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D\WorkNew\2019\ZD pro VR od 2020\2020_final\"/>
    </mc:Choice>
  </mc:AlternateContent>
  <bookViews>
    <workbookView xWindow="75" yWindow="45" windowWidth="28395" windowHeight="11625" tabRatio="788"/>
  </bookViews>
  <sheets>
    <sheet name="příloha č.2 obsah" sheetId="40" r:id="rId1"/>
    <sheet name="ZADÁVACÍ LIST" sheetId="23" r:id="rId2"/>
    <sheet name="A1 - Seznam míst plnění vnější" sheetId="36" r:id="rId3"/>
    <sheet name="A2 - Seznam míst plnění vnitřní" sheetId="45" r:id="rId4"/>
    <sheet name="B - Zajištění úklidu" sheetId="41" r:id="rId5"/>
    <sheet name="C - Sazby a jednotkové ceny" sheetId="39" r:id="rId6"/>
    <sheet name="D - Harmonogram úklidu" sheetId="48" r:id="rId7"/>
    <sheet name="List5" sheetId="50" r:id="rId8"/>
  </sheets>
  <definedNames>
    <definedName name="______DAT1">#REF!</definedName>
    <definedName name="______DAT10">#REF!</definedName>
    <definedName name="______DAT11">#REF!</definedName>
    <definedName name="______DAT12">#REF!</definedName>
    <definedName name="______DAT13">#REF!</definedName>
    <definedName name="______DAT14">#REF!</definedName>
    <definedName name="______DAT2">#REF!</definedName>
    <definedName name="______DAT3">#REF!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2">#REF!</definedName>
    <definedName name="_____DAT3">#REF!</definedName>
    <definedName name="_____DAT4">#REF!</definedName>
    <definedName name="_____DAT5">#REF!</definedName>
    <definedName name="_____DAT6">#REF!</definedName>
    <definedName name="_____DAT7">#REF!</definedName>
    <definedName name="_____DAT8">#REF!</definedName>
    <definedName name="_____DAT9">#REF!</definedName>
    <definedName name="____DAT1">#REF!</definedName>
    <definedName name="____DAT10">#REF!</definedName>
    <definedName name="____DAT11">#REF!</definedName>
    <definedName name="____DAT12">#REF!</definedName>
    <definedName name="____DAT13">#REF!</definedName>
    <definedName name="____DAT14">#REF!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DAT1">#REF!</definedName>
    <definedName name="___DAT10">#REF!</definedName>
    <definedName name="___DAT11">#REF!</definedName>
    <definedName name="___DAT12">#REF!</definedName>
    <definedName name="___DAT13">#REF!</definedName>
    <definedName name="___DAT14">#REF!</definedName>
    <definedName name="___DAT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DAT1">#REF!</definedName>
    <definedName name="__DAT10">#REF!</definedName>
    <definedName name="__DAT11">#REF!</definedName>
    <definedName name="__DAT12">#REF!</definedName>
    <definedName name="__DAT13">#REF!</definedName>
    <definedName name="__DAT14">#REF!</definedName>
    <definedName name="__DAT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DAT1">#REF!</definedName>
    <definedName name="_DAT10">#REF!</definedName>
    <definedName name="_DAT11">#REF!</definedName>
    <definedName name="_DAT12">#REF!</definedName>
    <definedName name="_DAT13">#REF!</definedName>
    <definedName name="_DAT14">#REF!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xlnm._FilterDatabase" localSheetId="2" hidden="1">'A1 - Seznam míst plnění vnější'!$A$4:$AA$1419</definedName>
    <definedName name="_xlnm._FilterDatabase" localSheetId="3" hidden="1">'A2 - Seznam míst plnění vnitřní'!$A$4:$WWB$1132</definedName>
    <definedName name="_xlnm._FilterDatabase" localSheetId="6" hidden="1">'D - Harmonogram úklidu'!$A$4:$AN$1213</definedName>
    <definedName name="_xlnm._FilterDatabase" localSheetId="1" hidden="1">'ZADÁVACÍ LIST'!$B$20:$L$27</definedName>
    <definedName name="Excel_BuiltIn__FilterDatabase_1_1" localSheetId="3">'A2 - Seznam míst plnění vnitřní'!$A$3:$E$4</definedName>
    <definedName name="Excel_BuiltIn__FilterDatabase_1_1">#REF!</definedName>
    <definedName name="Excel_BuiltIn__FilterDatabase_1_1_1" localSheetId="3">'A2 - Seznam míst plnění vnitřní'!#REF!</definedName>
    <definedName name="Excel_BuiltIn__FilterDatabase_1_1_1">#REF!</definedName>
    <definedName name="Excel_BuiltIn__FilterDatabase_1_1_1_1" localSheetId="3">'A2 - Seznam míst plnění vnitřní'!#REF!</definedName>
    <definedName name="Excel_BuiltIn__FilterDatabase_1_1_1_1">#REF!</definedName>
    <definedName name="Excel_BuiltIn__FilterDatabase_1_2" localSheetId="3">'A2 - Seznam míst plnění vnitřní'!$A$3:$E$4</definedName>
    <definedName name="Excel_BuiltIn__FilterDatabase_1_2">#REF!</definedName>
    <definedName name="Format">#REF!</definedName>
    <definedName name="Header">#REF!</definedName>
    <definedName name="_xlnm.Print_Titles" localSheetId="3">'A2 - Seznam míst plnění vnitřní'!$2:$4</definedName>
    <definedName name="_xlnm.Print_Titles" localSheetId="5">'C - Sazby a jednotkové ceny'!$4:$6</definedName>
    <definedName name="_xlnm.Print_Titles" localSheetId="6">'D - Harmonogram úklidu'!$2:$4</definedName>
    <definedName name="_xlnm.Print_Titles" localSheetId="1">'ZADÁVACÍ LIST'!$1:$1</definedName>
    <definedName name="_xlnm.Print_Area" localSheetId="2">'A1 - Seznam míst plnění vnější'!$A$2:$W$1418</definedName>
    <definedName name="_xlnm.Print_Area" localSheetId="3">'A2 - Seznam míst plnění vnitřní'!$A$2:$T$1131</definedName>
    <definedName name="_xlnm.Print_Area" localSheetId="4">'B - Zajištění úklidu'!$B$2:$E$53</definedName>
    <definedName name="_xlnm.Print_Area" localSheetId="5">'C - Sazby a jednotkové ceny'!$A$1:$I$77</definedName>
    <definedName name="_xlnm.Print_Area" localSheetId="6">'D - Harmonogram úklidu'!$A$1:$AI$1218</definedName>
    <definedName name="_xlnm.Print_Area" localSheetId="0">'příloha č.2 obsah'!$A$1:$L$31</definedName>
    <definedName name="_xlnm.Print_Area" localSheetId="1">'ZADÁVACÍ LIST'!$B$1:$L$60</definedName>
    <definedName name="RawData">#REF!</definedName>
    <definedName name="TEST0">#REF!</definedName>
    <definedName name="TESTKEYS">#REF!</definedName>
    <definedName name="TESTVKEY">#REF!</definedName>
  </definedNames>
  <calcPr calcId="162913"/>
</workbook>
</file>

<file path=xl/calcChain.xml><?xml version="1.0" encoding="utf-8"?>
<calcChain xmlns="http://schemas.openxmlformats.org/spreadsheetml/2006/main">
  <c r="H1091" i="45" l="1"/>
  <c r="H1088" i="45"/>
  <c r="H1087" i="45"/>
  <c r="H1086" i="45"/>
  <c r="H1085" i="45"/>
  <c r="H1084" i="45"/>
  <c r="H1083" i="45"/>
  <c r="H1082" i="45"/>
  <c r="H1081" i="45"/>
  <c r="H1080" i="45"/>
  <c r="H1079" i="45"/>
  <c r="H1078" i="45"/>
  <c r="H1077" i="45"/>
  <c r="H1075" i="45"/>
  <c r="H1074" i="45"/>
  <c r="H1072" i="45"/>
  <c r="H1071" i="45"/>
  <c r="H1070" i="45"/>
  <c r="H1069" i="45"/>
  <c r="H1068" i="45"/>
  <c r="H1067" i="45"/>
  <c r="H1066" i="45"/>
  <c r="H1065" i="45"/>
  <c r="H1063" i="45"/>
  <c r="H1062" i="45"/>
  <c r="Z739" i="36" l="1"/>
  <c r="G34" i="39" l="1"/>
  <c r="G8" i="39"/>
  <c r="G9" i="39"/>
  <c r="G10" i="39"/>
  <c r="G11" i="39"/>
  <c r="G12" i="39"/>
  <c r="G13" i="39"/>
  <c r="G14" i="39"/>
  <c r="G15" i="39"/>
  <c r="G16" i="39"/>
  <c r="G17" i="39"/>
  <c r="G18" i="39"/>
  <c r="G19" i="39"/>
  <c r="G20" i="39"/>
  <c r="G21" i="39"/>
  <c r="G22" i="39"/>
  <c r="G23" i="39"/>
  <c r="G24" i="39"/>
  <c r="G25" i="39"/>
  <c r="G26" i="39"/>
  <c r="G27" i="39"/>
  <c r="G28" i="39"/>
  <c r="G29" i="39"/>
  <c r="G30" i="39"/>
  <c r="G31" i="39"/>
  <c r="G32" i="39"/>
  <c r="G33" i="39"/>
  <c r="G49" i="39"/>
  <c r="G50" i="39"/>
  <c r="G51" i="39"/>
  <c r="G52" i="39"/>
  <c r="G53" i="39"/>
  <c r="G54" i="39"/>
  <c r="G55" i="39"/>
  <c r="G56" i="39"/>
  <c r="G57" i="39"/>
  <c r="G58" i="39"/>
  <c r="G59" i="39"/>
  <c r="G60" i="39"/>
  <c r="G61" i="39"/>
  <c r="G62" i="39"/>
  <c r="G63" i="39"/>
  <c r="G64" i="39"/>
  <c r="G65" i="39"/>
  <c r="G66" i="39"/>
  <c r="G67" i="39"/>
  <c r="G68" i="39"/>
  <c r="G69" i="39"/>
  <c r="G7" i="39"/>
  <c r="Z1418" i="36"/>
  <c r="Y1418" i="36"/>
  <c r="Z1417" i="36"/>
  <c r="Y1417" i="36"/>
  <c r="Z1416" i="36"/>
  <c r="Y1416" i="36"/>
  <c r="Z1226" i="36" l="1"/>
  <c r="Z1007" i="36"/>
  <c r="Z982" i="36"/>
  <c r="Z602" i="36"/>
  <c r="Z1315" i="36"/>
  <c r="Z783" i="36"/>
  <c r="H1050" i="45"/>
  <c r="H1049" i="45"/>
  <c r="H1048" i="45"/>
  <c r="H1047" i="45"/>
  <c r="H1046" i="45"/>
  <c r="H1045" i="45"/>
  <c r="H1044" i="45"/>
  <c r="H1043" i="45"/>
  <c r="H1059" i="45"/>
  <c r="H1041" i="45"/>
  <c r="H1040" i="45"/>
  <c r="H1031" i="45"/>
  <c r="H1033" i="45"/>
  <c r="H1037" i="45"/>
  <c r="K33" i="23"/>
  <c r="K31" i="23"/>
  <c r="Z398" i="36" l="1"/>
  <c r="Z1023" i="36"/>
  <c r="Z1072" i="36"/>
  <c r="Z1351" i="36"/>
  <c r="Z112" i="36"/>
  <c r="Z949" i="36" l="1"/>
  <c r="Z9" i="36"/>
  <c r="Z10" i="36"/>
  <c r="Z11" i="36"/>
  <c r="Z12" i="36"/>
  <c r="Z13" i="36"/>
  <c r="Z14" i="36"/>
  <c r="Z5" i="36"/>
  <c r="Z6" i="36"/>
  <c r="Z7" i="36"/>
  <c r="Z8" i="36"/>
  <c r="Z15" i="36"/>
  <c r="Z16" i="36"/>
  <c r="Z17" i="36"/>
  <c r="Z18" i="36"/>
  <c r="Z19" i="36"/>
  <c r="Z20" i="36"/>
  <c r="Z21" i="36"/>
  <c r="Z22" i="36"/>
  <c r="Z23" i="36"/>
  <c r="Z24" i="36"/>
  <c r="Z25" i="36"/>
  <c r="Z26" i="36"/>
  <c r="Z27" i="36"/>
  <c r="Z28" i="36"/>
  <c r="Z29" i="36"/>
  <c r="Z30" i="36"/>
  <c r="Z31" i="36"/>
  <c r="Z32" i="36"/>
  <c r="Z33" i="36"/>
  <c r="Z34" i="36"/>
  <c r="Z44" i="36"/>
  <c r="Z45" i="36"/>
  <c r="Z46" i="36"/>
  <c r="Z47" i="36"/>
  <c r="Z48" i="36"/>
  <c r="Z49" i="36"/>
  <c r="Z35" i="36"/>
  <c r="Z36" i="36"/>
  <c r="Z37" i="36"/>
  <c r="Z38" i="36"/>
  <c r="Z39" i="36"/>
  <c r="Z40" i="36"/>
  <c r="Z41" i="36"/>
  <c r="Z42" i="36"/>
  <c r="Z43" i="36"/>
  <c r="Z50" i="36"/>
  <c r="Z51" i="36"/>
  <c r="Z52" i="36"/>
  <c r="Z53" i="36"/>
  <c r="Z54" i="36"/>
  <c r="Z55" i="36"/>
  <c r="Z56" i="36"/>
  <c r="Z57" i="36"/>
  <c r="Z58" i="36"/>
  <c r="Z59" i="36"/>
  <c r="Z60" i="36"/>
  <c r="Z61" i="36"/>
  <c r="Z62" i="36"/>
  <c r="Z63" i="36"/>
  <c r="Z64" i="36"/>
  <c r="Z65" i="36"/>
  <c r="Z66" i="36"/>
  <c r="Z67" i="36"/>
  <c r="Z68" i="36"/>
  <c r="Z69" i="36"/>
  <c r="Z70" i="36"/>
  <c r="Z71" i="36"/>
  <c r="Z72" i="36"/>
  <c r="Z73" i="36"/>
  <c r="Z74" i="36"/>
  <c r="Z75" i="36"/>
  <c r="Z76" i="36"/>
  <c r="Z77" i="36"/>
  <c r="Z78" i="36"/>
  <c r="Z79" i="36"/>
  <c r="Z80" i="36"/>
  <c r="Z81" i="36"/>
  <c r="Z82" i="36"/>
  <c r="Z83" i="36"/>
  <c r="Z84" i="36"/>
  <c r="Z85" i="36"/>
  <c r="Z86" i="36"/>
  <c r="Z87" i="36"/>
  <c r="Z88" i="36"/>
  <c r="Z89" i="36"/>
  <c r="Z90" i="36"/>
  <c r="Z91" i="36"/>
  <c r="Z92" i="36"/>
  <c r="Z93" i="36"/>
  <c r="Z94" i="36"/>
  <c r="Z95" i="36"/>
  <c r="Z96" i="36"/>
  <c r="Z97" i="36"/>
  <c r="Z98" i="36"/>
  <c r="Z99" i="36"/>
  <c r="Z100" i="36"/>
  <c r="Z101" i="36"/>
  <c r="Z102" i="36"/>
  <c r="Z104" i="36"/>
  <c r="Z105" i="36"/>
  <c r="Z106" i="36"/>
  <c r="Z107" i="36"/>
  <c r="Z108" i="36"/>
  <c r="Z109" i="36"/>
  <c r="Z110" i="36"/>
  <c r="Z111" i="36"/>
  <c r="Z113" i="36"/>
  <c r="Z114" i="36"/>
  <c r="Z115" i="36"/>
  <c r="Z116" i="36"/>
  <c r="Z117" i="36"/>
  <c r="Z118" i="36"/>
  <c r="Z119" i="36"/>
  <c r="Z120" i="36"/>
  <c r="Z121" i="36"/>
  <c r="Z122" i="36"/>
  <c r="Z123" i="36"/>
  <c r="Z124" i="36"/>
  <c r="Z125" i="36"/>
  <c r="Z126" i="36"/>
  <c r="Z127" i="36"/>
  <c r="Z128" i="36"/>
  <c r="Z129" i="36"/>
  <c r="Z130" i="36"/>
  <c r="Z131" i="36"/>
  <c r="Z132" i="36"/>
  <c r="Z133" i="36"/>
  <c r="Z134" i="36"/>
  <c r="Z135" i="36"/>
  <c r="Z136" i="36"/>
  <c r="Z137" i="36"/>
  <c r="Z138" i="36"/>
  <c r="Z139" i="36"/>
  <c r="Z140" i="36"/>
  <c r="Z141" i="36"/>
  <c r="Z142" i="36"/>
  <c r="Z143" i="36"/>
  <c r="Z144" i="36"/>
  <c r="Z145" i="36"/>
  <c r="Z146" i="36"/>
  <c r="Z147" i="36"/>
  <c r="Z148" i="36"/>
  <c r="Z149" i="36"/>
  <c r="Z150" i="36"/>
  <c r="Z151" i="36"/>
  <c r="Z152" i="36"/>
  <c r="Z153" i="36"/>
  <c r="Z154" i="36"/>
  <c r="Z155" i="36"/>
  <c r="Z156" i="36"/>
  <c r="Z157" i="36"/>
  <c r="Z158" i="36"/>
  <c r="Z159" i="36"/>
  <c r="Z160" i="36"/>
  <c r="Z161" i="36"/>
  <c r="Z162" i="36"/>
  <c r="Z163" i="36"/>
  <c r="Z164" i="36"/>
  <c r="Z165" i="36"/>
  <c r="Z166" i="36"/>
  <c r="Z167" i="36"/>
  <c r="Z168" i="36"/>
  <c r="Z169" i="36"/>
  <c r="Z170" i="36"/>
  <c r="Z171" i="36"/>
  <c r="Z172" i="36"/>
  <c r="Z173" i="36"/>
  <c r="Z174" i="36"/>
  <c r="Z175" i="36"/>
  <c r="Z176" i="36"/>
  <c r="Z177" i="36"/>
  <c r="Z178" i="36"/>
  <c r="Z179" i="36"/>
  <c r="Z180" i="36"/>
  <c r="Z181" i="36"/>
  <c r="Z182" i="36"/>
  <c r="Z183" i="36"/>
  <c r="Z184" i="36"/>
  <c r="Z185" i="36"/>
  <c r="Z186" i="36"/>
  <c r="Z187" i="36"/>
  <c r="Z188" i="36"/>
  <c r="Z189" i="36"/>
  <c r="Z190" i="36"/>
  <c r="Z191" i="36"/>
  <c r="Z192" i="36"/>
  <c r="Z193" i="36"/>
  <c r="Z194" i="36"/>
  <c r="Z195" i="36"/>
  <c r="Z196" i="36"/>
  <c r="Z197" i="36"/>
  <c r="Z198" i="36"/>
  <c r="Z199" i="36"/>
  <c r="Z200" i="36"/>
  <c r="Z201" i="36"/>
  <c r="Z202" i="36"/>
  <c r="Z204" i="36"/>
  <c r="Z205" i="36"/>
  <c r="Z208" i="36"/>
  <c r="Z210" i="36"/>
  <c r="Z211" i="36"/>
  <c r="Z212" i="36"/>
  <c r="Z213" i="36"/>
  <c r="Z206" i="36"/>
  <c r="Z207" i="36"/>
  <c r="Z215" i="36"/>
  <c r="Z216" i="36"/>
  <c r="Z217" i="36"/>
  <c r="Z218" i="36"/>
  <c r="Z219" i="36"/>
  <c r="Z220" i="36"/>
  <c r="Z221" i="36"/>
  <c r="Z222" i="36"/>
  <c r="Z223" i="36"/>
  <c r="Z224" i="36"/>
  <c r="Z225" i="36"/>
  <c r="Z226" i="36"/>
  <c r="Z227" i="36"/>
  <c r="Z228" i="36"/>
  <c r="Z229" i="36"/>
  <c r="Z230" i="36"/>
  <c r="Z231" i="36"/>
  <c r="Z232" i="36"/>
  <c r="Z233" i="36"/>
  <c r="Z234" i="36"/>
  <c r="Z235" i="36"/>
  <c r="Z236" i="36"/>
  <c r="Z237" i="36"/>
  <c r="Z238" i="36"/>
  <c r="Z242" i="36"/>
  <c r="Z243" i="36"/>
  <c r="Z244" i="36"/>
  <c r="Z245" i="36"/>
  <c r="Z239" i="36"/>
  <c r="Z240" i="36"/>
  <c r="Z241" i="36"/>
  <c r="Z246" i="36"/>
  <c r="Z247" i="36"/>
  <c r="Z248" i="36"/>
  <c r="Z249" i="36"/>
  <c r="Z250" i="36"/>
  <c r="Z251" i="36"/>
  <c r="Z256" i="36"/>
  <c r="Z252" i="36"/>
  <c r="Z253" i="36"/>
  <c r="Z254" i="36"/>
  <c r="Z255" i="36"/>
  <c r="Z257" i="36"/>
  <c r="Z258" i="36"/>
  <c r="Z259" i="36"/>
  <c r="Z260" i="36"/>
  <c r="Z261" i="36"/>
  <c r="Z262" i="36"/>
  <c r="Z263" i="36"/>
  <c r="Z264" i="36"/>
  <c r="Z265" i="36"/>
  <c r="Z266" i="36"/>
  <c r="Z267" i="36"/>
  <c r="Z268" i="36"/>
  <c r="Z269" i="36"/>
  <c r="Z270" i="36"/>
  <c r="Z271" i="36"/>
  <c r="Z272" i="36"/>
  <c r="Z273" i="36"/>
  <c r="Z274" i="36"/>
  <c r="Z275" i="36"/>
  <c r="Z276" i="36"/>
  <c r="Z277" i="36"/>
  <c r="Z278" i="36"/>
  <c r="Z279" i="36"/>
  <c r="Z280" i="36"/>
  <c r="Z281" i="36"/>
  <c r="Z282" i="36"/>
  <c r="Z283" i="36"/>
  <c r="Z284" i="36"/>
  <c r="Z285" i="36"/>
  <c r="Z286" i="36"/>
  <c r="Z287" i="36"/>
  <c r="Z288" i="36"/>
  <c r="Z289" i="36"/>
  <c r="Z290" i="36"/>
  <c r="Z291" i="36"/>
  <c r="Z292" i="36"/>
  <c r="Z293" i="36"/>
  <c r="Z294" i="36"/>
  <c r="Z295" i="36"/>
  <c r="Z296" i="36"/>
  <c r="Z297" i="36"/>
  <c r="Z298" i="36"/>
  <c r="Z299" i="36"/>
  <c r="Z300" i="36"/>
  <c r="Z304" i="36"/>
  <c r="Z305" i="36"/>
  <c r="Z306" i="36"/>
  <c r="Z307" i="36"/>
  <c r="Z308" i="36"/>
  <c r="Z301" i="36"/>
  <c r="Z302" i="36"/>
  <c r="Z303" i="36"/>
  <c r="Z309" i="36"/>
  <c r="Z310" i="36"/>
  <c r="Z311" i="36"/>
  <c r="Z312" i="36"/>
  <c r="Z313" i="36"/>
  <c r="Z314" i="36"/>
  <c r="Z315" i="36"/>
  <c r="Z316" i="36"/>
  <c r="Z317" i="36"/>
  <c r="Z318" i="36"/>
  <c r="Z319" i="36"/>
  <c r="Z320" i="36"/>
  <c r="Z321" i="36"/>
  <c r="Z322" i="36"/>
  <c r="Z323" i="36"/>
  <c r="Z324" i="36"/>
  <c r="Z325" i="36"/>
  <c r="Z326" i="36"/>
  <c r="Z327" i="36"/>
  <c r="Z328" i="36"/>
  <c r="Z329" i="36"/>
  <c r="Z330" i="36"/>
  <c r="Z331" i="36"/>
  <c r="Z332" i="36"/>
  <c r="Z333" i="36"/>
  <c r="Z334" i="36"/>
  <c r="Z335" i="36"/>
  <c r="Z336" i="36"/>
  <c r="Z337" i="36"/>
  <c r="Z338" i="36"/>
  <c r="Z339" i="36"/>
  <c r="Z340" i="36"/>
  <c r="Z341" i="36"/>
  <c r="Z342" i="36"/>
  <c r="Z343" i="36"/>
  <c r="Z344" i="36"/>
  <c r="Z345" i="36"/>
  <c r="Z346" i="36"/>
  <c r="Z347" i="36"/>
  <c r="Z348" i="36"/>
  <c r="Z349" i="36"/>
  <c r="Z350" i="36"/>
  <c r="Z351" i="36"/>
  <c r="Z352" i="36"/>
  <c r="Z353" i="36"/>
  <c r="Z354" i="36"/>
  <c r="Z355" i="36"/>
  <c r="Z356" i="36"/>
  <c r="Z357" i="36"/>
  <c r="Z358" i="36"/>
  <c r="Z359" i="36"/>
  <c r="Z360" i="36"/>
  <c r="Z361" i="36"/>
  <c r="Z362" i="36"/>
  <c r="Z363" i="36"/>
  <c r="Z364" i="36"/>
  <c r="Z365" i="36"/>
  <c r="Z367" i="36"/>
  <c r="Z368" i="36"/>
  <c r="Z369" i="36"/>
  <c r="Z370" i="36"/>
  <c r="Z371" i="36"/>
  <c r="Z372" i="36"/>
  <c r="Z373" i="36"/>
  <c r="Z374" i="36"/>
  <c r="Z375" i="36"/>
  <c r="Z376" i="36"/>
  <c r="Z377" i="36"/>
  <c r="Z378" i="36"/>
  <c r="Z379" i="36"/>
  <c r="Z380" i="36"/>
  <c r="Z381" i="36"/>
  <c r="Z382" i="36"/>
  <c r="Z383" i="36"/>
  <c r="Z384" i="36"/>
  <c r="Z385" i="36"/>
  <c r="Z386" i="36"/>
  <c r="Z387" i="36"/>
  <c r="Z388" i="36"/>
  <c r="Z389" i="36"/>
  <c r="Z390" i="36"/>
  <c r="Z391" i="36"/>
  <c r="Z392" i="36"/>
  <c r="Z393" i="36"/>
  <c r="Z394" i="36"/>
  <c r="Z395" i="36"/>
  <c r="Z396" i="36"/>
  <c r="Z397" i="36"/>
  <c r="Z399" i="36"/>
  <c r="Z400" i="36"/>
  <c r="Z401" i="36"/>
  <c r="Z402" i="36"/>
  <c r="Z403" i="36"/>
  <c r="Z404" i="36"/>
  <c r="Z405" i="36"/>
  <c r="Z406" i="36"/>
  <c r="Z407" i="36"/>
  <c r="Z408" i="36"/>
  <c r="Z409" i="36"/>
  <c r="Z410" i="36"/>
  <c r="Z411" i="36"/>
  <c r="Z412" i="36"/>
  <c r="Z413" i="36"/>
  <c r="Z414" i="36"/>
  <c r="Z415" i="36"/>
  <c r="Z416" i="36"/>
  <c r="Z417" i="36"/>
  <c r="Z418" i="36"/>
  <c r="Z419" i="36"/>
  <c r="Z420" i="36"/>
  <c r="Z421" i="36"/>
  <c r="Z422" i="36"/>
  <c r="Z423" i="36"/>
  <c r="Z424" i="36"/>
  <c r="Z425" i="36"/>
  <c r="Z426" i="36"/>
  <c r="Z427" i="36"/>
  <c r="Z428" i="36"/>
  <c r="Z429" i="36"/>
  <c r="Z430" i="36"/>
  <c r="Z431" i="36"/>
  <c r="Z432" i="36"/>
  <c r="Z433" i="36"/>
  <c r="Z434" i="36"/>
  <c r="Z435" i="36"/>
  <c r="Z436" i="36"/>
  <c r="Z437" i="36"/>
  <c r="Z438" i="36"/>
  <c r="Z439" i="36"/>
  <c r="Z440" i="36"/>
  <c r="Z445" i="36"/>
  <c r="Z446" i="36"/>
  <c r="Z447" i="36"/>
  <c r="Z448" i="36"/>
  <c r="Z449" i="36"/>
  <c r="Z450" i="36"/>
  <c r="Z441" i="36"/>
  <c r="Z442" i="36"/>
  <c r="Z443" i="36"/>
  <c r="Z444" i="36"/>
  <c r="Z451" i="36"/>
  <c r="Z452" i="36"/>
  <c r="Z453" i="36"/>
  <c r="Z454" i="36"/>
  <c r="Z455" i="36"/>
  <c r="Z456" i="36"/>
  <c r="Z457" i="36"/>
  <c r="Z458" i="36"/>
  <c r="Z459" i="36"/>
  <c r="Z460" i="36"/>
  <c r="Z461" i="36"/>
  <c r="Z462" i="36"/>
  <c r="Z463" i="36"/>
  <c r="Z464" i="36"/>
  <c r="Z465" i="36"/>
  <c r="Z466" i="36"/>
  <c r="Z467" i="36"/>
  <c r="Z468" i="36"/>
  <c r="Z469" i="36"/>
  <c r="Z470" i="36"/>
  <c r="Z471" i="36"/>
  <c r="Z472" i="36"/>
  <c r="Z480" i="36"/>
  <c r="Z481" i="36"/>
  <c r="Z482" i="36"/>
  <c r="Z483" i="36"/>
  <c r="Z484" i="36"/>
  <c r="Z485" i="36"/>
  <c r="Z473" i="36"/>
  <c r="Z474" i="36"/>
  <c r="Z475" i="36"/>
  <c r="Z476" i="36"/>
  <c r="Z477" i="36"/>
  <c r="Z478" i="36"/>
  <c r="Z479" i="36"/>
  <c r="Z486" i="36"/>
  <c r="Z487" i="36"/>
  <c r="Z488" i="36"/>
  <c r="Z489" i="36"/>
  <c r="Z490" i="36"/>
  <c r="Z491" i="36"/>
  <c r="Z492" i="36"/>
  <c r="Z493" i="36"/>
  <c r="Z494" i="36"/>
  <c r="Z495" i="36"/>
  <c r="Z496" i="36"/>
  <c r="Z497" i="36"/>
  <c r="Z498" i="36"/>
  <c r="Z499" i="36"/>
  <c r="Z500" i="36"/>
  <c r="Z501" i="36"/>
  <c r="Z502" i="36"/>
  <c r="Z503" i="36"/>
  <c r="Z504" i="36"/>
  <c r="Z505" i="36"/>
  <c r="Z506" i="36"/>
  <c r="Z507" i="36"/>
  <c r="Z508" i="36"/>
  <c r="Z509" i="36"/>
  <c r="Z510" i="36"/>
  <c r="Z511" i="36"/>
  <c r="Z512" i="36"/>
  <c r="Z513" i="36"/>
  <c r="Z514" i="36"/>
  <c r="Z515" i="36"/>
  <c r="Z516" i="36"/>
  <c r="Z526" i="36"/>
  <c r="Z527" i="36"/>
  <c r="Z528" i="36"/>
  <c r="Z529" i="36"/>
  <c r="Z517" i="36"/>
  <c r="Z518" i="36"/>
  <c r="Z519" i="36"/>
  <c r="Z520" i="36"/>
  <c r="Z521" i="36"/>
  <c r="Z522" i="36"/>
  <c r="Z523" i="36"/>
  <c r="Z524" i="36"/>
  <c r="Z525" i="36"/>
  <c r="Z530" i="36"/>
  <c r="Z532" i="36"/>
  <c r="Z533" i="36"/>
  <c r="Z534" i="36"/>
  <c r="Z535" i="36"/>
  <c r="Z536" i="36"/>
  <c r="Z537" i="36"/>
  <c r="Z538" i="36"/>
  <c r="Z539" i="36"/>
  <c r="Z540" i="36"/>
  <c r="Z541" i="36"/>
  <c r="Z542" i="36"/>
  <c r="Z543" i="36"/>
  <c r="Z544" i="36"/>
  <c r="Z545" i="36"/>
  <c r="Z546" i="36"/>
  <c r="Z547" i="36"/>
  <c r="Z548" i="36"/>
  <c r="Z549" i="36"/>
  <c r="Z550" i="36"/>
  <c r="Z551" i="36"/>
  <c r="Z552" i="36"/>
  <c r="Z553" i="36"/>
  <c r="Z554" i="36"/>
  <c r="Z555" i="36"/>
  <c r="Z556" i="36"/>
  <c r="Z557" i="36"/>
  <c r="Z558" i="36"/>
  <c r="Z559" i="36"/>
  <c r="Z560" i="36"/>
  <c r="Z561" i="36"/>
  <c r="Z562" i="36"/>
  <c r="Z563" i="36"/>
  <c r="Z564" i="36"/>
  <c r="Z565" i="36"/>
  <c r="Z566" i="36"/>
  <c r="Z567" i="36"/>
  <c r="Z573" i="36"/>
  <c r="Z574" i="36"/>
  <c r="Z575" i="36"/>
  <c r="Z576" i="36"/>
  <c r="Z568" i="36"/>
  <c r="Z569" i="36"/>
  <c r="Z570" i="36"/>
  <c r="Z571" i="36"/>
  <c r="Z572" i="36"/>
  <c r="Z577" i="36"/>
  <c r="Z578" i="36"/>
  <c r="Z579" i="36"/>
  <c r="Z580" i="36"/>
  <c r="Z581" i="36"/>
  <c r="Z582" i="36"/>
  <c r="Z583" i="36"/>
  <c r="Z584" i="36"/>
  <c r="Z585" i="36"/>
  <c r="Z586" i="36"/>
  <c r="Z587" i="36"/>
  <c r="Z588" i="36"/>
  <c r="Z589" i="36"/>
  <c r="Z590" i="36"/>
  <c r="Z591" i="36"/>
  <c r="Z592" i="36"/>
  <c r="Z593" i="36"/>
  <c r="Z594" i="36"/>
  <c r="Z595" i="36"/>
  <c r="Z596" i="36"/>
  <c r="Z597" i="36"/>
  <c r="Z598" i="36"/>
  <c r="Z599" i="36"/>
  <c r="Z600" i="36"/>
  <c r="Z601" i="36"/>
  <c r="Z603" i="36"/>
  <c r="Z608" i="36"/>
  <c r="Z609" i="36"/>
  <c r="Z610" i="36"/>
  <c r="Z604" i="36"/>
  <c r="Z605" i="36"/>
  <c r="Z606" i="36"/>
  <c r="Z607" i="36"/>
  <c r="Z611" i="36"/>
  <c r="Z612" i="36"/>
  <c r="Z613" i="36"/>
  <c r="Z614" i="36"/>
  <c r="Z615" i="36"/>
  <c r="Z616" i="36"/>
  <c r="Z617" i="36"/>
  <c r="Z618" i="36"/>
  <c r="Z619" i="36"/>
  <c r="Z620" i="36"/>
  <c r="Z621" i="36"/>
  <c r="Z622" i="36"/>
  <c r="Z623" i="36"/>
  <c r="Z624" i="36"/>
  <c r="Z625" i="36"/>
  <c r="Z626" i="36"/>
  <c r="Z627" i="36"/>
  <c r="Z628" i="36"/>
  <c r="Z629" i="36"/>
  <c r="Z630" i="36"/>
  <c r="Z631" i="36"/>
  <c r="Z632" i="36"/>
  <c r="Z633" i="36"/>
  <c r="Z634" i="36"/>
  <c r="Z635" i="36"/>
  <c r="Z636" i="36"/>
  <c r="Z637" i="36"/>
  <c r="Z638" i="36"/>
  <c r="Z639" i="36"/>
  <c r="Z640" i="36"/>
  <c r="Z641" i="36"/>
  <c r="Z642" i="36"/>
  <c r="Z643" i="36"/>
  <c r="Z644" i="36"/>
  <c r="Z645" i="36"/>
  <c r="Z646" i="36"/>
  <c r="Z647" i="36"/>
  <c r="Z648" i="36"/>
  <c r="Z649" i="36"/>
  <c r="Z650" i="36"/>
  <c r="Z651" i="36"/>
  <c r="Z652" i="36"/>
  <c r="Z653" i="36"/>
  <c r="Z654" i="36"/>
  <c r="Z655" i="36"/>
  <c r="Z656" i="36"/>
  <c r="Z657" i="36"/>
  <c r="Z658" i="36"/>
  <c r="Z659" i="36"/>
  <c r="Z660" i="36"/>
  <c r="Z661" i="36"/>
  <c r="Z662" i="36"/>
  <c r="Z663" i="36"/>
  <c r="Z664" i="36"/>
  <c r="Z665" i="36"/>
  <c r="Z666" i="36"/>
  <c r="Z667" i="36"/>
  <c r="Z668" i="36"/>
  <c r="Z669" i="36"/>
  <c r="Z670" i="36"/>
  <c r="Z671" i="36"/>
  <c r="Z672" i="36"/>
  <c r="Z673" i="36"/>
  <c r="Z674" i="36"/>
  <c r="Z675" i="36"/>
  <c r="Z676" i="36"/>
  <c r="Z677" i="36"/>
  <c r="Z678" i="36"/>
  <c r="Z679" i="36"/>
  <c r="Z680" i="36"/>
  <c r="Z681" i="36"/>
  <c r="Z682" i="36"/>
  <c r="Z683" i="36"/>
  <c r="Z684" i="36"/>
  <c r="Z685" i="36"/>
  <c r="Z686" i="36"/>
  <c r="Z687" i="36"/>
  <c r="Z688" i="36"/>
  <c r="Z689" i="36"/>
  <c r="Z691" i="36"/>
  <c r="Z692" i="36"/>
  <c r="Z693" i="36"/>
  <c r="Z694" i="36"/>
  <c r="Z695" i="36"/>
  <c r="Z706" i="36"/>
  <c r="Z707" i="36"/>
  <c r="Z696" i="36"/>
  <c r="Z697" i="36"/>
  <c r="Z698" i="36"/>
  <c r="Z699" i="36"/>
  <c r="Z700" i="36"/>
  <c r="Z701" i="36"/>
  <c r="Z702" i="36"/>
  <c r="Z703" i="36"/>
  <c r="Z704" i="36"/>
  <c r="Z705" i="36"/>
  <c r="Z708" i="36"/>
  <c r="Z709" i="36"/>
  <c r="Z710" i="36"/>
  <c r="Z711" i="36"/>
  <c r="Z714" i="36"/>
  <c r="Z715" i="36"/>
  <c r="Z716" i="36"/>
  <c r="Z717" i="36"/>
  <c r="Z718" i="36"/>
  <c r="Z713" i="36"/>
  <c r="Z719" i="36"/>
  <c r="Z720" i="36"/>
  <c r="Z721" i="36"/>
  <c r="Z722" i="36"/>
  <c r="Z723" i="36"/>
  <c r="Z724" i="36"/>
  <c r="Z725" i="36"/>
  <c r="Z726" i="36"/>
  <c r="Z727" i="36"/>
  <c r="Z728" i="36"/>
  <c r="Z729" i="36"/>
  <c r="Z730" i="36"/>
  <c r="Z731" i="36"/>
  <c r="Z732" i="36"/>
  <c r="Z733" i="36"/>
  <c r="Z734" i="36"/>
  <c r="Z735" i="36"/>
  <c r="Z736" i="36"/>
  <c r="Z737" i="36"/>
  <c r="Z740" i="36"/>
  <c r="Z742" i="36"/>
  <c r="Z743" i="36"/>
  <c r="Z744" i="36"/>
  <c r="Z745" i="36"/>
  <c r="Z746" i="36"/>
  <c r="Z747" i="36"/>
  <c r="Z748" i="36"/>
  <c r="Z749" i="36"/>
  <c r="Z750" i="36"/>
  <c r="Z751" i="36"/>
  <c r="Z752" i="36"/>
  <c r="Z753" i="36"/>
  <c r="Z754" i="36"/>
  <c r="Z755" i="36"/>
  <c r="Z756" i="36"/>
  <c r="Z757" i="36"/>
  <c r="Z758" i="36"/>
  <c r="Z759" i="36"/>
  <c r="Z760" i="36"/>
  <c r="Z761" i="36"/>
  <c r="Z762" i="36"/>
  <c r="Z763" i="36"/>
  <c r="Z764" i="36"/>
  <c r="Z765" i="36"/>
  <c r="Z766" i="36"/>
  <c r="Z772" i="36"/>
  <c r="Z773" i="36"/>
  <c r="Z774" i="36"/>
  <c r="Z775" i="36"/>
  <c r="Z776" i="36"/>
  <c r="Z767" i="36"/>
  <c r="Z768" i="36"/>
  <c r="Z769" i="36"/>
  <c r="Z770" i="36"/>
  <c r="Z771" i="36"/>
  <c r="Z777" i="36"/>
  <c r="Z778" i="36"/>
  <c r="Z780" i="36"/>
  <c r="Z781" i="36"/>
  <c r="Z782" i="36"/>
  <c r="Z784" i="36"/>
  <c r="Z785" i="36"/>
  <c r="Z786" i="36"/>
  <c r="Z787" i="36"/>
  <c r="Z788" i="36"/>
  <c r="Z789" i="36"/>
  <c r="Z790" i="36"/>
  <c r="Z791" i="36"/>
  <c r="Z792" i="36"/>
  <c r="Z793" i="36"/>
  <c r="Z794" i="36"/>
  <c r="Z795" i="36"/>
  <c r="Z796" i="36"/>
  <c r="Z797" i="36"/>
  <c r="Z798" i="36"/>
  <c r="Z799" i="36"/>
  <c r="Z800" i="36"/>
  <c r="Z801" i="36"/>
  <c r="Z802" i="36"/>
  <c r="Z803" i="36"/>
  <c r="Z804" i="36"/>
  <c r="Z805" i="36"/>
  <c r="Z806" i="36"/>
  <c r="Z807" i="36"/>
  <c r="Z808" i="36"/>
  <c r="Z809" i="36"/>
  <c r="Z810" i="36"/>
  <c r="Z811" i="36"/>
  <c r="Z812" i="36"/>
  <c r="Z813" i="36"/>
  <c r="Z814" i="36"/>
  <c r="Z815" i="36"/>
  <c r="Z816" i="36"/>
  <c r="Z817" i="36"/>
  <c r="Z818" i="36"/>
  <c r="Z819" i="36"/>
  <c r="Z820" i="36"/>
  <c r="Z821" i="36"/>
  <c r="Z822" i="36"/>
  <c r="Z823" i="36"/>
  <c r="Z824" i="36"/>
  <c r="Z825" i="36"/>
  <c r="Z826" i="36"/>
  <c r="Z827" i="36"/>
  <c r="Z828" i="36"/>
  <c r="Z829" i="36"/>
  <c r="Z830" i="36"/>
  <c r="Z831" i="36"/>
  <c r="Z832" i="36"/>
  <c r="Z833" i="36"/>
  <c r="Z834" i="36"/>
  <c r="Z835" i="36"/>
  <c r="Z836" i="36"/>
  <c r="Z837" i="36"/>
  <c r="Z838" i="36"/>
  <c r="Z839" i="36"/>
  <c r="Z840" i="36"/>
  <c r="Z841" i="36"/>
  <c r="Z842" i="36"/>
  <c r="Z843" i="36"/>
  <c r="Z844" i="36"/>
  <c r="Z845" i="36"/>
  <c r="Z846" i="36"/>
  <c r="Z847" i="36"/>
  <c r="Z848" i="36"/>
  <c r="Z849" i="36"/>
  <c r="Z850" i="36"/>
  <c r="Z851" i="36"/>
  <c r="Z852" i="36"/>
  <c r="Z853" i="36"/>
  <c r="Z854" i="36"/>
  <c r="Z860" i="36"/>
  <c r="Z861" i="36"/>
  <c r="Z862" i="36"/>
  <c r="Z863" i="36"/>
  <c r="Z855" i="36"/>
  <c r="Z856" i="36"/>
  <c r="Z857" i="36"/>
  <c r="Z858" i="36"/>
  <c r="Z859" i="36"/>
  <c r="Z864" i="36"/>
  <c r="Z865" i="36"/>
  <c r="Z866" i="36"/>
  <c r="Z867" i="36"/>
  <c r="Z868" i="36"/>
  <c r="Z869" i="36"/>
  <c r="Z870" i="36"/>
  <c r="Z871" i="36"/>
  <c r="Z872" i="36"/>
  <c r="Z873" i="36"/>
  <c r="Z874" i="36"/>
  <c r="Z875" i="36"/>
  <c r="Z876" i="36"/>
  <c r="Z877" i="36"/>
  <c r="Z878" i="36"/>
  <c r="Z879" i="36"/>
  <c r="Z880" i="36"/>
  <c r="Z881" i="36"/>
  <c r="Z882" i="36"/>
  <c r="Z883" i="36"/>
  <c r="Z884" i="36"/>
  <c r="Z885" i="36"/>
  <c r="Z886" i="36"/>
  <c r="Z887" i="36"/>
  <c r="Z888" i="36"/>
  <c r="Z889" i="36"/>
  <c r="Z898" i="36"/>
  <c r="Z899" i="36"/>
  <c r="Z900" i="36"/>
  <c r="Z901" i="36"/>
  <c r="Z890" i="36"/>
  <c r="Z891" i="36"/>
  <c r="Z892" i="36"/>
  <c r="Z893" i="36"/>
  <c r="Z894" i="36"/>
  <c r="H1103" i="45"/>
  <c r="H1100" i="45"/>
  <c r="H1107" i="45"/>
  <c r="H1106" i="45"/>
  <c r="H1105" i="45"/>
  <c r="H1101" i="45"/>
  <c r="H1104" i="45"/>
  <c r="H1102" i="45"/>
  <c r="H1098" i="45"/>
  <c r="H1097" i="45"/>
  <c r="Y1166" i="36"/>
  <c r="AJ128" i="48"/>
  <c r="AJ129" i="48"/>
  <c r="AJ130" i="48"/>
  <c r="AJ131" i="48"/>
  <c r="AJ132" i="48"/>
  <c r="AJ133" i="48"/>
  <c r="AJ134" i="48"/>
  <c r="AJ135" i="48"/>
  <c r="AJ136" i="48"/>
  <c r="AJ137" i="48"/>
  <c r="AJ138" i="48"/>
  <c r="AJ139" i="48"/>
  <c r="AJ140" i="48"/>
  <c r="AJ141" i="48"/>
  <c r="AJ142" i="48"/>
  <c r="AJ143" i="48"/>
  <c r="AJ144" i="48"/>
  <c r="AJ145" i="48"/>
  <c r="AJ146" i="48"/>
  <c r="AJ147" i="48"/>
  <c r="AJ148" i="48"/>
  <c r="AJ149" i="48"/>
  <c r="AJ150" i="48"/>
  <c r="AJ151" i="48"/>
  <c r="AJ152" i="48"/>
  <c r="AJ153" i="48"/>
  <c r="AJ154" i="48"/>
  <c r="AJ155" i="48"/>
  <c r="AJ156" i="48"/>
  <c r="AJ157" i="48"/>
  <c r="AJ158" i="48"/>
  <c r="AJ159" i="48"/>
  <c r="AJ160" i="48"/>
  <c r="AJ161" i="48"/>
  <c r="AJ162" i="48"/>
  <c r="AJ163" i="48"/>
  <c r="AJ164" i="48"/>
  <c r="AJ165" i="48"/>
  <c r="AJ166" i="48"/>
  <c r="AJ167" i="48"/>
  <c r="AJ168" i="48"/>
  <c r="AJ169" i="48"/>
  <c r="AJ170" i="48"/>
  <c r="AJ171" i="48"/>
  <c r="AJ172" i="48"/>
  <c r="AJ173" i="48"/>
  <c r="AJ174" i="48"/>
  <c r="AJ175" i="48"/>
  <c r="AJ176" i="48"/>
  <c r="AJ177" i="48"/>
  <c r="AJ178" i="48"/>
  <c r="AJ179" i="48"/>
  <c r="AJ180" i="48"/>
  <c r="AJ181" i="48"/>
  <c r="AJ182" i="48"/>
  <c r="AJ183" i="48"/>
  <c r="AJ184" i="48"/>
  <c r="AJ185" i="48"/>
  <c r="AJ186" i="48"/>
  <c r="AJ187" i="48"/>
  <c r="AJ188" i="48"/>
  <c r="AJ189" i="48"/>
  <c r="AJ190" i="48"/>
  <c r="AJ191" i="48"/>
  <c r="AJ192" i="48"/>
  <c r="AJ193" i="48"/>
  <c r="AJ194" i="48"/>
  <c r="AJ195" i="48"/>
  <c r="AJ196" i="48"/>
  <c r="AJ197" i="48"/>
  <c r="AJ198" i="48"/>
  <c r="AJ199" i="48"/>
  <c r="AJ200" i="48"/>
  <c r="Y1169" i="36" s="1"/>
  <c r="AJ201" i="48"/>
  <c r="Y256" i="36" s="1"/>
  <c r="AJ202" i="48"/>
  <c r="AJ203" i="48"/>
  <c r="AJ204" i="48"/>
  <c r="AJ205" i="48"/>
  <c r="AJ206" i="48"/>
  <c r="AJ207" i="48"/>
  <c r="AJ208" i="48"/>
  <c r="AJ209" i="48"/>
  <c r="AJ210" i="48"/>
  <c r="AJ211" i="48"/>
  <c r="AJ212" i="48"/>
  <c r="AJ213" i="48"/>
  <c r="AJ214" i="48"/>
  <c r="AJ215" i="48"/>
  <c r="AJ216" i="48"/>
  <c r="AJ217" i="48"/>
  <c r="AJ218" i="48"/>
  <c r="AJ219" i="48"/>
  <c r="AJ220" i="48"/>
  <c r="AJ221" i="48"/>
  <c r="AJ222" i="48"/>
  <c r="AJ223" i="48"/>
  <c r="AJ224" i="48"/>
  <c r="AJ225" i="48"/>
  <c r="AJ226" i="48"/>
  <c r="AJ227" i="48"/>
  <c r="AJ228" i="48"/>
  <c r="AJ229" i="48"/>
  <c r="AJ230" i="48"/>
  <c r="AJ231" i="48"/>
  <c r="AJ232" i="48"/>
  <c r="AJ233" i="48"/>
  <c r="AJ234" i="48"/>
  <c r="AJ235" i="48"/>
  <c r="AJ236" i="48"/>
  <c r="AJ237" i="48"/>
  <c r="AJ238" i="48"/>
  <c r="AJ239" i="48"/>
  <c r="AJ240" i="48"/>
  <c r="AJ241" i="48"/>
  <c r="AJ242" i="48"/>
  <c r="AJ243" i="48"/>
  <c r="AJ244" i="48"/>
  <c r="AJ245" i="48"/>
  <c r="AJ246" i="48"/>
  <c r="AJ247" i="48"/>
  <c r="AJ248" i="48"/>
  <c r="AJ249" i="48"/>
  <c r="AJ250" i="48"/>
  <c r="AJ251" i="48"/>
  <c r="AJ252" i="48"/>
  <c r="AJ253" i="48"/>
  <c r="AJ254" i="48"/>
  <c r="AJ255" i="48"/>
  <c r="AJ256" i="48"/>
  <c r="AJ257" i="48"/>
  <c r="AJ258" i="48"/>
  <c r="AJ259" i="48"/>
  <c r="AJ260" i="48"/>
  <c r="AJ261" i="48"/>
  <c r="AJ262" i="48"/>
  <c r="AJ263" i="48"/>
  <c r="AJ264" i="48"/>
  <c r="AJ265" i="48"/>
  <c r="AJ266" i="48"/>
  <c r="AJ267" i="48"/>
  <c r="AJ268" i="48"/>
  <c r="AJ269" i="48"/>
  <c r="AJ270" i="48"/>
  <c r="AJ271" i="48"/>
  <c r="AJ272" i="48"/>
  <c r="AJ273" i="48"/>
  <c r="AJ274" i="48"/>
  <c r="AJ275" i="48"/>
  <c r="AJ276" i="48"/>
  <c r="AJ277" i="48"/>
  <c r="AJ278" i="48"/>
  <c r="Y341" i="36" s="1"/>
  <c r="AJ279" i="48"/>
  <c r="AJ280" i="48"/>
  <c r="AJ281" i="48"/>
  <c r="AJ282" i="48"/>
  <c r="AJ283" i="48"/>
  <c r="AJ284" i="48"/>
  <c r="AJ285" i="48"/>
  <c r="AJ286" i="48"/>
  <c r="AJ287" i="48"/>
  <c r="AJ288" i="48"/>
  <c r="AJ289" i="48"/>
  <c r="AJ290" i="48"/>
  <c r="AJ291" i="48"/>
  <c r="AJ292" i="48"/>
  <c r="AJ293" i="48"/>
  <c r="AJ294" i="48"/>
  <c r="AJ295" i="48"/>
  <c r="AJ296" i="48"/>
  <c r="AJ297" i="48"/>
  <c r="AJ298" i="48"/>
  <c r="AJ299" i="48"/>
  <c r="AJ300" i="48"/>
  <c r="AJ301" i="48"/>
  <c r="AJ302" i="48"/>
  <c r="AJ303" i="48"/>
  <c r="AJ304" i="48"/>
  <c r="AJ305" i="48"/>
  <c r="AJ306" i="48"/>
  <c r="AJ307" i="48"/>
  <c r="AJ308" i="48"/>
  <c r="AJ309" i="48"/>
  <c r="AJ310" i="48"/>
  <c r="AJ311" i="48"/>
  <c r="AJ312" i="48"/>
  <c r="AJ313" i="48"/>
  <c r="AJ314" i="48"/>
  <c r="AJ315" i="48"/>
  <c r="AJ316" i="48"/>
  <c r="AJ317" i="48"/>
  <c r="AJ318" i="48"/>
  <c r="AJ319" i="48"/>
  <c r="AJ320" i="48"/>
  <c r="AJ321" i="48"/>
  <c r="AJ322" i="48"/>
  <c r="AJ323" i="48"/>
  <c r="AJ324" i="48"/>
  <c r="AJ325" i="48"/>
  <c r="AJ326" i="48"/>
  <c r="AJ327" i="48"/>
  <c r="AJ328" i="48"/>
  <c r="AJ329" i="48"/>
  <c r="AJ330" i="48"/>
  <c r="AJ331" i="48"/>
  <c r="AJ332" i="48"/>
  <c r="AJ333" i="48"/>
  <c r="AJ334" i="48"/>
  <c r="AJ335" i="48"/>
  <c r="AJ336" i="48"/>
  <c r="AJ337" i="48"/>
  <c r="AJ338" i="48"/>
  <c r="AJ339" i="48"/>
  <c r="AJ340" i="48"/>
  <c r="AJ341" i="48"/>
  <c r="AJ342" i="48"/>
  <c r="AJ343" i="48"/>
  <c r="AJ344" i="48"/>
  <c r="AJ345" i="48"/>
  <c r="AJ346" i="48"/>
  <c r="AJ347" i="48"/>
  <c r="AJ348" i="48"/>
  <c r="AJ349" i="48"/>
  <c r="AJ350" i="48"/>
  <c r="AJ351" i="48"/>
  <c r="AJ352" i="48"/>
  <c r="AJ353" i="48"/>
  <c r="AJ354" i="48"/>
  <c r="AJ355" i="48"/>
  <c r="AJ356" i="48"/>
  <c r="AJ357" i="48"/>
  <c r="AJ358" i="48"/>
  <c r="AJ359" i="48"/>
  <c r="AJ360" i="48"/>
  <c r="AJ361" i="48"/>
  <c r="AJ362" i="48"/>
  <c r="AJ363" i="48"/>
  <c r="AJ364" i="48"/>
  <c r="AJ365" i="48"/>
  <c r="AJ366" i="48"/>
  <c r="AJ367" i="48"/>
  <c r="AJ368" i="48"/>
  <c r="AJ369" i="48"/>
  <c r="AJ370" i="48"/>
  <c r="AJ371" i="48"/>
  <c r="AJ372" i="48"/>
  <c r="AJ373" i="48"/>
  <c r="AJ374" i="48"/>
  <c r="AJ375" i="48"/>
  <c r="AJ376" i="48"/>
  <c r="AJ377" i="48"/>
  <c r="AJ378" i="48"/>
  <c r="AJ379" i="48"/>
  <c r="AJ380" i="48"/>
  <c r="AJ381" i="48"/>
  <c r="AJ382" i="48"/>
  <c r="AJ383" i="48"/>
  <c r="AJ384" i="48"/>
  <c r="AJ385" i="48"/>
  <c r="AJ386" i="48"/>
  <c r="AJ387" i="48"/>
  <c r="AJ388" i="48"/>
  <c r="AJ389" i="48"/>
  <c r="AJ390" i="48"/>
  <c r="AJ391" i="48"/>
  <c r="AJ392" i="48"/>
  <c r="AJ393" i="48"/>
  <c r="AJ394" i="48"/>
  <c r="AJ395" i="48"/>
  <c r="AJ396" i="48"/>
  <c r="AJ397" i="48"/>
  <c r="AJ398" i="48"/>
  <c r="AJ399" i="48"/>
  <c r="AJ400" i="48"/>
  <c r="AJ401" i="48"/>
  <c r="AJ402" i="48"/>
  <c r="AJ403" i="48"/>
  <c r="AJ404" i="48"/>
  <c r="AJ405" i="48"/>
  <c r="AJ406" i="48"/>
  <c r="AJ407" i="48"/>
  <c r="AJ408" i="48"/>
  <c r="AJ409" i="48"/>
  <c r="AJ410" i="48"/>
  <c r="AJ411" i="48"/>
  <c r="AJ412" i="48"/>
  <c r="AJ413" i="48"/>
  <c r="AJ414" i="48"/>
  <c r="AJ415" i="48"/>
  <c r="AJ416" i="48"/>
  <c r="AJ417" i="48"/>
  <c r="AJ418" i="48"/>
  <c r="AJ419" i="48"/>
  <c r="AJ420" i="48"/>
  <c r="AJ421" i="48"/>
  <c r="AJ422" i="48"/>
  <c r="AJ423" i="48"/>
  <c r="AJ424" i="48"/>
  <c r="AJ425" i="48"/>
  <c r="AJ426" i="48"/>
  <c r="AJ427" i="48"/>
  <c r="AJ428" i="48"/>
  <c r="AJ429" i="48"/>
  <c r="AJ430" i="48"/>
  <c r="AJ431" i="48"/>
  <c r="AJ432" i="48"/>
  <c r="AJ433" i="48"/>
  <c r="AJ434" i="48"/>
  <c r="AJ435" i="48"/>
  <c r="AJ436" i="48"/>
  <c r="AJ437" i="48"/>
  <c r="AJ438" i="48"/>
  <c r="AJ439" i="48"/>
  <c r="AJ440" i="48"/>
  <c r="AJ441" i="48"/>
  <c r="AJ442" i="48"/>
  <c r="AJ443" i="48"/>
  <c r="AJ444" i="48"/>
  <c r="AJ445" i="48"/>
  <c r="AJ446" i="48"/>
  <c r="AJ447" i="48"/>
  <c r="AJ448" i="48"/>
  <c r="AJ449" i="48"/>
  <c r="AJ450" i="48"/>
  <c r="AJ451" i="48"/>
  <c r="AJ452" i="48"/>
  <c r="AJ453" i="48"/>
  <c r="AJ454" i="48"/>
  <c r="AJ455" i="48"/>
  <c r="AJ456" i="48"/>
  <c r="AJ457" i="48"/>
  <c r="AJ458" i="48"/>
  <c r="AJ459" i="48"/>
  <c r="AJ460" i="48"/>
  <c r="AJ461" i="48"/>
  <c r="AJ462" i="48"/>
  <c r="AJ463" i="48"/>
  <c r="AJ464" i="48"/>
  <c r="AJ465" i="48"/>
  <c r="AJ466" i="48"/>
  <c r="AJ467" i="48"/>
  <c r="AJ468" i="48"/>
  <c r="AJ469" i="48"/>
  <c r="AJ470" i="48"/>
  <c r="AJ471" i="48"/>
  <c r="AJ472" i="48"/>
  <c r="AJ473" i="48"/>
  <c r="AJ474" i="48"/>
  <c r="AJ475" i="48"/>
  <c r="AJ476" i="48"/>
  <c r="AJ477" i="48"/>
  <c r="AJ478" i="48"/>
  <c r="AJ479" i="48"/>
  <c r="AJ480" i="48"/>
  <c r="AJ481" i="48"/>
  <c r="AJ482" i="48"/>
  <c r="AJ483" i="48"/>
  <c r="AJ484" i="48"/>
  <c r="AJ485" i="48"/>
  <c r="AJ486" i="48"/>
  <c r="AJ487" i="48"/>
  <c r="AJ488" i="48"/>
  <c r="AJ489" i="48"/>
  <c r="AJ490" i="48"/>
  <c r="AJ491" i="48"/>
  <c r="AJ492" i="48"/>
  <c r="AJ493" i="48"/>
  <c r="AJ494" i="48"/>
  <c r="AJ495" i="48"/>
  <c r="AJ496" i="48"/>
  <c r="AJ497" i="48"/>
  <c r="AJ498" i="48"/>
  <c r="AJ499" i="48"/>
  <c r="AJ500" i="48"/>
  <c r="AJ501" i="48"/>
  <c r="AJ502" i="48"/>
  <c r="AJ503" i="48"/>
  <c r="AJ504" i="48"/>
  <c r="AJ505" i="48"/>
  <c r="AJ506" i="48"/>
  <c r="AJ507" i="48"/>
  <c r="AJ508" i="48"/>
  <c r="AJ509" i="48"/>
  <c r="AJ510" i="48"/>
  <c r="AJ511" i="48"/>
  <c r="AJ512" i="48"/>
  <c r="AJ513" i="48"/>
  <c r="AJ514" i="48"/>
  <c r="AJ515" i="48"/>
  <c r="AJ516" i="48"/>
  <c r="AJ517" i="48"/>
  <c r="AJ518" i="48"/>
  <c r="AJ519" i="48"/>
  <c r="AJ520" i="48"/>
  <c r="AJ521" i="48"/>
  <c r="AJ522" i="48"/>
  <c r="AJ523" i="48"/>
  <c r="AJ524" i="48"/>
  <c r="AJ525" i="48"/>
  <c r="AJ526" i="48"/>
  <c r="AJ527" i="48"/>
  <c r="AJ528" i="48"/>
  <c r="AJ529" i="48"/>
  <c r="AJ530" i="48"/>
  <c r="AJ531" i="48"/>
  <c r="AJ532" i="48"/>
  <c r="AJ533" i="48"/>
  <c r="AJ534" i="48"/>
  <c r="AJ535" i="48"/>
  <c r="AJ536" i="48"/>
  <c r="AJ537" i="48"/>
  <c r="AJ538" i="48"/>
  <c r="AJ539" i="48"/>
  <c r="AJ540" i="48"/>
  <c r="AJ541" i="48"/>
  <c r="AJ542" i="48"/>
  <c r="AJ543" i="48"/>
  <c r="AJ544" i="48"/>
  <c r="AJ545" i="48"/>
  <c r="AJ546" i="48"/>
  <c r="AJ547" i="48"/>
  <c r="AJ548" i="48"/>
  <c r="AJ549" i="48"/>
  <c r="AJ550" i="48"/>
  <c r="AJ551" i="48"/>
  <c r="AJ552" i="48"/>
  <c r="AJ553" i="48"/>
  <c r="AJ554" i="48"/>
  <c r="AJ555" i="48"/>
  <c r="AJ556" i="48"/>
  <c r="AJ557" i="48"/>
  <c r="AJ558" i="48"/>
  <c r="AJ559" i="48"/>
  <c r="AJ560" i="48"/>
  <c r="AJ561" i="48"/>
  <c r="AJ562" i="48"/>
  <c r="AJ563" i="48"/>
  <c r="AJ564" i="48"/>
  <c r="AJ565" i="48"/>
  <c r="AJ566" i="48"/>
  <c r="AJ567" i="48"/>
  <c r="AJ568" i="48"/>
  <c r="AJ569" i="48"/>
  <c r="AJ570" i="48"/>
  <c r="AJ571" i="48"/>
  <c r="AJ572" i="48"/>
  <c r="AJ573" i="48"/>
  <c r="AJ574" i="48"/>
  <c r="AJ575" i="48"/>
  <c r="AJ576" i="48"/>
  <c r="AJ577" i="48"/>
  <c r="AJ578" i="48"/>
  <c r="AJ579" i="48"/>
  <c r="AJ580" i="48"/>
  <c r="AJ581" i="48"/>
  <c r="AJ582" i="48"/>
  <c r="AJ583" i="48"/>
  <c r="AJ584" i="48"/>
  <c r="AJ585" i="48"/>
  <c r="AJ586" i="48"/>
  <c r="AJ587" i="48"/>
  <c r="AJ588" i="48"/>
  <c r="AJ589" i="48"/>
  <c r="AJ590" i="48"/>
  <c r="AJ591" i="48"/>
  <c r="AJ592" i="48"/>
  <c r="AJ593" i="48"/>
  <c r="AJ594" i="48"/>
  <c r="AJ595" i="48"/>
  <c r="AJ596" i="48"/>
  <c r="AJ597" i="48"/>
  <c r="AJ598" i="48"/>
  <c r="AJ599" i="48"/>
  <c r="AJ600" i="48"/>
  <c r="AJ601" i="48"/>
  <c r="AJ602" i="48"/>
  <c r="AJ603" i="48"/>
  <c r="AJ604" i="48"/>
  <c r="AJ605" i="48"/>
  <c r="AJ606" i="48"/>
  <c r="AJ607" i="48"/>
  <c r="AJ608" i="48"/>
  <c r="AJ609" i="48"/>
  <c r="AJ610" i="48"/>
  <c r="AJ611" i="48"/>
  <c r="AJ612" i="48"/>
  <c r="AJ613" i="48"/>
  <c r="AJ614" i="48"/>
  <c r="AJ615" i="48"/>
  <c r="AJ616" i="48"/>
  <c r="AJ617" i="48"/>
  <c r="AJ618" i="48"/>
  <c r="AJ619" i="48"/>
  <c r="AJ620" i="48"/>
  <c r="AJ621" i="48"/>
  <c r="AJ622" i="48"/>
  <c r="AJ623" i="48"/>
  <c r="AJ624" i="48"/>
  <c r="AJ625" i="48"/>
  <c r="AJ626" i="48"/>
  <c r="AJ627" i="48"/>
  <c r="AJ628" i="48"/>
  <c r="AJ629" i="48"/>
  <c r="AJ630" i="48"/>
  <c r="AJ631" i="48"/>
  <c r="AJ632" i="48"/>
  <c r="AJ633" i="48"/>
  <c r="AJ634" i="48"/>
  <c r="AJ635" i="48"/>
  <c r="AJ636" i="48"/>
  <c r="AJ637" i="48"/>
  <c r="AJ638" i="48"/>
  <c r="AJ639" i="48"/>
  <c r="AJ640" i="48"/>
  <c r="AJ641" i="48"/>
  <c r="AJ642" i="48"/>
  <c r="AJ643" i="48"/>
  <c r="AJ644" i="48"/>
  <c r="AJ645" i="48"/>
  <c r="AJ646" i="48"/>
  <c r="AJ647" i="48"/>
  <c r="AJ648" i="48"/>
  <c r="AJ649" i="48"/>
  <c r="AJ650" i="48"/>
  <c r="AJ651" i="48"/>
  <c r="AJ652" i="48"/>
  <c r="AJ653" i="48"/>
  <c r="AJ654" i="48"/>
  <c r="AJ655" i="48"/>
  <c r="AJ656" i="48"/>
  <c r="AJ657" i="48"/>
  <c r="AJ658" i="48"/>
  <c r="AJ659" i="48"/>
  <c r="AJ660" i="48"/>
  <c r="AJ661" i="48"/>
  <c r="AJ662" i="48"/>
  <c r="AJ663" i="48"/>
  <c r="AJ664" i="48"/>
  <c r="AJ665" i="48"/>
  <c r="AJ666" i="48"/>
  <c r="AJ667" i="48"/>
  <c r="AJ668" i="48"/>
  <c r="AJ669" i="48"/>
  <c r="AJ670" i="48"/>
  <c r="AJ671" i="48"/>
  <c r="AJ672" i="48"/>
  <c r="AJ673" i="48"/>
  <c r="AJ674" i="48"/>
  <c r="AJ675" i="48"/>
  <c r="AJ676" i="48"/>
  <c r="AJ677" i="48"/>
  <c r="AJ678" i="48"/>
  <c r="AJ679" i="48"/>
  <c r="AJ680" i="48"/>
  <c r="AJ681" i="48"/>
  <c r="AJ682" i="48"/>
  <c r="AJ683" i="48"/>
  <c r="AJ684" i="48"/>
  <c r="AJ685" i="48"/>
  <c r="AJ686" i="48"/>
  <c r="AJ687" i="48"/>
  <c r="AJ688" i="48"/>
  <c r="AJ689" i="48"/>
  <c r="AJ690" i="48"/>
  <c r="AJ691" i="48"/>
  <c r="AJ692" i="48"/>
  <c r="AJ693" i="48"/>
  <c r="AJ694" i="48"/>
  <c r="AJ695" i="48"/>
  <c r="AJ696" i="48"/>
  <c r="AJ697" i="48"/>
  <c r="AJ698" i="48"/>
  <c r="AJ699" i="48"/>
  <c r="AJ700" i="48"/>
  <c r="AJ701" i="48"/>
  <c r="AJ702" i="48"/>
  <c r="AJ703" i="48"/>
  <c r="AJ704" i="48"/>
  <c r="AJ705" i="48"/>
  <c r="AJ706" i="48"/>
  <c r="AJ707" i="48"/>
  <c r="AJ708" i="48"/>
  <c r="AJ709" i="48"/>
  <c r="AJ710" i="48"/>
  <c r="AJ711" i="48"/>
  <c r="AJ712" i="48"/>
  <c r="AJ713" i="48"/>
  <c r="AJ714" i="48"/>
  <c r="AJ715" i="48"/>
  <c r="AJ716" i="48"/>
  <c r="AJ717" i="48"/>
  <c r="AJ718" i="48"/>
  <c r="AJ719" i="48"/>
  <c r="AJ720" i="48"/>
  <c r="AJ721" i="48"/>
  <c r="AJ722" i="48"/>
  <c r="AJ723" i="48"/>
  <c r="AJ724" i="48"/>
  <c r="AJ725" i="48"/>
  <c r="AJ726" i="48"/>
  <c r="AJ727" i="48"/>
  <c r="AJ728" i="48"/>
  <c r="AJ729" i="48"/>
  <c r="AJ730" i="48"/>
  <c r="AJ731" i="48"/>
  <c r="AJ732" i="48"/>
  <c r="AJ733" i="48"/>
  <c r="AJ734" i="48"/>
  <c r="AJ735" i="48"/>
  <c r="AJ736" i="48"/>
  <c r="AJ737" i="48"/>
  <c r="AJ738" i="48"/>
  <c r="AJ739" i="48"/>
  <c r="AJ740" i="48"/>
  <c r="AJ741" i="48"/>
  <c r="AJ742" i="48"/>
  <c r="AJ743" i="48"/>
  <c r="AJ744" i="48"/>
  <c r="AJ745" i="48"/>
  <c r="AJ746" i="48"/>
  <c r="AJ747" i="48"/>
  <c r="AJ748" i="48"/>
  <c r="AJ749" i="48"/>
  <c r="AJ750" i="48"/>
  <c r="AJ751" i="48"/>
  <c r="AJ752" i="48"/>
  <c r="AJ753" i="48"/>
  <c r="AJ754" i="48"/>
  <c r="AJ755" i="48"/>
  <c r="AJ756" i="48"/>
  <c r="AJ757" i="48"/>
  <c r="AJ758" i="48"/>
  <c r="AJ759" i="48"/>
  <c r="AJ760" i="48"/>
  <c r="AJ761" i="48"/>
  <c r="AJ762" i="48"/>
  <c r="AJ763" i="48"/>
  <c r="AJ764" i="48"/>
  <c r="AJ765" i="48"/>
  <c r="AJ766" i="48"/>
  <c r="AJ767" i="48"/>
  <c r="AJ768" i="48"/>
  <c r="AJ769" i="48"/>
  <c r="AJ770" i="48"/>
  <c r="AJ771" i="48"/>
  <c r="AJ772" i="48"/>
  <c r="AJ773" i="48"/>
  <c r="AJ774" i="48"/>
  <c r="AJ775" i="48"/>
  <c r="AJ776" i="48"/>
  <c r="AJ777" i="48"/>
  <c r="AJ778" i="48"/>
  <c r="AJ779" i="48"/>
  <c r="AJ780" i="48"/>
  <c r="AJ781" i="48"/>
  <c r="AJ782" i="48"/>
  <c r="AJ783" i="48"/>
  <c r="Y902" i="36" s="1"/>
  <c r="AJ784" i="48"/>
  <c r="AJ785" i="48"/>
  <c r="AJ786" i="48"/>
  <c r="AJ787" i="48"/>
  <c r="AJ788" i="48"/>
  <c r="AJ789" i="48"/>
  <c r="AJ790" i="48"/>
  <c r="AJ791" i="48"/>
  <c r="AJ792" i="48"/>
  <c r="AJ793" i="48"/>
  <c r="AJ794" i="48"/>
  <c r="AJ795" i="48"/>
  <c r="AJ796" i="48"/>
  <c r="AJ797" i="48"/>
  <c r="AJ798" i="48"/>
  <c r="AJ799" i="48"/>
  <c r="AJ800" i="48"/>
  <c r="AJ801" i="48"/>
  <c r="AJ802" i="48"/>
  <c r="AJ803" i="48"/>
  <c r="AJ804" i="48"/>
  <c r="AJ805" i="48"/>
  <c r="AJ806" i="48"/>
  <c r="AJ807" i="48"/>
  <c r="AJ808" i="48"/>
  <c r="AJ809" i="48"/>
  <c r="AJ810" i="48"/>
  <c r="AJ811" i="48"/>
  <c r="AJ812" i="48"/>
  <c r="AJ813" i="48"/>
  <c r="AJ814" i="48"/>
  <c r="AJ815" i="48"/>
  <c r="AJ816" i="48"/>
  <c r="AJ817" i="48"/>
  <c r="AJ818" i="48"/>
  <c r="AJ819" i="48"/>
  <c r="AJ820" i="48"/>
  <c r="AJ821" i="48"/>
  <c r="AJ822" i="48"/>
  <c r="AJ823" i="48"/>
  <c r="AJ824" i="48"/>
  <c r="AJ825" i="48"/>
  <c r="AJ826" i="48"/>
  <c r="AJ827" i="48"/>
  <c r="AJ828" i="48"/>
  <c r="AJ829" i="48"/>
  <c r="AJ830" i="48"/>
  <c r="AJ831" i="48"/>
  <c r="AJ832" i="48"/>
  <c r="AJ833" i="48"/>
  <c r="AJ834" i="48"/>
  <c r="AJ835" i="48"/>
  <c r="AJ836" i="48"/>
  <c r="AJ837" i="48"/>
  <c r="AJ838" i="48"/>
  <c r="AJ839" i="48"/>
  <c r="AJ840" i="48"/>
  <c r="AJ841" i="48"/>
  <c r="AJ842" i="48"/>
  <c r="AJ843" i="48"/>
  <c r="AJ844" i="48"/>
  <c r="AJ845" i="48"/>
  <c r="AJ846" i="48"/>
  <c r="AJ847" i="48"/>
  <c r="AJ848" i="48"/>
  <c r="Y979" i="36" s="1"/>
  <c r="AJ849" i="48"/>
  <c r="AJ850" i="48"/>
  <c r="AJ851" i="48"/>
  <c r="AJ852" i="48"/>
  <c r="AJ853" i="48"/>
  <c r="AJ854" i="48"/>
  <c r="AJ855" i="48"/>
  <c r="AJ856" i="48"/>
  <c r="AJ857" i="48"/>
  <c r="AJ858" i="48"/>
  <c r="AJ859" i="48"/>
  <c r="AJ860" i="48"/>
  <c r="AJ861" i="48"/>
  <c r="AJ862" i="48"/>
  <c r="AJ863" i="48"/>
  <c r="AJ864" i="48"/>
  <c r="AJ865" i="48"/>
  <c r="AJ866" i="48"/>
  <c r="AJ867" i="48"/>
  <c r="AJ868" i="48"/>
  <c r="AJ869" i="48"/>
  <c r="AJ870" i="48"/>
  <c r="AJ871" i="48"/>
  <c r="AJ872" i="48"/>
  <c r="AJ873" i="48"/>
  <c r="AJ874" i="48"/>
  <c r="AJ875" i="48"/>
  <c r="AJ876" i="48"/>
  <c r="AJ877" i="48"/>
  <c r="AJ878" i="48"/>
  <c r="AJ879" i="48"/>
  <c r="AJ880" i="48"/>
  <c r="AJ881" i="48"/>
  <c r="AJ882" i="48"/>
  <c r="AJ883" i="48"/>
  <c r="AJ884" i="48"/>
  <c r="AJ885" i="48"/>
  <c r="AJ886" i="48"/>
  <c r="AJ887" i="48"/>
  <c r="AJ888" i="48"/>
  <c r="AJ889" i="48"/>
  <c r="AJ890" i="48"/>
  <c r="AJ891" i="48"/>
  <c r="AJ892" i="48"/>
  <c r="AJ893" i="48"/>
  <c r="AJ894" i="48"/>
  <c r="AJ895" i="48"/>
  <c r="AJ896" i="48"/>
  <c r="AJ897" i="48"/>
  <c r="AJ898" i="48"/>
  <c r="AJ899" i="48"/>
  <c r="AJ900" i="48"/>
  <c r="AJ901" i="48"/>
  <c r="AJ902" i="48"/>
  <c r="AJ903" i="48"/>
  <c r="AJ904" i="48"/>
  <c r="AJ905" i="48"/>
  <c r="AJ906" i="48"/>
  <c r="AJ907" i="48"/>
  <c r="AJ908" i="48"/>
  <c r="AJ909" i="48"/>
  <c r="AJ910" i="48"/>
  <c r="AJ911" i="48"/>
  <c r="AJ912" i="48"/>
  <c r="AJ913" i="48"/>
  <c r="AJ914" i="48"/>
  <c r="AJ915" i="48"/>
  <c r="AJ916" i="48"/>
  <c r="AJ917" i="48"/>
  <c r="AJ918" i="48"/>
  <c r="AJ919" i="48"/>
  <c r="AJ920" i="48"/>
  <c r="AJ921" i="48"/>
  <c r="AJ922" i="48"/>
  <c r="AJ923" i="48"/>
  <c r="Y1070" i="36" s="1"/>
  <c r="AJ924" i="48"/>
  <c r="AJ925" i="48"/>
  <c r="AJ926" i="48"/>
  <c r="AJ927" i="48"/>
  <c r="AJ928" i="48"/>
  <c r="AJ929" i="48"/>
  <c r="AJ930" i="48"/>
  <c r="AJ931" i="48"/>
  <c r="AJ932" i="48"/>
  <c r="AJ933" i="48"/>
  <c r="AJ934" i="48"/>
  <c r="AJ935" i="48"/>
  <c r="AJ936" i="48"/>
  <c r="AJ937" i="48"/>
  <c r="AJ938" i="48"/>
  <c r="AJ939" i="48"/>
  <c r="AJ940" i="48"/>
  <c r="AJ941" i="48"/>
  <c r="AJ942" i="48"/>
  <c r="AJ943" i="48"/>
  <c r="AJ944" i="48"/>
  <c r="AJ945" i="48"/>
  <c r="AJ946" i="48"/>
  <c r="AJ947" i="48"/>
  <c r="AJ948" i="48"/>
  <c r="AJ949" i="48"/>
  <c r="AJ950" i="48"/>
  <c r="AJ951" i="48"/>
  <c r="AJ952" i="48"/>
  <c r="AJ953" i="48"/>
  <c r="AJ954" i="48"/>
  <c r="AJ955" i="48"/>
  <c r="AJ956" i="48"/>
  <c r="AJ957" i="48"/>
  <c r="AJ958" i="48"/>
  <c r="AJ959" i="48"/>
  <c r="AJ960" i="48"/>
  <c r="AJ961" i="48"/>
  <c r="AJ962" i="48"/>
  <c r="AJ963" i="48"/>
  <c r="AJ964" i="48"/>
  <c r="AJ965" i="48"/>
  <c r="AJ966" i="48"/>
  <c r="AJ967" i="48"/>
  <c r="AJ968" i="48"/>
  <c r="AJ969" i="48"/>
  <c r="AJ970" i="48"/>
  <c r="AJ971" i="48"/>
  <c r="AJ972" i="48"/>
  <c r="AJ973" i="48"/>
  <c r="AJ974" i="48"/>
  <c r="AJ975" i="48"/>
  <c r="AJ976" i="48"/>
  <c r="AJ977" i="48"/>
  <c r="AJ978" i="48"/>
  <c r="AJ979" i="48"/>
  <c r="AJ980" i="48"/>
  <c r="AJ981" i="48"/>
  <c r="AJ982" i="48"/>
  <c r="AJ983" i="48"/>
  <c r="AJ984" i="48"/>
  <c r="AJ985" i="48"/>
  <c r="AJ986" i="48"/>
  <c r="AJ987" i="48"/>
  <c r="AJ988" i="48"/>
  <c r="AJ989" i="48"/>
  <c r="AJ990" i="48"/>
  <c r="AJ991" i="48"/>
  <c r="AJ992" i="48"/>
  <c r="AJ993" i="48"/>
  <c r="AJ994" i="48"/>
  <c r="AJ995" i="48"/>
  <c r="AJ996" i="48"/>
  <c r="AJ997" i="48"/>
  <c r="AJ998" i="48"/>
  <c r="AJ999" i="48"/>
  <c r="AJ1000" i="48"/>
  <c r="AJ1001" i="48"/>
  <c r="AJ1002" i="48"/>
  <c r="AJ1003" i="48"/>
  <c r="AJ1004" i="48"/>
  <c r="AJ1005" i="48"/>
  <c r="AJ1006" i="48"/>
  <c r="AJ1007" i="48"/>
  <c r="AJ1008" i="48"/>
  <c r="AJ1009" i="48"/>
  <c r="AJ1010" i="48"/>
  <c r="AJ1011" i="48"/>
  <c r="AJ1012" i="48"/>
  <c r="AJ1013" i="48"/>
  <c r="AJ1014" i="48"/>
  <c r="AJ1015" i="48"/>
  <c r="AJ1016" i="48"/>
  <c r="AJ1017" i="48"/>
  <c r="AJ1018" i="48"/>
  <c r="AJ1019" i="48"/>
  <c r="AJ1020" i="48"/>
  <c r="AJ1021" i="48"/>
  <c r="AJ1022" i="48"/>
  <c r="AJ1023" i="48"/>
  <c r="AJ1024" i="48"/>
  <c r="AJ1025" i="48"/>
  <c r="AJ1026" i="48"/>
  <c r="AJ1027" i="48"/>
  <c r="AJ1028" i="48"/>
  <c r="AJ1029" i="48"/>
  <c r="AJ1030" i="48"/>
  <c r="AJ1031" i="48"/>
  <c r="AJ1032" i="48"/>
  <c r="AJ1033" i="48"/>
  <c r="AJ1034" i="48"/>
  <c r="AJ1035" i="48"/>
  <c r="AJ1036" i="48"/>
  <c r="AJ1037" i="48"/>
  <c r="AJ1038" i="48"/>
  <c r="AJ1039" i="48"/>
  <c r="AJ1040" i="48"/>
  <c r="AJ1041" i="48"/>
  <c r="AJ1042" i="48"/>
  <c r="AJ1043" i="48"/>
  <c r="AJ1044" i="48"/>
  <c r="AJ1045" i="48"/>
  <c r="AJ1046" i="48"/>
  <c r="AJ1047" i="48"/>
  <c r="AJ1048" i="48"/>
  <c r="AJ1049" i="48"/>
  <c r="AJ1050" i="48"/>
  <c r="AJ1051" i="48"/>
  <c r="AJ1052" i="48"/>
  <c r="AJ1053" i="48"/>
  <c r="AJ1054" i="48"/>
  <c r="AJ1055" i="48"/>
  <c r="AJ1056" i="48"/>
  <c r="AJ1057" i="48"/>
  <c r="AJ1058" i="48"/>
  <c r="AJ1059" i="48"/>
  <c r="AJ1060" i="48"/>
  <c r="AJ1061" i="48"/>
  <c r="AJ1062" i="48"/>
  <c r="AJ1063" i="48"/>
  <c r="AJ1064" i="48"/>
  <c r="AJ1065" i="48"/>
  <c r="AJ1066" i="48"/>
  <c r="Y1241" i="36" s="1"/>
  <c r="AJ1067" i="48"/>
  <c r="AJ1068" i="48"/>
  <c r="AJ1069" i="48"/>
  <c r="AJ1070" i="48"/>
  <c r="AJ1071" i="48"/>
  <c r="AJ1072" i="48"/>
  <c r="AJ1073" i="48"/>
  <c r="AJ1074" i="48"/>
  <c r="AJ1075" i="48"/>
  <c r="AJ1076" i="48"/>
  <c r="AJ1077" i="48"/>
  <c r="AJ1078" i="48"/>
  <c r="AJ1079" i="48"/>
  <c r="AJ1080" i="48"/>
  <c r="AJ1081" i="48"/>
  <c r="AJ1082" i="48"/>
  <c r="AJ1083" i="48"/>
  <c r="AJ1084" i="48"/>
  <c r="Y1261" i="36" s="1"/>
  <c r="AJ1085" i="48"/>
  <c r="AJ1086" i="48"/>
  <c r="AJ1087" i="48"/>
  <c r="AJ1088" i="48"/>
  <c r="AJ1089" i="48"/>
  <c r="AJ1090" i="48"/>
  <c r="AJ1091" i="48"/>
  <c r="AJ1092" i="48"/>
  <c r="AJ1093" i="48"/>
  <c r="AJ1094" i="48"/>
  <c r="AJ1095" i="48"/>
  <c r="AJ1096" i="48"/>
  <c r="AJ1097" i="48"/>
  <c r="AJ1098" i="48"/>
  <c r="AJ1099" i="48"/>
  <c r="AJ1100" i="48"/>
  <c r="AJ1101" i="48"/>
  <c r="AJ1102" i="48"/>
  <c r="AJ1103" i="48"/>
  <c r="AJ1104" i="48"/>
  <c r="AJ1105" i="48"/>
  <c r="AJ1106" i="48"/>
  <c r="AJ1107" i="48"/>
  <c r="AJ1108" i="48"/>
  <c r="AJ1109" i="48"/>
  <c r="AJ1110" i="48"/>
  <c r="AJ1111" i="48"/>
  <c r="AJ1112" i="48"/>
  <c r="AJ1113" i="48"/>
  <c r="AJ1114" i="48"/>
  <c r="AJ1115" i="48"/>
  <c r="AJ1116" i="48"/>
  <c r="AJ1117" i="48"/>
  <c r="AJ1118" i="48"/>
  <c r="AJ1119" i="48"/>
  <c r="AJ1120" i="48"/>
  <c r="AJ1121" i="48"/>
  <c r="AJ1122" i="48"/>
  <c r="AJ1123" i="48"/>
  <c r="AJ1124" i="48"/>
  <c r="AJ1125" i="48"/>
  <c r="AJ1126" i="48"/>
  <c r="AJ1127" i="48"/>
  <c r="AJ1128" i="48"/>
  <c r="AJ1129" i="48"/>
  <c r="AJ1130" i="48"/>
  <c r="AJ1131" i="48"/>
  <c r="AJ1132" i="48"/>
  <c r="AJ1133" i="48"/>
  <c r="AJ1134" i="48"/>
  <c r="AJ1135" i="48"/>
  <c r="AJ1136" i="48"/>
  <c r="AJ1137" i="48"/>
  <c r="AJ1138" i="48"/>
  <c r="AJ1139" i="48"/>
  <c r="AJ1140" i="48"/>
  <c r="AJ1141" i="48"/>
  <c r="AJ1142" i="48"/>
  <c r="AJ1143" i="48"/>
  <c r="AJ1144" i="48"/>
  <c r="AJ1145" i="48"/>
  <c r="AJ1146" i="48"/>
  <c r="AJ1147" i="48"/>
  <c r="AJ1148" i="48"/>
  <c r="AJ1149" i="48"/>
  <c r="AJ1150" i="48"/>
  <c r="AJ1151" i="48"/>
  <c r="AJ1152" i="48"/>
  <c r="AJ1153" i="48"/>
  <c r="AJ1154" i="48"/>
  <c r="AJ1155" i="48"/>
  <c r="AJ1156" i="48"/>
  <c r="AJ1157" i="48"/>
  <c r="AJ1158" i="48"/>
  <c r="AJ1159" i="48"/>
  <c r="AJ1160" i="48"/>
  <c r="AJ1161" i="48"/>
  <c r="AJ1162" i="48"/>
  <c r="AJ1163" i="48"/>
  <c r="AJ1164" i="48"/>
  <c r="AJ1165" i="48"/>
  <c r="AJ1166" i="48"/>
  <c r="AJ1167" i="48"/>
  <c r="AJ1168" i="48"/>
  <c r="AJ1169" i="48"/>
  <c r="AJ1170" i="48"/>
  <c r="AJ1171" i="48"/>
  <c r="AJ1172" i="48"/>
  <c r="AJ1173" i="48"/>
  <c r="AJ1174" i="48"/>
  <c r="AJ1175" i="48"/>
  <c r="AJ1176" i="48"/>
  <c r="AJ1177" i="48"/>
  <c r="AJ1178" i="48"/>
  <c r="AJ1179" i="48"/>
  <c r="AJ1180" i="48"/>
  <c r="Y1374" i="36" s="1"/>
  <c r="AJ1181" i="48"/>
  <c r="AJ1182" i="48"/>
  <c r="AJ1183" i="48"/>
  <c r="AJ1184" i="48"/>
  <c r="AJ1185" i="48"/>
  <c r="AJ1186" i="48"/>
  <c r="AJ1187" i="48"/>
  <c r="AJ1188" i="48"/>
  <c r="AJ1189" i="48"/>
  <c r="AJ1190" i="48"/>
  <c r="AJ1191" i="48"/>
  <c r="AJ1192" i="48"/>
  <c r="AJ1193" i="48"/>
  <c r="AJ1194" i="48"/>
  <c r="AJ1195" i="48"/>
  <c r="AJ1196" i="48"/>
  <c r="AJ1197" i="48"/>
  <c r="AJ1198" i="48"/>
  <c r="AJ1199" i="48"/>
  <c r="AJ1200" i="48"/>
  <c r="AJ1201" i="48"/>
  <c r="AJ1202" i="48"/>
  <c r="AJ1203" i="48"/>
  <c r="AJ1204" i="48"/>
  <c r="AJ1205" i="48"/>
  <c r="AJ1206" i="48"/>
  <c r="AJ1207" i="48"/>
  <c r="AJ1208" i="48"/>
  <c r="AJ1209" i="48"/>
  <c r="AJ1210" i="48"/>
  <c r="AJ1211" i="48"/>
  <c r="AJ1212" i="48"/>
  <c r="AJ1213" i="48"/>
  <c r="AJ5" i="48"/>
  <c r="AJ6" i="48"/>
  <c r="AJ7" i="48"/>
  <c r="AJ8" i="48"/>
  <c r="AJ9" i="48"/>
  <c r="AJ10" i="48"/>
  <c r="AJ11" i="48"/>
  <c r="AJ12" i="48"/>
  <c r="AJ13" i="48"/>
  <c r="AJ14" i="48"/>
  <c r="AJ15" i="48"/>
  <c r="AJ16" i="48"/>
  <c r="AJ17" i="48"/>
  <c r="AJ18" i="48"/>
  <c r="AJ19" i="48"/>
  <c r="AJ20" i="48"/>
  <c r="AJ21" i="48"/>
  <c r="Y23" i="36" s="1"/>
  <c r="AJ22" i="48"/>
  <c r="Y24" i="36" s="1"/>
  <c r="AJ23" i="48"/>
  <c r="AJ24" i="48"/>
  <c r="AJ25" i="48"/>
  <c r="AJ26" i="48"/>
  <c r="AJ27" i="48"/>
  <c r="AJ28" i="48"/>
  <c r="AJ29" i="48"/>
  <c r="AJ30" i="48"/>
  <c r="Y32" i="36" s="1"/>
  <c r="AJ31" i="48"/>
  <c r="AJ32" i="48"/>
  <c r="AJ33" i="48"/>
  <c r="AJ34" i="48"/>
  <c r="AJ35" i="48"/>
  <c r="AJ36" i="48"/>
  <c r="AJ37" i="48"/>
  <c r="AJ38" i="48"/>
  <c r="AJ39" i="48"/>
  <c r="AJ40" i="48"/>
  <c r="AJ41" i="48"/>
  <c r="AJ42" i="48"/>
  <c r="AJ43" i="48"/>
  <c r="AJ44" i="48"/>
  <c r="AJ45" i="48"/>
  <c r="AJ46" i="48"/>
  <c r="AJ47" i="48"/>
  <c r="AJ48" i="48"/>
  <c r="AJ49" i="48"/>
  <c r="AJ50" i="48"/>
  <c r="AJ51" i="48"/>
  <c r="AJ52" i="48"/>
  <c r="AJ53" i="48"/>
  <c r="AJ54" i="48"/>
  <c r="Y64" i="36" s="1"/>
  <c r="AJ55" i="48"/>
  <c r="AJ56" i="48"/>
  <c r="AJ57" i="48"/>
  <c r="Y67" i="36" s="1"/>
  <c r="AJ58" i="48"/>
  <c r="AJ59" i="48"/>
  <c r="AJ60" i="48"/>
  <c r="AJ61" i="48"/>
  <c r="AJ62" i="48"/>
  <c r="AJ63" i="48"/>
  <c r="AJ64" i="48"/>
  <c r="AJ65" i="48"/>
  <c r="AJ66" i="48"/>
  <c r="AJ67" i="48"/>
  <c r="AJ68" i="48"/>
  <c r="AJ69" i="48"/>
  <c r="AJ70" i="48"/>
  <c r="AJ71" i="48"/>
  <c r="AJ72" i="48"/>
  <c r="Y95" i="36" s="1"/>
  <c r="AJ73" i="48"/>
  <c r="AJ74" i="48"/>
  <c r="AJ75" i="48"/>
  <c r="AJ76" i="48"/>
  <c r="AJ77" i="48"/>
  <c r="AJ78" i="48"/>
  <c r="AJ79" i="48"/>
  <c r="AJ80" i="48"/>
  <c r="AJ81" i="48"/>
  <c r="AJ82" i="48"/>
  <c r="AJ83" i="48"/>
  <c r="AJ84" i="48"/>
  <c r="AJ85" i="48"/>
  <c r="AJ86" i="48"/>
  <c r="AJ87" i="48"/>
  <c r="AJ88" i="48"/>
  <c r="AJ89" i="48"/>
  <c r="AJ90" i="48"/>
  <c r="AJ91" i="48"/>
  <c r="AJ92" i="48"/>
  <c r="AJ93" i="48"/>
  <c r="AJ94" i="48"/>
  <c r="AJ95" i="48"/>
  <c r="AJ96" i="48"/>
  <c r="AJ97" i="48"/>
  <c r="AJ98" i="48"/>
  <c r="AJ99" i="48"/>
  <c r="AJ100" i="48"/>
  <c r="AJ101" i="48"/>
  <c r="AJ102" i="48"/>
  <c r="AJ103" i="48"/>
  <c r="AJ104" i="48"/>
  <c r="AJ105" i="48"/>
  <c r="AJ106" i="48"/>
  <c r="AJ107" i="48"/>
  <c r="AJ108" i="48"/>
  <c r="AJ109" i="48"/>
  <c r="AJ110" i="48"/>
  <c r="AJ111" i="48"/>
  <c r="AJ112" i="48"/>
  <c r="AJ113" i="48"/>
  <c r="AJ114" i="48"/>
  <c r="AJ115" i="48"/>
  <c r="AJ116" i="48"/>
  <c r="AJ117" i="48"/>
  <c r="AJ118" i="48"/>
  <c r="AJ119" i="48"/>
  <c r="AJ120" i="48"/>
  <c r="AJ121" i="48"/>
  <c r="AJ122" i="48"/>
  <c r="AJ123" i="48"/>
  <c r="AJ124" i="48"/>
  <c r="AJ125" i="48"/>
  <c r="AJ126" i="48"/>
  <c r="AJ127" i="48"/>
  <c r="L27" i="23"/>
  <c r="L23" i="23"/>
  <c r="L24" i="23"/>
  <c r="L25" i="23"/>
  <c r="L26" i="23"/>
  <c r="L22" i="23"/>
  <c r="L21" i="23"/>
  <c r="H1126" i="45"/>
  <c r="H1123" i="45"/>
  <c r="H1122" i="45"/>
  <c r="H1121" i="45"/>
  <c r="H1120" i="45"/>
  <c r="H1119" i="45"/>
  <c r="H1115" i="45"/>
  <c r="H1118" i="45"/>
  <c r="H1117" i="45"/>
  <c r="H1116" i="45"/>
  <c r="H1114" i="45"/>
  <c r="H1113" i="45"/>
  <c r="H1112" i="45"/>
  <c r="H1110" i="45"/>
  <c r="H1109" i="45"/>
  <c r="Y739" i="36" l="1"/>
  <c r="Y1191" i="36"/>
  <c r="Y1221" i="36"/>
  <c r="Y1125" i="36"/>
  <c r="Y1215" i="36"/>
  <c r="Y1171" i="36"/>
  <c r="Y1056" i="36"/>
  <c r="Y1017" i="36"/>
  <c r="Y978" i="36"/>
  <c r="Y748" i="36"/>
  <c r="Y867" i="36"/>
  <c r="Y239" i="36"/>
  <c r="Y410" i="36"/>
  <c r="Y1309" i="36"/>
  <c r="Y1235" i="36"/>
  <c r="Y958" i="36"/>
  <c r="Y175" i="36"/>
  <c r="Y817" i="36"/>
  <c r="Y456" i="36"/>
  <c r="Y338" i="36"/>
  <c r="Y905" i="36"/>
  <c r="Y866" i="36"/>
  <c r="Y650" i="36"/>
  <c r="Y108" i="36"/>
  <c r="Y1225" i="36"/>
  <c r="Y965" i="36"/>
  <c r="Y247" i="36"/>
  <c r="Y1234" i="36"/>
  <c r="Y252" i="36"/>
  <c r="Y135" i="36"/>
  <c r="Y1224" i="36"/>
  <c r="Y1188" i="36"/>
  <c r="Y1097" i="36"/>
  <c r="Y1069" i="36"/>
  <c r="Y1055" i="36"/>
  <c r="Y463" i="36"/>
  <c r="Y400" i="36"/>
  <c r="Y856" i="36"/>
  <c r="Y981" i="36"/>
  <c r="Y602" i="36"/>
  <c r="Y781" i="36"/>
  <c r="Y770" i="36"/>
  <c r="Y759" i="36"/>
  <c r="Y754" i="36"/>
  <c r="Y904" i="36"/>
  <c r="Y514" i="36"/>
  <c r="Y798" i="36"/>
  <c r="Y1189" i="36"/>
  <c r="Y915" i="36"/>
  <c r="Y876" i="36"/>
  <c r="Y839" i="36"/>
  <c r="Y823" i="36"/>
  <c r="Y800" i="36"/>
  <c r="Y588" i="36"/>
  <c r="Y505" i="36"/>
  <c r="Y1007" i="36"/>
  <c r="Y1059" i="36"/>
  <c r="Y1210" i="36"/>
  <c r="Y1226" i="36"/>
  <c r="Y1244" i="36"/>
  <c r="Y977" i="36"/>
  <c r="Y838" i="36"/>
  <c r="Y816" i="36"/>
  <c r="Y799" i="36"/>
  <c r="Y544" i="36"/>
  <c r="Y982" i="36"/>
  <c r="Y1060" i="36"/>
  <c r="Y353" i="36"/>
  <c r="Y314" i="36"/>
  <c r="Y251" i="36"/>
  <c r="Y1236" i="36"/>
  <c r="Y1223" i="36"/>
  <c r="Y1179" i="36"/>
  <c r="Y1127" i="36"/>
  <c r="Y1068" i="36"/>
  <c r="Y976" i="36"/>
  <c r="Y967" i="36"/>
  <c r="Y870" i="36"/>
  <c r="Y858" i="36"/>
  <c r="Y837" i="36"/>
  <c r="Y829" i="36"/>
  <c r="Y825" i="36"/>
  <c r="Y811" i="36"/>
  <c r="Y767" i="36"/>
  <c r="Y719" i="36"/>
  <c r="Y715" i="36"/>
  <c r="Y417" i="36"/>
  <c r="Y411" i="36"/>
  <c r="Y1025" i="36"/>
  <c r="Y389" i="36"/>
  <c r="Y254" i="36"/>
  <c r="Y109" i="36"/>
  <c r="Y1222" i="36"/>
  <c r="Y1174" i="36"/>
  <c r="Y1126" i="36"/>
  <c r="Y1076" i="36"/>
  <c r="Y1067" i="36"/>
  <c r="Y1018" i="36"/>
  <c r="Y975" i="36"/>
  <c r="Y966" i="36"/>
  <c r="Y942" i="36"/>
  <c r="Y916" i="36"/>
  <c r="Y903" i="36"/>
  <c r="Y877" i="36"/>
  <c r="Y836" i="36"/>
  <c r="Y828" i="36"/>
  <c r="Y824" i="36"/>
  <c r="Y810" i="36"/>
  <c r="Y801" i="36"/>
  <c r="Y906" i="36"/>
  <c r="Y388" i="36"/>
  <c r="Y1260" i="36"/>
  <c r="Y1257" i="36"/>
  <c r="Y1242" i="36"/>
  <c r="Y1183" i="36"/>
  <c r="Y1098" i="36"/>
  <c r="Y1089" i="36"/>
  <c r="Y1231" i="36"/>
  <c r="Y1202" i="36"/>
  <c r="Y1192" i="36"/>
  <c r="Y1158" i="36"/>
  <c r="Y1154" i="36"/>
  <c r="Y1145" i="36"/>
  <c r="Y1066" i="36"/>
  <c r="Y122" i="36"/>
  <c r="Y60" i="36"/>
  <c r="Y7" i="36"/>
  <c r="Y1230" i="36"/>
  <c r="Y1209" i="36"/>
  <c r="Y1157" i="36"/>
  <c r="Y1153" i="36"/>
  <c r="Y1144" i="36"/>
  <c r="Y1137" i="36"/>
  <c r="Y1133" i="36"/>
  <c r="Y1129" i="36"/>
  <c r="Y1121" i="36"/>
  <c r="Y1085" i="36"/>
  <c r="Y1044" i="36"/>
  <c r="Y1031" i="36"/>
  <c r="Y1028" i="36"/>
  <c r="Y998" i="36"/>
  <c r="Y991" i="36"/>
  <c r="Y1233" i="36"/>
  <c r="Y1229" i="36"/>
  <c r="Y1208" i="36"/>
  <c r="Y1194" i="36"/>
  <c r="Y1186" i="36"/>
  <c r="Y1156" i="36"/>
  <c r="Y1152" i="36"/>
  <c r="Y1147" i="36"/>
  <c r="Y1136" i="36"/>
  <c r="Y1112" i="36"/>
  <c r="Y1108" i="36"/>
  <c r="Y1251" i="36"/>
  <c r="Y1246" i="36"/>
  <c r="Y1249" i="36"/>
  <c r="Y1211" i="36"/>
  <c r="Y1122" i="36"/>
  <c r="Y1113" i="36"/>
  <c r="Y1109" i="36"/>
  <c r="Y1094" i="36"/>
  <c r="Y1062" i="36"/>
  <c r="Y1048" i="36"/>
  <c r="Y1034" i="36"/>
  <c r="Y923" i="36"/>
  <c r="Y919" i="36"/>
  <c r="Y911" i="36"/>
  <c r="Y907" i="36"/>
  <c r="Y835" i="36"/>
  <c r="Y827" i="36"/>
  <c r="Y813" i="36"/>
  <c r="Y773" i="36"/>
  <c r="Y765" i="36"/>
  <c r="Y87" i="36"/>
  <c r="Y51" i="36"/>
  <c r="Y45" i="36"/>
  <c r="Y31" i="36"/>
  <c r="Y27" i="36"/>
  <c r="Y18" i="36"/>
  <c r="Y1393" i="36"/>
  <c r="Y1389" i="36"/>
  <c r="Y1370" i="36"/>
  <c r="Y1359" i="36"/>
  <c r="Y1352" i="36"/>
  <c r="Y1330" i="36"/>
  <c r="Y1326" i="36"/>
  <c r="Y1254" i="36"/>
  <c r="Y1247" i="36"/>
  <c r="Y1214" i="36"/>
  <c r="Y1196" i="36"/>
  <c r="Y1182" i="36"/>
  <c r="Y1160" i="36"/>
  <c r="Y1140" i="36"/>
  <c r="Y1124" i="36"/>
  <c r="Y1106" i="36"/>
  <c r="Y1093" i="36"/>
  <c r="Y1082" i="36"/>
  <c r="Y1065" i="36"/>
  <c r="Y1061" i="36"/>
  <c r="Y1011" i="36"/>
  <c r="Y973" i="36"/>
  <c r="Y960" i="36"/>
  <c r="Y938" i="36"/>
  <c r="Y914" i="36"/>
  <c r="Y893" i="36"/>
  <c r="Y879" i="36"/>
  <c r="Y862" i="36"/>
  <c r="Y820" i="36"/>
  <c r="Y751" i="36"/>
  <c r="Y716" i="36"/>
  <c r="Y1315" i="36"/>
  <c r="Y1252" i="36"/>
  <c r="Y1200" i="36"/>
  <c r="Y1130" i="36"/>
  <c r="Y1057" i="36"/>
  <c r="Y1045" i="36"/>
  <c r="Y1029" i="36"/>
  <c r="Y999" i="36"/>
  <c r="Y889" i="36"/>
  <c r="Y885" i="36"/>
  <c r="Y869" i="36"/>
  <c r="Y860" i="36"/>
  <c r="Y831" i="36"/>
  <c r="Y1021" i="36"/>
  <c r="Y1012" i="36"/>
  <c r="Y984" i="36"/>
  <c r="Y974" i="36"/>
  <c r="Y961" i="36"/>
  <c r="Y957" i="36"/>
  <c r="Y949" i="36"/>
  <c r="Y1240" i="36"/>
  <c r="Y1198" i="36"/>
  <c r="Y1131" i="36"/>
  <c r="Y1119" i="36"/>
  <c r="Y1096" i="36"/>
  <c r="Y1087" i="36"/>
  <c r="Y1058" i="36"/>
  <c r="Y1051" i="36"/>
  <c r="Y1046" i="36"/>
  <c r="Y1026" i="36"/>
  <c r="Y1019" i="36"/>
  <c r="Y924" i="36"/>
  <c r="Y917" i="36"/>
  <c r="Y1110" i="36"/>
  <c r="Y1042" i="36"/>
  <c r="Y995" i="36"/>
  <c r="Y962" i="36"/>
  <c r="Y934" i="36"/>
  <c r="Y920" i="36"/>
  <c r="Y912" i="36"/>
  <c r="Y908" i="36"/>
  <c r="Y970" i="36"/>
  <c r="Y933" i="36"/>
  <c r="Y927" i="36"/>
  <c r="Y888" i="36"/>
  <c r="Y884" i="36"/>
  <c r="Y843" i="36"/>
  <c r="Y809" i="36"/>
  <c r="Y761" i="36"/>
  <c r="Y756" i="36"/>
  <c r="Y725" i="36"/>
  <c r="Y713" i="36"/>
  <c r="Y1015" i="36"/>
  <c r="Y1001" i="36"/>
  <c r="Y997" i="36"/>
  <c r="Y987" i="36"/>
  <c r="Y964" i="36"/>
  <c r="Y955" i="36"/>
  <c r="Y922" i="36"/>
  <c r="Y918" i="36"/>
  <c r="Y910" i="36"/>
  <c r="Y901" i="36"/>
  <c r="Y887" i="36"/>
  <c r="Y845" i="36"/>
  <c r="Y834" i="36"/>
  <c r="Y812" i="36"/>
  <c r="Y805" i="36"/>
  <c r="Y795" i="36"/>
  <c r="Y776" i="36"/>
  <c r="Y772" i="36"/>
  <c r="Y764" i="36"/>
  <c r="Y728" i="36"/>
  <c r="Y707" i="36"/>
  <c r="Y693" i="36"/>
  <c r="Y687" i="36"/>
  <c r="Y1185" i="36"/>
  <c r="Y1123" i="36"/>
  <c r="Y1115" i="36"/>
  <c r="Y1105" i="36"/>
  <c r="Y1100" i="36"/>
  <c r="Y1064" i="36"/>
  <c r="Y1040" i="36"/>
  <c r="Y1010" i="36"/>
  <c r="Y878" i="36"/>
  <c r="Y865" i="36"/>
  <c r="Y807" i="36"/>
  <c r="Y769" i="36"/>
  <c r="Y148" i="36"/>
  <c r="Y133" i="36"/>
  <c r="Y129" i="36"/>
  <c r="Y113" i="36"/>
  <c r="Y53" i="36"/>
  <c r="Y46" i="36"/>
  <c r="Y12" i="36"/>
  <c r="Y659" i="36"/>
  <c r="Y608" i="36"/>
  <c r="Y599" i="36"/>
  <c r="Y758" i="36"/>
  <c r="Y750" i="36"/>
  <c r="Y99" i="36"/>
  <c r="Y5" i="36"/>
  <c r="Y1410" i="36"/>
  <c r="Y1375" i="36"/>
  <c r="Y1311" i="36"/>
  <c r="Y11" i="36"/>
  <c r="Y1334" i="36"/>
  <c r="Y1287" i="36"/>
  <c r="Y1279" i="36"/>
  <c r="Y128" i="36"/>
  <c r="Y63" i="36"/>
  <c r="Y1132" i="36"/>
  <c r="Y1128" i="36"/>
  <c r="Y1120" i="36"/>
  <c r="Y1088" i="36"/>
  <c r="Y1053" i="36"/>
  <c r="Y1047" i="36"/>
  <c r="Y1027" i="36"/>
  <c r="Y1020" i="36"/>
  <c r="Y968" i="36"/>
  <c r="Y925" i="36"/>
  <c r="Y883" i="36"/>
  <c r="Y871" i="36"/>
  <c r="Y842" i="36"/>
  <c r="Y826" i="36"/>
  <c r="Y808" i="36"/>
  <c r="Y747" i="36"/>
  <c r="Y732" i="36"/>
  <c r="Y724" i="36"/>
  <c r="Y711" i="36"/>
  <c r="Y696" i="36"/>
  <c r="Y677" i="36"/>
  <c r="Y663" i="36"/>
  <c r="Y132" i="36"/>
  <c r="Y58" i="36"/>
  <c r="Y14" i="36"/>
  <c r="Y1232" i="36"/>
  <c r="Y1228" i="36"/>
  <c r="Y1207" i="36"/>
  <c r="Y1203" i="36"/>
  <c r="Y1193" i="36"/>
  <c r="Y1175" i="36"/>
  <c r="Y1172" i="36"/>
  <c r="Y1159" i="36"/>
  <c r="Y1155" i="36"/>
  <c r="Y1146" i="36"/>
  <c r="Y1111" i="36"/>
  <c r="Y1079" i="36"/>
  <c r="Y1030" i="36"/>
  <c r="Y1000" i="36"/>
  <c r="Y996" i="36"/>
  <c r="Y986" i="36"/>
  <c r="Y963" i="36"/>
  <c r="Y948" i="36"/>
  <c r="Y935" i="36"/>
  <c r="Y921" i="36"/>
  <c r="Y913" i="36"/>
  <c r="Y909" i="36"/>
  <c r="Y861" i="36"/>
  <c r="Y815" i="36"/>
  <c r="Y1243" i="36"/>
  <c r="Y1227" i="36"/>
  <c r="Y1184" i="36"/>
  <c r="Y1118" i="36"/>
  <c r="Y1114" i="36"/>
  <c r="Y1099" i="36"/>
  <c r="Y1095" i="36"/>
  <c r="Y1086" i="36"/>
  <c r="Y1063" i="36"/>
  <c r="Y1009" i="36"/>
  <c r="Y985" i="36"/>
  <c r="Y937" i="36"/>
  <c r="Y899" i="36"/>
  <c r="Y881" i="36"/>
  <c r="Y873" i="36"/>
  <c r="Y849" i="36"/>
  <c r="Y840" i="36"/>
  <c r="Y1303" i="36"/>
  <c r="Y1299" i="36"/>
  <c r="Y117" i="36"/>
  <c r="Y50" i="36"/>
  <c r="Y30" i="36"/>
  <c r="Y26" i="36"/>
  <c r="Y794" i="36"/>
  <c r="Y780" i="36"/>
  <c r="Y775" i="36"/>
  <c r="Y763" i="36"/>
  <c r="Y731" i="36"/>
  <c r="Y646" i="36"/>
  <c r="Y642" i="36"/>
  <c r="Y595" i="36"/>
  <c r="Y591" i="36"/>
  <c r="Y146" i="36"/>
  <c r="Y130" i="36"/>
  <c r="Y126" i="36"/>
  <c r="Y97" i="36"/>
  <c r="Y65" i="36"/>
  <c r="Y797" i="36"/>
  <c r="Y778" i="36"/>
  <c r="Y766" i="36"/>
  <c r="Y749" i="36"/>
  <c r="Y604" i="36"/>
  <c r="Y575" i="36"/>
  <c r="Y556" i="36"/>
  <c r="Y546" i="36"/>
  <c r="Y541" i="36"/>
  <c r="Y535" i="36"/>
  <c r="Y530" i="36"/>
  <c r="Y521" i="36"/>
  <c r="Y512" i="36"/>
  <c r="Y508" i="36"/>
  <c r="Y79" i="36"/>
  <c r="Y72" i="36"/>
  <c r="Y62" i="36"/>
  <c r="Y44" i="36"/>
  <c r="Y136" i="36"/>
  <c r="Y1318" i="36"/>
  <c r="Y84" i="36"/>
  <c r="Y76" i="36"/>
  <c r="Y61" i="36"/>
  <c r="Y38" i="36"/>
  <c r="Y33" i="36"/>
  <c r="Y29" i="36"/>
  <c r="Y25" i="36"/>
  <c r="Y16" i="36"/>
  <c r="Y13" i="36"/>
  <c r="Y1399" i="36"/>
  <c r="Y762" i="36"/>
  <c r="Y726" i="36"/>
  <c r="Y722" i="36"/>
  <c r="Y718" i="36"/>
  <c r="Y709" i="36"/>
  <c r="Y699" i="36"/>
  <c r="Y868" i="36"/>
  <c r="Y736" i="36"/>
  <c r="Y721" i="36"/>
  <c r="Y694" i="36"/>
  <c r="Y1358" i="36"/>
  <c r="Y56" i="36"/>
  <c r="Y1295" i="36"/>
  <c r="Y1291" i="36"/>
  <c r="Y1237" i="36"/>
  <c r="Y181" i="36"/>
  <c r="Y1176" i="36"/>
  <c r="Y246" i="36"/>
  <c r="Y875" i="36"/>
  <c r="Y537" i="36"/>
  <c r="Y720" i="36"/>
  <c r="Y689" i="36"/>
  <c r="Y680" i="36"/>
  <c r="Y622" i="36"/>
  <c r="Y613" i="36"/>
  <c r="Y587" i="36"/>
  <c r="Y822" i="36"/>
  <c r="Y526" i="36"/>
  <c r="Y504" i="36"/>
  <c r="Y500" i="36"/>
  <c r="Y492" i="36"/>
  <c r="Y488" i="36"/>
  <c r="Y480" i="36"/>
  <c r="Y470" i="36"/>
  <c r="Y466" i="36"/>
  <c r="Y461" i="36"/>
  <c r="Y448" i="36"/>
  <c r="Y442" i="36"/>
  <c r="Y440" i="36"/>
  <c r="Y436" i="36"/>
  <c r="Y432" i="36"/>
  <c r="Y424" i="36"/>
  <c r="Y420" i="36"/>
  <c r="Y412" i="36"/>
  <c r="Y1003" i="36"/>
  <c r="Y401" i="36"/>
  <c r="Y1005" i="36"/>
  <c r="Y395" i="36"/>
  <c r="Y390" i="36"/>
  <c r="Y386" i="36"/>
  <c r="Y382" i="36"/>
  <c r="Y378" i="36"/>
  <c r="Y374" i="36"/>
  <c r="Y370" i="36"/>
  <c r="Y346" i="36"/>
  <c r="Y337" i="36"/>
  <c r="Y305" i="36"/>
  <c r="Y301" i="36"/>
  <c r="Y297" i="36"/>
  <c r="Y293" i="36"/>
  <c r="Y289" i="36"/>
  <c r="Y285" i="36"/>
  <c r="Y281" i="36"/>
  <c r="Y277" i="36"/>
  <c r="Y273" i="36"/>
  <c r="Y269" i="36"/>
  <c r="Y265" i="36"/>
  <c r="Y261" i="36"/>
  <c r="Y257" i="36"/>
  <c r="Y1164" i="36"/>
  <c r="Y245" i="36"/>
  <c r="Y241" i="36"/>
  <c r="Y236" i="36"/>
  <c r="Y232" i="36"/>
  <c r="Y223" i="36"/>
  <c r="Y219" i="36"/>
  <c r="Y215" i="36"/>
  <c r="Y207" i="36"/>
  <c r="Y1382" i="36"/>
  <c r="Y47" i="36"/>
  <c r="Y1379" i="36"/>
  <c r="Y1345" i="36"/>
  <c r="Y1338" i="36"/>
  <c r="Y1307" i="36"/>
  <c r="Y131" i="36"/>
  <c r="Y127" i="36"/>
  <c r="Y1317" i="36"/>
  <c r="Y66" i="36"/>
  <c r="Y57" i="36"/>
  <c r="Y39" i="36"/>
  <c r="Y1388" i="36"/>
  <c r="Y34" i="36"/>
  <c r="Y20" i="36"/>
  <c r="Y17" i="36"/>
  <c r="Y9" i="36"/>
  <c r="Y1415" i="36"/>
  <c r="Y1401" i="36"/>
  <c r="Y1395" i="36"/>
  <c r="Y1392" i="36"/>
  <c r="Y1384" i="36"/>
  <c r="Y1378" i="36"/>
  <c r="Y1373" i="36"/>
  <c r="Y1369" i="36"/>
  <c r="Y1362" i="36"/>
  <c r="Y1348" i="36"/>
  <c r="Y1337" i="36"/>
  <c r="Y1341" i="36"/>
  <c r="Y81" i="36"/>
  <c r="Y1333" i="36"/>
  <c r="Y1329" i="36"/>
  <c r="Y1325" i="36"/>
  <c r="Y1314" i="36"/>
  <c r="Y1310" i="36"/>
  <c r="Y1306" i="36"/>
  <c r="Y1302" i="36"/>
  <c r="Y1298" i="36"/>
  <c r="Y1294" i="36"/>
  <c r="Y1290" i="36"/>
  <c r="Y1286" i="36"/>
  <c r="Y1282" i="36"/>
  <c r="Y1274" i="36"/>
  <c r="Y1276" i="36"/>
  <c r="Y1266" i="36"/>
  <c r="Y1262" i="36"/>
  <c r="Y1253" i="36"/>
  <c r="Y343" i="36"/>
  <c r="Y959" i="36"/>
  <c r="Y454" i="36"/>
  <c r="Y900" i="36"/>
  <c r="Y886" i="36"/>
  <c r="Y882" i="36"/>
  <c r="Y874" i="36"/>
  <c r="Y841" i="36"/>
  <c r="Y833" i="36"/>
  <c r="Y611" i="36"/>
  <c r="Y746" i="36"/>
  <c r="Y737" i="36"/>
  <c r="Y727" i="36"/>
  <c r="Y723" i="36"/>
  <c r="Y710" i="36"/>
  <c r="Y706" i="36"/>
  <c r="Y700" i="36"/>
  <c r="Y692" i="36"/>
  <c r="Y686" i="36"/>
  <c r="Y679" i="36"/>
  <c r="Y676" i="36"/>
  <c r="Y662" i="36"/>
  <c r="Y653" i="36"/>
  <c r="Y649" i="36"/>
  <c r="Y645" i="36"/>
  <c r="Y641" i="36"/>
  <c r="Y635" i="36"/>
  <c r="Y630" i="36"/>
  <c r="Y1008" i="36"/>
  <c r="Y1322" i="36"/>
  <c r="Y1316" i="36"/>
  <c r="Y1283" i="36"/>
  <c r="Y1267" i="36"/>
  <c r="Y1263" i="36"/>
  <c r="Y1259" i="36"/>
  <c r="Y155" i="36"/>
  <c r="Y115" i="36"/>
  <c r="Y71" i="36"/>
  <c r="Y1414" i="36"/>
  <c r="Y1396" i="36"/>
  <c r="Y1391" i="36"/>
  <c r="Y1377" i="36"/>
  <c r="Y1368" i="36"/>
  <c r="Y1361" i="36"/>
  <c r="Y59" i="36"/>
  <c r="Y1347" i="36"/>
  <c r="Y1340" i="36"/>
  <c r="Y1332" i="36"/>
  <c r="Y1328" i="36"/>
  <c r="Y1324" i="36"/>
  <c r="Y94" i="36"/>
  <c r="Y1313" i="36"/>
  <c r="Y1305" i="36"/>
  <c r="Y1301" i="36"/>
  <c r="Y1297" i="36"/>
  <c r="Y1293" i="36"/>
  <c r="Y1289" i="36"/>
  <c r="Y1285" i="36"/>
  <c r="Y1273" i="36"/>
  <c r="Y1269" i="36"/>
  <c r="Y1265" i="36"/>
  <c r="Y1239" i="36"/>
  <c r="Y183" i="36"/>
  <c r="Y1013" i="36"/>
  <c r="Y399" i="36"/>
  <c r="Y864" i="36"/>
  <c r="Y848" i="36"/>
  <c r="Y844" i="36"/>
  <c r="Y818" i="36"/>
  <c r="Y814" i="36"/>
  <c r="Y806" i="36"/>
  <c r="Y793" i="36"/>
  <c r="Y784" i="36"/>
  <c r="Y774" i="36"/>
  <c r="Y757" i="36"/>
  <c r="Y745" i="36"/>
  <c r="Y714" i="36"/>
  <c r="Y695" i="36"/>
  <c r="Y691" i="36"/>
  <c r="Y678" i="36"/>
  <c r="Y675" i="36"/>
  <c r="Y668" i="36"/>
  <c r="Y661" i="36"/>
  <c r="Y652" i="36"/>
  <c r="Y648" i="36"/>
  <c r="Y644" i="36"/>
  <c r="Y640" i="36"/>
  <c r="Y633" i="36"/>
  <c r="Y628" i="36"/>
  <c r="Y624" i="36"/>
  <c r="Y618" i="36"/>
  <c r="Y615" i="36"/>
  <c r="Y610" i="36"/>
  <c r="Y1411" i="36"/>
  <c r="Y138" i="36"/>
  <c r="Y96" i="36"/>
  <c r="Y92" i="36"/>
  <c r="Y68" i="36"/>
  <c r="Y28" i="36"/>
  <c r="Y21" i="36"/>
  <c r="Y15" i="36"/>
  <c r="Y1412" i="36"/>
  <c r="Y1398" i="36"/>
  <c r="Y1394" i="36"/>
  <c r="Y1390" i="36"/>
  <c r="Y1380" i="36"/>
  <c r="Y1376" i="36"/>
  <c r="Y1371" i="36"/>
  <c r="Y1367" i="36"/>
  <c r="Y1365" i="36"/>
  <c r="Y1353" i="36"/>
  <c r="Y1346" i="36"/>
  <c r="Y1344" i="36"/>
  <c r="Y1331" i="36"/>
  <c r="Y85" i="36"/>
  <c r="Y1327" i="36"/>
  <c r="Y1323" i="36"/>
  <c r="Y1320" i="36"/>
  <c r="Y1312" i="36"/>
  <c r="Y1308" i="36"/>
  <c r="Y1304" i="36"/>
  <c r="Y1300" i="36"/>
  <c r="Y1296" i="36"/>
  <c r="Y1292" i="36"/>
  <c r="Y1288" i="36"/>
  <c r="Y1284" i="36"/>
  <c r="Y1268" i="36"/>
  <c r="Y1264" i="36"/>
  <c r="Y1238" i="36"/>
  <c r="Y182" i="36"/>
  <c r="Y898" i="36"/>
  <c r="Y880" i="36"/>
  <c r="Y872" i="36"/>
  <c r="Y863" i="36"/>
  <c r="Y803" i="36"/>
  <c r="Y796" i="36"/>
  <c r="Y790" i="36"/>
  <c r="Y786" i="36"/>
  <c r="Y777" i="36"/>
  <c r="Y752" i="36"/>
  <c r="Y717" i="36"/>
  <c r="Y708" i="36"/>
  <c r="Y688" i="36"/>
  <c r="Y682" i="36"/>
  <c r="Y667" i="36"/>
  <c r="Y660" i="36"/>
  <c r="Y655" i="36"/>
  <c r="Y651" i="36"/>
  <c r="Y760" i="36"/>
  <c r="Y647" i="36"/>
  <c r="Y643" i="36"/>
  <c r="Y639" i="36"/>
  <c r="Y623" i="36"/>
  <c r="Y614" i="36"/>
  <c r="Y609" i="36"/>
  <c r="Y606" i="36"/>
  <c r="Y600" i="36"/>
  <c r="Y596" i="36"/>
  <c r="Y576" i="36"/>
  <c r="Y570" i="36"/>
  <c r="Y568" i="36"/>
  <c r="Y550" i="36"/>
  <c r="Y547" i="36"/>
  <c r="Y536" i="36"/>
  <c r="Y532" i="36"/>
  <c r="Y527" i="36"/>
  <c r="Y513" i="36"/>
  <c r="Y509" i="36"/>
  <c r="Y501" i="36"/>
  <c r="Y495" i="36"/>
  <c r="Y493" i="36"/>
  <c r="Y489" i="36"/>
  <c r="Y483" i="36"/>
  <c r="Y476" i="36"/>
  <c r="Y471" i="36"/>
  <c r="Y467" i="36"/>
  <c r="Y462" i="36"/>
  <c r="Y449" i="36"/>
  <c r="Y445" i="36"/>
  <c r="Y441" i="36"/>
  <c r="Y437" i="36"/>
  <c r="Y433" i="36"/>
  <c r="Y426" i="36"/>
  <c r="Y427" i="36"/>
  <c r="Y421" i="36"/>
  <c r="Y413" i="36"/>
  <c r="Y404" i="36"/>
  <c r="Y402" i="36"/>
  <c r="Y396" i="36"/>
  <c r="Y391" i="36"/>
  <c r="Y387" i="36"/>
  <c r="Y383" i="36"/>
  <c r="Y379" i="36"/>
  <c r="Y375" i="36"/>
  <c r="Y371" i="36"/>
  <c r="Y364" i="36"/>
  <c r="Y357" i="36"/>
  <c r="Y347" i="36"/>
  <c r="Y342" i="36"/>
  <c r="Y321" i="36"/>
  <c r="Y315" i="36"/>
  <c r="Y306" i="36"/>
  <c r="Y302" i="36"/>
  <c r="Y298" i="36"/>
  <c r="Y294" i="36"/>
  <c r="Y290" i="36"/>
  <c r="Y286" i="36"/>
  <c r="Y282" i="36"/>
  <c r="Y278" i="36"/>
  <c r="Y274" i="36"/>
  <c r="Y270" i="36"/>
  <c r="Y266" i="36"/>
  <c r="Y262" i="36"/>
  <c r="Y258" i="36"/>
  <c r="Y248" i="36"/>
  <c r="Y242" i="36"/>
  <c r="Y237" i="36"/>
  <c r="Y233" i="36"/>
  <c r="Y229" i="36"/>
  <c r="Y224" i="36"/>
  <c r="Y220" i="36"/>
  <c r="Y216" i="36"/>
  <c r="Y198" i="36"/>
  <c r="Y194" i="36"/>
  <c r="Y184" i="36"/>
  <c r="Y178" i="36"/>
  <c r="Y174" i="36"/>
  <c r="Y1165" i="36"/>
  <c r="Y197" i="36"/>
  <c r="Y193" i="36"/>
  <c r="Y187" i="36"/>
  <c r="Y180" i="36"/>
  <c r="Y177" i="36"/>
  <c r="Y173" i="36"/>
  <c r="Y1006" i="36"/>
  <c r="Y1002" i="36"/>
  <c r="Y625" i="36"/>
  <c r="Y621" i="36"/>
  <c r="Y612" i="36"/>
  <c r="Y603" i="36"/>
  <c r="Y598" i="36"/>
  <c r="Y593" i="36"/>
  <c r="Y590" i="36"/>
  <c r="Y578" i="36"/>
  <c r="Y574" i="36"/>
  <c r="Y552" i="36"/>
  <c r="Y543" i="36"/>
  <c r="Y539" i="36"/>
  <c r="Y534" i="36"/>
  <c r="Y529" i="36"/>
  <c r="Y520" i="36"/>
  <c r="Y516" i="36"/>
  <c r="Y511" i="36"/>
  <c r="Y507" i="36"/>
  <c r="Y503" i="36"/>
  <c r="Y499" i="36"/>
  <c r="Y491" i="36"/>
  <c r="Y487" i="36"/>
  <c r="Y469" i="36"/>
  <c r="Y465" i="36"/>
  <c r="Y460" i="36"/>
  <c r="Y452" i="36"/>
  <c r="Y447" i="36"/>
  <c r="Y444" i="36"/>
  <c r="Y439" i="36"/>
  <c r="Y435" i="36"/>
  <c r="Y431" i="36"/>
  <c r="Y423" i="36"/>
  <c r="Y419" i="36"/>
  <c r="Y385" i="36"/>
  <c r="Y381" i="36"/>
  <c r="Y377" i="36"/>
  <c r="Y373" i="36"/>
  <c r="Y369" i="36"/>
  <c r="Y362" i="36"/>
  <c r="Y345" i="36"/>
  <c r="Y340" i="36"/>
  <c r="Y336" i="36"/>
  <c r="Y317" i="36"/>
  <c r="Y311" i="36"/>
  <c r="Y308" i="36"/>
  <c r="Y304" i="36"/>
  <c r="Y300" i="36"/>
  <c r="Y296" i="36"/>
  <c r="Y292" i="36"/>
  <c r="Y288" i="36"/>
  <c r="Y284" i="36"/>
  <c r="Y280" i="36"/>
  <c r="Y276" i="36"/>
  <c r="Y272" i="36"/>
  <c r="Y268" i="36"/>
  <c r="Y264" i="36"/>
  <c r="Y260" i="36"/>
  <c r="Y250" i="36"/>
  <c r="Y244" i="36"/>
  <c r="Y240" i="36"/>
  <c r="Y235" i="36"/>
  <c r="Y231" i="36"/>
  <c r="Y227" i="36"/>
  <c r="Y222" i="36"/>
  <c r="Y218" i="36"/>
  <c r="Y211" i="36"/>
  <c r="Y206" i="36"/>
  <c r="Y196" i="36"/>
  <c r="Y192" i="36"/>
  <c r="Y186" i="36"/>
  <c r="Y179" i="36"/>
  <c r="Y176" i="36"/>
  <c r="Y160" i="36"/>
  <c r="Y1167" i="36"/>
  <c r="Y1103" i="36"/>
  <c r="Y994" i="36"/>
  <c r="Y601" i="36"/>
  <c r="Y597" i="36"/>
  <c r="Y589" i="36"/>
  <c r="Y581" i="36"/>
  <c r="Y577" i="36"/>
  <c r="Y573" i="36"/>
  <c r="Y571" i="36"/>
  <c r="Y551" i="36"/>
  <c r="Y538" i="36"/>
  <c r="Y533" i="36"/>
  <c r="Y528" i="36"/>
  <c r="Y515" i="36"/>
  <c r="Y510" i="36"/>
  <c r="Y506" i="36"/>
  <c r="Y502" i="36"/>
  <c r="Y498" i="36"/>
  <c r="Y496" i="36"/>
  <c r="Y490" i="36"/>
  <c r="Y486" i="36"/>
  <c r="Y472" i="36"/>
  <c r="Y468" i="36"/>
  <c r="Y464" i="36"/>
  <c r="Y459" i="36"/>
  <c r="Y457" i="36"/>
  <c r="Y450" i="36"/>
  <c r="Y446" i="36"/>
  <c r="Y443" i="36"/>
  <c r="Y438" i="36"/>
  <c r="Y434" i="36"/>
  <c r="Y430" i="36"/>
  <c r="Y428" i="36"/>
  <c r="Y422" i="36"/>
  <c r="Y415" i="36"/>
  <c r="Y416" i="36"/>
  <c r="Y405" i="36"/>
  <c r="Y393" i="36"/>
  <c r="Y384" i="36"/>
  <c r="Y380" i="36"/>
  <c r="Y376" i="36"/>
  <c r="Y372" i="36"/>
  <c r="Y368" i="36"/>
  <c r="Y365" i="36"/>
  <c r="Y350" i="36"/>
  <c r="Y344" i="36"/>
  <c r="Y339" i="36"/>
  <c r="Y335" i="36"/>
  <c r="Y316" i="36"/>
  <c r="Y307" i="36"/>
  <c r="Y303" i="36"/>
  <c r="Y299" i="36"/>
  <c r="Y295" i="36"/>
  <c r="Y291" i="36"/>
  <c r="Y287" i="36"/>
  <c r="Y283" i="36"/>
  <c r="Y279" i="36"/>
  <c r="Y275" i="36"/>
  <c r="Y271" i="36"/>
  <c r="Y267" i="36"/>
  <c r="Y263" i="36"/>
  <c r="Y259" i="36"/>
  <c r="Y249" i="36"/>
  <c r="Y243" i="36"/>
  <c r="Y238" i="36"/>
  <c r="Y234" i="36"/>
  <c r="Y230" i="36"/>
  <c r="Y225" i="36"/>
  <c r="Y221" i="36"/>
  <c r="Y217" i="36"/>
  <c r="Y205" i="36"/>
  <c r="Y199" i="36"/>
  <c r="Y195" i="36"/>
  <c r="Y191" i="36"/>
  <c r="Y185" i="36"/>
  <c r="Y1077" i="36"/>
  <c r="Y1024" i="36"/>
  <c r="Y1004" i="36"/>
  <c r="Y956" i="36"/>
  <c r="Y782" i="36"/>
  <c r="Y783" i="36"/>
  <c r="Y397" i="36"/>
  <c r="Y398" i="36"/>
  <c r="Y1022" i="36"/>
  <c r="Y1023" i="36"/>
  <c r="Y1071" i="36"/>
  <c r="Y1072" i="36"/>
  <c r="Y1350" i="36"/>
  <c r="Y1351" i="36"/>
  <c r="Y112" i="36"/>
  <c r="Y1406" i="36"/>
  <c r="Y1381" i="36"/>
  <c r="Y1349" i="36"/>
  <c r="Y1321" i="36"/>
  <c r="Y1255" i="36"/>
  <c r="Y1275" i="36"/>
  <c r="Y1402" i="36"/>
  <c r="Y1383" i="36"/>
  <c r="Y1357" i="36"/>
  <c r="Y1336" i="36"/>
  <c r="Y1271" i="36"/>
  <c r="Y1248" i="36"/>
  <c r="Y10" i="36"/>
  <c r="Y1212" i="36"/>
  <c r="Y1217" i="36"/>
  <c r="Y1134" i="36"/>
  <c r="Y1139" i="36"/>
  <c r="Y1073" i="36"/>
  <c r="Y1074" i="36"/>
  <c r="Y1033" i="36"/>
  <c r="Y1037" i="36"/>
  <c r="Y1035" i="36"/>
  <c r="Y1016" i="36"/>
  <c r="Y1014" i="36"/>
  <c r="Y990" i="36"/>
  <c r="Y993" i="36"/>
  <c r="Y980" i="36"/>
  <c r="Y983" i="36"/>
  <c r="Y953" i="36"/>
  <c r="Y954" i="36"/>
  <c r="Y943" i="36"/>
  <c r="Y940" i="36"/>
  <c r="Y931" i="36"/>
  <c r="Y932" i="36"/>
  <c r="Y895" i="36"/>
  <c r="Y890" i="36"/>
  <c r="Y850" i="36"/>
  <c r="Y852" i="36"/>
  <c r="Y847" i="36"/>
  <c r="Y853" i="36"/>
  <c r="Y854" i="36"/>
  <c r="Y821" i="36"/>
  <c r="Y819" i="36"/>
  <c r="Y802" i="36"/>
  <c r="Y804" i="36"/>
  <c r="Y785" i="36"/>
  <c r="Y787" i="36"/>
  <c r="Y704" i="36"/>
  <c r="Y705" i="36"/>
  <c r="Y672" i="36"/>
  <c r="Y669" i="36"/>
  <c r="Y666" i="36"/>
  <c r="Y619" i="36"/>
  <c r="Y616" i="36"/>
  <c r="Y582" i="36"/>
  <c r="Y580" i="36"/>
  <c r="Y584" i="36"/>
  <c r="Y572" i="36"/>
  <c r="Y569" i="36"/>
  <c r="Y558" i="36"/>
  <c r="Y565" i="36"/>
  <c r="Y555" i="36"/>
  <c r="Y563" i="36"/>
  <c r="Y497" i="36"/>
  <c r="Y494" i="36"/>
  <c r="Y482" i="36"/>
  <c r="Y485" i="36"/>
  <c r="Y475" i="36"/>
  <c r="Y479" i="36"/>
  <c r="Y473" i="36"/>
  <c r="Y477" i="36"/>
  <c r="Y455" i="36"/>
  <c r="Y458" i="36"/>
  <c r="Y425" i="36"/>
  <c r="Y429" i="36"/>
  <c r="Y403" i="36"/>
  <c r="Y407" i="36"/>
  <c r="Y406" i="36"/>
  <c r="Y409" i="36"/>
  <c r="Y408" i="36"/>
  <c r="Y392" i="36"/>
  <c r="Y394" i="36"/>
  <c r="Y363" i="36"/>
  <c r="Y367" i="36"/>
  <c r="Y325" i="36"/>
  <c r="Y330" i="36"/>
  <c r="Y320" i="36"/>
  <c r="Y328" i="36"/>
  <c r="Y319" i="36"/>
  <c r="Y327" i="36"/>
  <c r="Y200" i="36"/>
  <c r="Y202" i="36"/>
  <c r="Y1413" i="36"/>
  <c r="Y1409" i="36"/>
  <c r="Y1405" i="36"/>
  <c r="Y1397" i="36"/>
  <c r="Y1364" i="36"/>
  <c r="Y1360" i="36"/>
  <c r="Y1356" i="36"/>
  <c r="Y1343" i="36"/>
  <c r="Y1339" i="36"/>
  <c r="Y1335" i="36"/>
  <c r="Y1319" i="36"/>
  <c r="Y1278" i="36"/>
  <c r="Y1270" i="36"/>
  <c r="Y1258" i="36"/>
  <c r="Y1250" i="36"/>
  <c r="Y154" i="36"/>
  <c r="Y143" i="36"/>
  <c r="Y147" i="36"/>
  <c r="Y153" i="36"/>
  <c r="Y144" i="36"/>
  <c r="Y150" i="36"/>
  <c r="Y149" i="36"/>
  <c r="Y107" i="36"/>
  <c r="Y105" i="36"/>
  <c r="Y106" i="36"/>
  <c r="Y82" i="36"/>
  <c r="Y80" i="36"/>
  <c r="Y70" i="36"/>
  <c r="Y69" i="36"/>
  <c r="Y73" i="36"/>
  <c r="Y1173" i="36"/>
  <c r="Y1170" i="36"/>
  <c r="Y172" i="36"/>
  <c r="Y170" i="36"/>
  <c r="Y163" i="36"/>
  <c r="Y171" i="36"/>
  <c r="Y152" i="36"/>
  <c r="Y142" i="36"/>
  <c r="Y134" i="36"/>
  <c r="Y137" i="36"/>
  <c r="Y116" i="36"/>
  <c r="Y114" i="36"/>
  <c r="Y111" i="36"/>
  <c r="Y110" i="36"/>
  <c r="Y102" i="36"/>
  <c r="Y100" i="36"/>
  <c r="Y104" i="36"/>
  <c r="Y89" i="36"/>
  <c r="Y93" i="36"/>
  <c r="Y91" i="36"/>
  <c r="Y140" i="36"/>
  <c r="Y139" i="36"/>
  <c r="Y141" i="36"/>
  <c r="Y90" i="36"/>
  <c r="Y88" i="36"/>
  <c r="Y74" i="36"/>
  <c r="Y77" i="36"/>
  <c r="Y54" i="36"/>
  <c r="Y52" i="36"/>
  <c r="Y55" i="36"/>
  <c r="Y49" i="36"/>
  <c r="Y48" i="36"/>
  <c r="Y22" i="36"/>
  <c r="Y19" i="36"/>
  <c r="Y8" i="36"/>
  <c r="Y6" i="36"/>
  <c r="Y1216" i="36"/>
  <c r="Y1213" i="36"/>
  <c r="Y1218" i="36"/>
  <c r="Y1220" i="36"/>
  <c r="Y1219" i="36"/>
  <c r="Y1187" i="36"/>
  <c r="Y1190" i="36"/>
  <c r="Y1181" i="36"/>
  <c r="Y1178" i="36"/>
  <c r="Y1148" i="36"/>
  <c r="Y1149" i="36"/>
  <c r="Y1151" i="36"/>
  <c r="Y1141" i="36"/>
  <c r="Y1138" i="36"/>
  <c r="Y1135" i="36"/>
  <c r="Y1142" i="36"/>
  <c r="Y1143" i="36"/>
  <c r="Y1091" i="36"/>
  <c r="Y1092" i="36"/>
  <c r="Y1081" i="36"/>
  <c r="Y1084" i="36"/>
  <c r="Y1052" i="36"/>
  <c r="Y1049" i="36"/>
  <c r="Y1032" i="36"/>
  <c r="Y1036" i="36"/>
  <c r="Y972" i="36"/>
  <c r="Y969" i="36"/>
  <c r="Y971" i="36"/>
  <c r="Y947" i="36"/>
  <c r="Y952" i="36"/>
  <c r="Y950" i="36"/>
  <c r="Y928" i="36"/>
  <c r="Y926" i="36"/>
  <c r="Y929" i="36"/>
  <c r="Y930" i="36"/>
  <c r="Y892" i="36"/>
  <c r="Y897" i="36"/>
  <c r="Y894" i="36"/>
  <c r="Y791" i="36"/>
  <c r="Y788" i="36"/>
  <c r="Y755" i="36"/>
  <c r="Y753" i="36"/>
  <c r="Y743" i="36"/>
  <c r="Y740" i="36"/>
  <c r="Y683" i="36"/>
  <c r="Y681" i="36"/>
  <c r="Y664" i="36"/>
  <c r="Y670" i="36"/>
  <c r="Y656" i="36"/>
  <c r="Y658" i="36"/>
  <c r="Y607" i="36"/>
  <c r="Y605" i="36"/>
  <c r="Y560" i="36"/>
  <c r="Y553" i="36"/>
  <c r="Y548" i="36"/>
  <c r="Y545" i="36"/>
  <c r="Y549" i="36"/>
  <c r="Y524" i="36"/>
  <c r="Y518" i="36"/>
  <c r="Y358" i="36"/>
  <c r="Y355" i="36"/>
  <c r="Y348" i="36"/>
  <c r="Y351" i="36"/>
  <c r="Y313" i="36"/>
  <c r="Y310" i="36"/>
  <c r="Y253" i="36"/>
  <c r="Y255" i="36"/>
  <c r="Y210" i="36"/>
  <c r="Y213" i="36"/>
  <c r="Y162" i="36"/>
  <c r="Y159" i="36"/>
  <c r="Y167" i="36"/>
  <c r="Y169" i="36"/>
  <c r="Y157" i="36"/>
  <c r="Y165" i="36"/>
  <c r="Y1408" i="36"/>
  <c r="Y1404" i="36"/>
  <c r="Y1400" i="36"/>
  <c r="Y1387" i="36"/>
  <c r="Y1363" i="36"/>
  <c r="Y1355" i="36"/>
  <c r="Y1342" i="36"/>
  <c r="Y1281" i="36"/>
  <c r="Y1277" i="36"/>
  <c r="Y1245" i="36"/>
  <c r="Y78" i="36"/>
  <c r="Y75" i="36"/>
  <c r="Y40" i="36"/>
  <c r="Y43" i="36"/>
  <c r="Y37" i="36"/>
  <c r="Y35" i="36"/>
  <c r="Y41" i="36"/>
  <c r="Y120" i="36"/>
  <c r="Y124" i="36"/>
  <c r="Y98" i="36"/>
  <c r="Y101" i="36"/>
  <c r="Y156" i="36"/>
  <c r="Y164" i="36"/>
  <c r="Y151" i="36"/>
  <c r="Y145" i="36"/>
  <c r="Y119" i="36"/>
  <c r="Y123" i="36"/>
  <c r="Y86" i="36"/>
  <c r="Y83" i="36"/>
  <c r="Y36" i="36"/>
  <c r="Y42" i="36"/>
  <c r="Y1205" i="36"/>
  <c r="Y1199" i="36"/>
  <c r="Y1195" i="36"/>
  <c r="Y1180" i="36"/>
  <c r="Y1177" i="36"/>
  <c r="Y1162" i="36"/>
  <c r="Y1163" i="36"/>
  <c r="Y1104" i="36"/>
  <c r="Y1107" i="36"/>
  <c r="Y1078" i="36"/>
  <c r="Y1075" i="36"/>
  <c r="Y1050" i="36"/>
  <c r="Y1054" i="36"/>
  <c r="Y992" i="36"/>
  <c r="Y988" i="36"/>
  <c r="Y939" i="36"/>
  <c r="Y936" i="36"/>
  <c r="Y846" i="36"/>
  <c r="Y851" i="36"/>
  <c r="Y771" i="36"/>
  <c r="Y768" i="36"/>
  <c r="Y733" i="36"/>
  <c r="Y734" i="36"/>
  <c r="Y729" i="36"/>
  <c r="Y730" i="36"/>
  <c r="Y702" i="36"/>
  <c r="Y697" i="36"/>
  <c r="Y684" i="36"/>
  <c r="Y685" i="36"/>
  <c r="Y673" i="36"/>
  <c r="Y674" i="36"/>
  <c r="Y637" i="36"/>
  <c r="Y638" i="36"/>
  <c r="Y620" i="36"/>
  <c r="Y617" i="36"/>
  <c r="Y594" i="36"/>
  <c r="Y592" i="36"/>
  <c r="Y583" i="36"/>
  <c r="Y579" i="36"/>
  <c r="Y562" i="36"/>
  <c r="Y564" i="36"/>
  <c r="Y557" i="36"/>
  <c r="Y542" i="36"/>
  <c r="Y540" i="36"/>
  <c r="Y525" i="36"/>
  <c r="Y519" i="36"/>
  <c r="Y522" i="36"/>
  <c r="Y484" i="36"/>
  <c r="Y481" i="36"/>
  <c r="Y474" i="36"/>
  <c r="Y478" i="36"/>
  <c r="Y354" i="36"/>
  <c r="Y360" i="36"/>
  <c r="Y329" i="36"/>
  <c r="Y324" i="36"/>
  <c r="Y318" i="36"/>
  <c r="Y326" i="36"/>
  <c r="Y323" i="36"/>
  <c r="Y212" i="36"/>
  <c r="Y208" i="36"/>
  <c r="Y204" i="36"/>
  <c r="Y201" i="36"/>
  <c r="Y188" i="36"/>
  <c r="Y190" i="36"/>
  <c r="Y189" i="36"/>
  <c r="Y1407" i="36"/>
  <c r="Y1403" i="36"/>
  <c r="Y1386" i="36"/>
  <c r="Y1366" i="36"/>
  <c r="Y1354" i="36"/>
  <c r="Y1280" i="36"/>
  <c r="Y1272" i="36"/>
  <c r="Y1256" i="36"/>
  <c r="Y118" i="36"/>
  <c r="Y121" i="36"/>
  <c r="Y125" i="36"/>
  <c r="Y1204" i="36"/>
  <c r="Y1201" i="36"/>
  <c r="Y1206" i="36"/>
  <c r="Y1116" i="36"/>
  <c r="Y1117" i="36"/>
  <c r="Y1083" i="36"/>
  <c r="Y1080" i="36"/>
  <c r="Y1041" i="36"/>
  <c r="Y1043" i="36"/>
  <c r="Y1038" i="36"/>
  <c r="Y1039" i="36"/>
  <c r="Y951" i="36"/>
  <c r="Y945" i="36"/>
  <c r="Y944" i="36"/>
  <c r="Y941" i="36"/>
  <c r="Y891" i="36"/>
  <c r="Y896" i="36"/>
  <c r="Y857" i="36"/>
  <c r="Y855" i="36"/>
  <c r="Y859" i="36"/>
  <c r="Y830" i="36"/>
  <c r="Y832" i="36"/>
  <c r="Y789" i="36"/>
  <c r="Y792" i="36"/>
  <c r="Y744" i="36"/>
  <c r="Y742" i="36"/>
  <c r="Y735" i="36"/>
  <c r="Y698" i="36"/>
  <c r="Y703" i="36"/>
  <c r="Y701" i="36"/>
  <c r="Y671" i="36"/>
  <c r="Y665" i="36"/>
  <c r="Y657" i="36"/>
  <c r="Y654" i="36"/>
  <c r="Y636" i="36"/>
  <c r="Y634" i="36"/>
  <c r="Y631" i="36"/>
  <c r="Y632" i="36"/>
  <c r="Y629" i="36"/>
  <c r="Y627" i="36"/>
  <c r="Y626" i="36"/>
  <c r="Y586" i="36"/>
  <c r="Y585" i="36"/>
  <c r="Y554" i="36"/>
  <c r="Y561" i="36"/>
  <c r="Y566" i="36"/>
  <c r="Y567" i="36"/>
  <c r="Y559" i="36"/>
  <c r="Y517" i="36"/>
  <c r="Y523" i="36"/>
  <c r="Y453" i="36"/>
  <c r="Y451" i="36"/>
  <c r="Y414" i="36"/>
  <c r="Y418" i="36"/>
  <c r="Y359" i="36"/>
  <c r="Y356" i="36"/>
  <c r="Y361" i="36"/>
  <c r="Y349" i="36"/>
  <c r="Y352" i="36"/>
  <c r="Y333" i="36"/>
  <c r="Y322" i="36"/>
  <c r="Y334" i="36"/>
  <c r="Y331" i="36"/>
  <c r="Y332" i="36"/>
  <c r="Y309" i="36"/>
  <c r="Y312" i="36"/>
  <c r="Y226" i="36"/>
  <c r="Y228" i="36"/>
  <c r="Y168" i="36"/>
  <c r="Y158" i="36"/>
  <c r="Y166" i="36"/>
  <c r="Y161" i="36"/>
  <c r="Y1385" i="36"/>
  <c r="M143" i="36"/>
  <c r="M142" i="36"/>
  <c r="G44" i="39" l="1"/>
  <c r="G48" i="39"/>
  <c r="G45" i="39"/>
  <c r="G42" i="39"/>
  <c r="G46" i="39"/>
  <c r="G43" i="39"/>
  <c r="G47" i="39"/>
  <c r="G36" i="39"/>
  <c r="G40" i="39"/>
  <c r="G37" i="39"/>
  <c r="G41" i="39"/>
  <c r="G38" i="39"/>
  <c r="G35" i="39"/>
  <c r="G39" i="39"/>
  <c r="K34" i="23"/>
  <c r="H55" i="39" l="1"/>
  <c r="H7" i="39"/>
  <c r="H13" i="39"/>
  <c r="I13" i="39" s="1"/>
  <c r="H12" i="39"/>
  <c r="I12" i="39" s="1"/>
  <c r="H11" i="39"/>
  <c r="H10" i="39"/>
  <c r="H9" i="39"/>
  <c r="H8" i="39"/>
  <c r="H28" i="39"/>
  <c r="M1073" i="45" l="1"/>
  <c r="N1073" i="45" s="1"/>
  <c r="M1092" i="45"/>
  <c r="N1092" i="45" s="1"/>
  <c r="I7" i="39"/>
  <c r="P105" i="36"/>
  <c r="Q105" i="36" s="1"/>
  <c r="P107" i="36"/>
  <c r="Q107" i="36" s="1"/>
  <c r="P106" i="36"/>
  <c r="Q106" i="36" s="1"/>
  <c r="I8" i="39"/>
  <c r="P163" i="36"/>
  <c r="Q163" i="36" s="1"/>
  <c r="P95" i="36"/>
  <c r="Q95" i="36" s="1"/>
  <c r="I10" i="39"/>
  <c r="M1061" i="45"/>
  <c r="N1061" i="45" s="1"/>
  <c r="M1039" i="45"/>
  <c r="N1039" i="45" s="1"/>
  <c r="P170" i="36"/>
  <c r="Q170" i="36" s="1"/>
  <c r="P362" i="36"/>
  <c r="Q362" i="36" s="1"/>
  <c r="P172" i="36"/>
  <c r="Q172" i="36" s="1"/>
  <c r="P559" i="36"/>
  <c r="Q559" i="36" s="1"/>
  <c r="P674" i="36"/>
  <c r="Q674" i="36" s="1"/>
  <c r="P1039" i="36"/>
  <c r="Q1039" i="36" s="1"/>
  <c r="P1143" i="36"/>
  <c r="Q1143" i="36" s="1"/>
  <c r="P1220" i="36"/>
  <c r="Q1220" i="36" s="1"/>
  <c r="P1410" i="36"/>
  <c r="Q1410" i="36" s="1"/>
  <c r="P1142" i="36"/>
  <c r="Q1142" i="36" s="1"/>
  <c r="P1276" i="36"/>
  <c r="Q1276" i="36" s="1"/>
  <c r="P1408" i="36"/>
  <c r="Q1408" i="36" s="1"/>
  <c r="P673" i="36"/>
  <c r="Q673" i="36" s="1"/>
  <c r="P1278" i="36"/>
  <c r="Q1278" i="36" s="1"/>
  <c r="P171" i="36"/>
  <c r="Q171" i="36" s="1"/>
  <c r="P1038" i="36"/>
  <c r="Q1038" i="36" s="1"/>
  <c r="P1219" i="36"/>
  <c r="Q1219" i="36" s="1"/>
  <c r="P1277" i="36"/>
  <c r="Q1277" i="36" s="1"/>
  <c r="P1409" i="36"/>
  <c r="Q1409" i="36" s="1"/>
  <c r="I9" i="39"/>
  <c r="M112" i="45"/>
  <c r="N112" i="45" s="1"/>
  <c r="M111" i="45"/>
  <c r="N111" i="45" s="1"/>
  <c r="M266" i="45"/>
  <c r="N266" i="45" s="1"/>
  <c r="M364" i="45"/>
  <c r="N364" i="45" s="1"/>
  <c r="M453" i="45"/>
  <c r="N453" i="45" s="1"/>
  <c r="M110" i="45"/>
  <c r="N110" i="45" s="1"/>
  <c r="M304" i="45"/>
  <c r="N304" i="45" s="1"/>
  <c r="M407" i="45"/>
  <c r="N407" i="45" s="1"/>
  <c r="M413" i="45"/>
  <c r="N413" i="45" s="1"/>
  <c r="M423" i="45"/>
  <c r="N423" i="45" s="1"/>
  <c r="M445" i="45"/>
  <c r="N445" i="45" s="1"/>
  <c r="M474" i="45"/>
  <c r="N474" i="45" s="1"/>
  <c r="M487" i="45"/>
  <c r="N487" i="45" s="1"/>
  <c r="M305" i="45"/>
  <c r="N305" i="45" s="1"/>
  <c r="M350" i="45"/>
  <c r="N350" i="45" s="1"/>
  <c r="M446" i="45"/>
  <c r="N446" i="45" s="1"/>
  <c r="M475" i="45"/>
  <c r="N475" i="45" s="1"/>
  <c r="M387" i="45"/>
  <c r="N387" i="45" s="1"/>
  <c r="M365" i="45"/>
  <c r="N365" i="45" s="1"/>
  <c r="M422" i="45"/>
  <c r="N422" i="45" s="1"/>
  <c r="M406" i="45"/>
  <c r="N406" i="45" s="1"/>
  <c r="M486" i="45"/>
  <c r="N486" i="45" s="1"/>
  <c r="I28" i="39"/>
  <c r="P478" i="36"/>
  <c r="Q478" i="36" s="1"/>
  <c r="P165" i="36"/>
  <c r="Q165" i="36" s="1"/>
  <c r="I11" i="39"/>
  <c r="P408" i="36"/>
  <c r="Q408" i="36" s="1"/>
  <c r="P331" i="36"/>
  <c r="Q331" i="36" s="1"/>
  <c r="P334" i="36"/>
  <c r="Q334" i="36" s="1"/>
  <c r="P409" i="36"/>
  <c r="Q409" i="36" s="1"/>
  <c r="P332" i="36"/>
  <c r="Q332" i="36" s="1"/>
  <c r="P322" i="36"/>
  <c r="Q322" i="36" s="1"/>
  <c r="P333" i="36"/>
  <c r="Q333" i="36" s="1"/>
  <c r="P585" i="36"/>
  <c r="Q585" i="36" s="1"/>
  <c r="P684" i="36"/>
  <c r="Q684" i="36" s="1"/>
  <c r="P705" i="36"/>
  <c r="Q705" i="36" s="1"/>
  <c r="P853" i="36"/>
  <c r="Q853" i="36" s="1"/>
  <c r="P567" i="36"/>
  <c r="Q567" i="36" s="1"/>
  <c r="P586" i="36"/>
  <c r="Q586" i="36" s="1"/>
  <c r="P638" i="36"/>
  <c r="Q638" i="36" s="1"/>
  <c r="P704" i="36"/>
  <c r="Q704" i="36" s="1"/>
  <c r="P685" i="36"/>
  <c r="Q685" i="36" s="1"/>
  <c r="P954" i="36"/>
  <c r="Q954" i="36" s="1"/>
  <c r="P1344" i="36"/>
  <c r="Q1344" i="36" s="1"/>
  <c r="P566" i="36"/>
  <c r="Q566" i="36" s="1"/>
  <c r="P854" i="36"/>
  <c r="Q854" i="36" s="1"/>
  <c r="P930" i="36"/>
  <c r="Q930" i="36" s="1"/>
  <c r="P1366" i="36"/>
  <c r="Q1366" i="36" s="1"/>
  <c r="P1343" i="36"/>
  <c r="Q1343" i="36" s="1"/>
  <c r="P1364" i="36"/>
  <c r="Q1364" i="36" s="1"/>
  <c r="P637" i="36"/>
  <c r="Q637" i="36" s="1"/>
  <c r="P929" i="36"/>
  <c r="Q929" i="36" s="1"/>
  <c r="P953" i="36"/>
  <c r="Q953" i="36" s="1"/>
  <c r="P1365" i="36"/>
  <c r="Q1365" i="36" s="1"/>
  <c r="I55" i="39"/>
  <c r="P26" i="36"/>
  <c r="Q26" i="36" s="1"/>
  <c r="P34" i="36"/>
  <c r="Q34" i="36" s="1"/>
  <c r="P38" i="36"/>
  <c r="Q38" i="36" s="1"/>
  <c r="P76" i="36"/>
  <c r="Q76" i="36" s="1"/>
  <c r="P84" i="36"/>
  <c r="Q84" i="36" s="1"/>
  <c r="P176" i="36"/>
  <c r="Q176" i="36" s="1"/>
  <c r="P199" i="36"/>
  <c r="Q199" i="36" s="1"/>
  <c r="P205" i="36"/>
  <c r="Q205" i="36" s="1"/>
  <c r="P234" i="36"/>
  <c r="Q234" i="36" s="1"/>
  <c r="P245" i="36"/>
  <c r="Q245" i="36" s="1"/>
  <c r="P254" i="36"/>
  <c r="Q254" i="36" s="1"/>
  <c r="P266" i="36"/>
  <c r="Q266" i="36" s="1"/>
  <c r="P303" i="36"/>
  <c r="Q303" i="36" s="1"/>
  <c r="P347" i="36"/>
  <c r="Q347" i="36" s="1"/>
  <c r="P350" i="36"/>
  <c r="Q350" i="36" s="1"/>
  <c r="P379" i="36"/>
  <c r="Q379" i="36" s="1"/>
  <c r="P424" i="36"/>
  <c r="Q424" i="36" s="1"/>
  <c r="P433" i="36"/>
  <c r="Q433" i="36" s="1"/>
  <c r="P20" i="36"/>
  <c r="Q20" i="36" s="1"/>
  <c r="P94" i="36"/>
  <c r="Q94" i="36" s="1"/>
  <c r="P207" i="36"/>
  <c r="Q207" i="36" s="1"/>
  <c r="P211" i="36"/>
  <c r="Q211" i="36" s="1"/>
  <c r="P238" i="36"/>
  <c r="Q238" i="36" s="1"/>
  <c r="P241" i="36"/>
  <c r="Q241" i="36" s="1"/>
  <c r="P270" i="36"/>
  <c r="Q270" i="36" s="1"/>
  <c r="P296" i="36"/>
  <c r="Q296" i="36" s="1"/>
  <c r="P371" i="36"/>
  <c r="Q371" i="36" s="1"/>
  <c r="P400" i="36"/>
  <c r="Q400" i="36" s="1"/>
  <c r="P99" i="36"/>
  <c r="Q99" i="36" s="1"/>
  <c r="P195" i="36"/>
  <c r="Q195" i="36" s="1"/>
  <c r="P262" i="36"/>
  <c r="Q262" i="36" s="1"/>
  <c r="P274" i="36"/>
  <c r="Q274" i="36" s="1"/>
  <c r="P285" i="36"/>
  <c r="Q285" i="36" s="1"/>
  <c r="P300" i="36"/>
  <c r="Q300" i="36" s="1"/>
  <c r="P311" i="36"/>
  <c r="Q311" i="36" s="1"/>
  <c r="P317" i="36"/>
  <c r="Q317" i="36" s="1"/>
  <c r="P338" i="36"/>
  <c r="Q338" i="36" s="1"/>
  <c r="P364" i="36"/>
  <c r="Q364" i="36" s="1"/>
  <c r="P375" i="36"/>
  <c r="Q375" i="36" s="1"/>
  <c r="P404" i="36"/>
  <c r="Q404" i="36" s="1"/>
  <c r="P413" i="36"/>
  <c r="Q413" i="36" s="1"/>
  <c r="P191" i="36"/>
  <c r="Q191" i="36" s="1"/>
  <c r="P217" i="36"/>
  <c r="Q217" i="36" s="1"/>
  <c r="P456" i="36"/>
  <c r="Q456" i="36" s="1"/>
  <c r="P462" i="36"/>
  <c r="Q462" i="36" s="1"/>
  <c r="P472" i="36"/>
  <c r="Q472" i="36" s="1"/>
  <c r="P513" i="36"/>
  <c r="Q513" i="36" s="1"/>
  <c r="P520" i="36"/>
  <c r="Q520" i="36" s="1"/>
  <c r="P529" i="36"/>
  <c r="Q529" i="36" s="1"/>
  <c r="P546" i="36"/>
  <c r="Q546" i="36" s="1"/>
  <c r="P556" i="36"/>
  <c r="Q556" i="36" s="1"/>
  <c r="P642" i="36"/>
  <c r="Q642" i="36" s="1"/>
  <c r="P718" i="36"/>
  <c r="Q718" i="36" s="1"/>
  <c r="P722" i="36"/>
  <c r="Q722" i="36" s="1"/>
  <c r="P726" i="36"/>
  <c r="Q726" i="36" s="1"/>
  <c r="P776" i="36"/>
  <c r="Q776" i="36" s="1"/>
  <c r="P809" i="36"/>
  <c r="Q809" i="36" s="1"/>
  <c r="P813" i="36"/>
  <c r="Q813" i="36" s="1"/>
  <c r="P817" i="36"/>
  <c r="Q817" i="36" s="1"/>
  <c r="P901" i="36"/>
  <c r="Q901" i="36" s="1"/>
  <c r="P389" i="36"/>
  <c r="Q389" i="36" s="1"/>
  <c r="P437" i="36"/>
  <c r="Q437" i="36" s="1"/>
  <c r="P442" i="36"/>
  <c r="Q442" i="36" s="1"/>
  <c r="P450" i="36"/>
  <c r="Q450" i="36" s="1"/>
  <c r="P489" i="36"/>
  <c r="Q489" i="36" s="1"/>
  <c r="P505" i="36"/>
  <c r="Q505" i="36" s="1"/>
  <c r="P532" i="36"/>
  <c r="Q532" i="36" s="1"/>
  <c r="P570" i="36"/>
  <c r="Q570" i="36" s="1"/>
  <c r="P593" i="36"/>
  <c r="Q593" i="36" s="1"/>
  <c r="P602" i="36"/>
  <c r="Q602" i="36" s="1"/>
  <c r="P615" i="36"/>
  <c r="Q615" i="36" s="1"/>
  <c r="P618" i="36"/>
  <c r="Q618" i="36" s="1"/>
  <c r="P628" i="36"/>
  <c r="Q628" i="36" s="1"/>
  <c r="P699" i="36"/>
  <c r="Q699" i="36" s="1"/>
  <c r="P711" i="36"/>
  <c r="Q711" i="36" s="1"/>
  <c r="P736" i="36"/>
  <c r="Q736" i="36" s="1"/>
  <c r="P750" i="36"/>
  <c r="Q750" i="36" s="1"/>
  <c r="P754" i="36"/>
  <c r="Q754" i="36" s="1"/>
  <c r="P762" i="36"/>
  <c r="Q762" i="36" s="1"/>
  <c r="P766" i="36"/>
  <c r="Q766" i="36" s="1"/>
  <c r="P803" i="36"/>
  <c r="Q803" i="36" s="1"/>
  <c r="P831" i="36"/>
  <c r="Q831" i="36" s="1"/>
  <c r="P863" i="36"/>
  <c r="Q863" i="36" s="1"/>
  <c r="P867" i="36"/>
  <c r="Q867" i="36" s="1"/>
  <c r="P249" i="36"/>
  <c r="Q249" i="36" s="1"/>
  <c r="P342" i="36"/>
  <c r="Q342" i="36" s="1"/>
  <c r="P447" i="36"/>
  <c r="Q447" i="36" s="1"/>
  <c r="P493" i="36"/>
  <c r="Q493" i="36" s="1"/>
  <c r="P516" i="36"/>
  <c r="Q516" i="36" s="1"/>
  <c r="P590" i="36"/>
  <c r="Q590" i="36" s="1"/>
  <c r="P600" i="36"/>
  <c r="Q600" i="36" s="1"/>
  <c r="P663" i="36"/>
  <c r="Q663" i="36" s="1"/>
  <c r="P667" i="36"/>
  <c r="Q667" i="36" s="1"/>
  <c r="P692" i="36"/>
  <c r="Q692" i="36" s="1"/>
  <c r="P759" i="36"/>
  <c r="Q759" i="36" s="1"/>
  <c r="P780" i="36"/>
  <c r="Q780" i="36" s="1"/>
  <c r="P796" i="36"/>
  <c r="Q796" i="36" s="1"/>
  <c r="P820" i="36"/>
  <c r="Q820" i="36" s="1"/>
  <c r="P824" i="36"/>
  <c r="Q824" i="36" s="1"/>
  <c r="P828" i="36"/>
  <c r="Q828" i="36" s="1"/>
  <c r="P836" i="36"/>
  <c r="Q836" i="36" s="1"/>
  <c r="P840" i="36"/>
  <c r="Q840" i="36" s="1"/>
  <c r="P844" i="36"/>
  <c r="Q844" i="36" s="1"/>
  <c r="P848" i="36"/>
  <c r="Q848" i="36" s="1"/>
  <c r="P856" i="36"/>
  <c r="Q856" i="36" s="1"/>
  <c r="P130" i="36"/>
  <c r="Q130" i="36" s="1"/>
  <c r="P576" i="36"/>
  <c r="Q576" i="36" s="1"/>
  <c r="P653" i="36"/>
  <c r="Q653" i="36" s="1"/>
  <c r="P769" i="36"/>
  <c r="Q769" i="36" s="1"/>
  <c r="P948" i="36"/>
  <c r="Q948" i="36" s="1"/>
  <c r="P1012" i="36"/>
  <c r="Q1012" i="36" s="1"/>
  <c r="P1015" i="36"/>
  <c r="Q1015" i="36" s="1"/>
  <c r="P1027" i="36"/>
  <c r="Q1027" i="36" s="1"/>
  <c r="P1066" i="36"/>
  <c r="Q1066" i="36" s="1"/>
  <c r="P1076" i="36"/>
  <c r="Q1076" i="36" s="1"/>
  <c r="P1082" i="36"/>
  <c r="Q1082" i="36" s="1"/>
  <c r="P1088" i="36"/>
  <c r="Q1088" i="36" s="1"/>
  <c r="P1159" i="36"/>
  <c r="Q1159" i="36" s="1"/>
  <c r="P1226" i="36"/>
  <c r="Q1226" i="36" s="1"/>
  <c r="P1243" i="36"/>
  <c r="Q1243" i="36" s="1"/>
  <c r="P1246" i="36"/>
  <c r="Q1246" i="36" s="1"/>
  <c r="P1265" i="36"/>
  <c r="Q1265" i="36" s="1"/>
  <c r="P1315" i="36"/>
  <c r="Q1315" i="36" s="1"/>
  <c r="P501" i="36"/>
  <c r="Q501" i="36" s="1"/>
  <c r="P884" i="36"/>
  <c r="Q884" i="36" s="1"/>
  <c r="P905" i="36"/>
  <c r="Q905" i="36" s="1"/>
  <c r="P957" i="36"/>
  <c r="Q957" i="36" s="1"/>
  <c r="P981" i="36"/>
  <c r="Q981" i="36" s="1"/>
  <c r="P1070" i="36"/>
  <c r="Q1070" i="36" s="1"/>
  <c r="P1185" i="36"/>
  <c r="Q1185" i="36" s="1"/>
  <c r="P1273" i="36"/>
  <c r="Q1273" i="36" s="1"/>
  <c r="P1289" i="36"/>
  <c r="Q1289" i="36" s="1"/>
  <c r="P1326" i="36"/>
  <c r="Q1326" i="36" s="1"/>
  <c r="P1350" i="36"/>
  <c r="Q1350" i="36" s="1"/>
  <c r="P646" i="36"/>
  <c r="Q646" i="36" s="1"/>
  <c r="P910" i="36"/>
  <c r="Q910" i="36" s="1"/>
  <c r="P914" i="36"/>
  <c r="Q914" i="36" s="1"/>
  <c r="P918" i="36"/>
  <c r="Q918" i="36" s="1"/>
  <c r="P937" i="36"/>
  <c r="Q937" i="36" s="1"/>
  <c r="P976" i="36"/>
  <c r="Q976" i="36" s="1"/>
  <c r="P1001" i="36"/>
  <c r="Q1001" i="36" s="1"/>
  <c r="P1034" i="36"/>
  <c r="Q1034" i="36" s="1"/>
  <c r="P1044" i="36"/>
  <c r="Q1044" i="36" s="1"/>
  <c r="P1111" i="36"/>
  <c r="Q1111" i="36" s="1"/>
  <c r="P1126" i="36"/>
  <c r="Q1126" i="36" s="1"/>
  <c r="P1147" i="36"/>
  <c r="Q1147" i="36" s="1"/>
  <c r="P1171" i="36"/>
  <c r="Q1171" i="36" s="1"/>
  <c r="P1194" i="36"/>
  <c r="Q1194" i="36" s="1"/>
  <c r="P1348" i="36"/>
  <c r="Q1348" i="36" s="1"/>
  <c r="P1373" i="36"/>
  <c r="Q1373" i="36" s="1"/>
  <c r="P1384" i="36"/>
  <c r="Q1384" i="36" s="1"/>
  <c r="P1392" i="36"/>
  <c r="Q1392" i="36" s="1"/>
  <c r="P790" i="36"/>
  <c r="Q790" i="36" s="1"/>
  <c r="P987" i="36"/>
  <c r="Q987" i="36" s="1"/>
  <c r="P997" i="36"/>
  <c r="Q997" i="36" s="1"/>
  <c r="P1305" i="36"/>
  <c r="Q1305" i="36" s="1"/>
  <c r="P1334" i="36"/>
  <c r="Q1334" i="36" s="1"/>
  <c r="P1358" i="36"/>
  <c r="Q1358" i="36" s="1"/>
  <c r="P1415" i="36"/>
  <c r="Q1415" i="36" s="1"/>
  <c r="P495" i="36"/>
  <c r="Q495" i="36" s="1"/>
  <c r="P534" i="36"/>
  <c r="Q534" i="36" s="1"/>
  <c r="P624" i="36"/>
  <c r="Q624" i="36" s="1"/>
  <c r="P782" i="36"/>
  <c r="Q782" i="36" s="1"/>
  <c r="P968" i="36"/>
  <c r="Q968" i="36" s="1"/>
  <c r="P1020" i="36"/>
  <c r="Q1020" i="36" s="1"/>
  <c r="P1048" i="36"/>
  <c r="Q1048" i="36" s="1"/>
  <c r="P1051" i="36"/>
  <c r="Q1051" i="36" s="1"/>
  <c r="P1062" i="36"/>
  <c r="Q1062" i="36" s="1"/>
  <c r="P1100" i="36"/>
  <c r="Q1100" i="36" s="1"/>
  <c r="P1105" i="36"/>
  <c r="Q1105" i="36" s="1"/>
  <c r="P1136" i="36"/>
  <c r="Q1136" i="36" s="1"/>
  <c r="P1155" i="36"/>
  <c r="Q1155" i="36" s="1"/>
  <c r="P1202" i="36"/>
  <c r="Q1202" i="36" s="1"/>
  <c r="P1239" i="36"/>
  <c r="Q1239" i="36" s="1"/>
  <c r="P1269" i="36"/>
  <c r="Q1269" i="36" s="1"/>
  <c r="P1285" i="36"/>
  <c r="Q1285" i="36" s="1"/>
  <c r="P1293" i="36"/>
  <c r="Q1293" i="36" s="1"/>
  <c r="P1301" i="36"/>
  <c r="Q1301" i="36" s="1"/>
  <c r="P1309" i="36"/>
  <c r="Q1309" i="36" s="1"/>
  <c r="P1322" i="36"/>
  <c r="Q1322" i="36" s="1"/>
  <c r="P1370" i="36"/>
  <c r="Q1370" i="36" s="1"/>
  <c r="P942" i="36"/>
  <c r="Q942" i="36" s="1"/>
  <c r="P963" i="36"/>
  <c r="Q963" i="36" s="1"/>
  <c r="P991" i="36"/>
  <c r="Q991" i="36" s="1"/>
  <c r="P1058" i="36"/>
  <c r="Q1058" i="36" s="1"/>
  <c r="P1179" i="36"/>
  <c r="Q1179" i="36" s="1"/>
  <c r="P1196" i="36"/>
  <c r="Q1196" i="36" s="1"/>
  <c r="P1297" i="36"/>
  <c r="Q1297" i="36" s="1"/>
  <c r="P1313" i="36"/>
  <c r="Q1313" i="36" s="1"/>
  <c r="P1337" i="36"/>
  <c r="Q1337" i="36" s="1"/>
  <c r="H61" i="39"/>
  <c r="H27" i="39"/>
  <c r="I27" i="39" s="1"/>
  <c r="H34" i="39"/>
  <c r="I34" i="39" s="1"/>
  <c r="H69" i="39"/>
  <c r="I69" i="39" s="1"/>
  <c r="H48" i="39"/>
  <c r="H20" i="39"/>
  <c r="H62" i="39"/>
  <c r="I62" i="39" s="1"/>
  <c r="H41" i="39"/>
  <c r="H47" i="39"/>
  <c r="H33" i="39"/>
  <c r="I33" i="39" s="1"/>
  <c r="H19" i="39"/>
  <c r="H68" i="39"/>
  <c r="I68" i="39" s="1"/>
  <c r="H54" i="39"/>
  <c r="H40" i="39"/>
  <c r="H26" i="39"/>
  <c r="H67" i="39"/>
  <c r="H46" i="39"/>
  <c r="P739" i="36" s="1"/>
  <c r="Q739" i="36" s="1"/>
  <c r="H18" i="39"/>
  <c r="H53" i="39"/>
  <c r="H25" i="39"/>
  <c r="H60" i="39"/>
  <c r="H32" i="39"/>
  <c r="H39" i="39"/>
  <c r="P1168" i="36" s="1"/>
  <c r="Q1168" i="36" s="1"/>
  <c r="H66" i="39"/>
  <c r="H59" i="39"/>
  <c r="H52" i="39"/>
  <c r="I52" i="39" s="1"/>
  <c r="H45" i="39"/>
  <c r="H38" i="39"/>
  <c r="H31" i="39"/>
  <c r="H24" i="39"/>
  <c r="H17" i="39"/>
  <c r="H44" i="39"/>
  <c r="P103" i="36" s="1"/>
  <c r="Q103" i="36" s="1"/>
  <c r="H65" i="39"/>
  <c r="H37" i="39"/>
  <c r="H58" i="39"/>
  <c r="H30" i="39"/>
  <c r="I30" i="39" s="1"/>
  <c r="H51" i="39"/>
  <c r="I51" i="39" s="1"/>
  <c r="H23" i="39"/>
  <c r="H16" i="39"/>
  <c r="H57" i="39"/>
  <c r="I57" i="39" s="1"/>
  <c r="H43" i="39"/>
  <c r="H29" i="39"/>
  <c r="I29" i="39" s="1"/>
  <c r="H15" i="39"/>
  <c r="H64" i="39"/>
  <c r="I64" i="39" s="1"/>
  <c r="H50" i="39"/>
  <c r="I50" i="39" s="1"/>
  <c r="H36" i="39"/>
  <c r="H22" i="39"/>
  <c r="H63" i="39"/>
  <c r="I63" i="39" s="1"/>
  <c r="H35" i="39"/>
  <c r="I35" i="39" s="1"/>
  <c r="H42" i="39"/>
  <c r="H14" i="39"/>
  <c r="I14" i="39" s="1"/>
  <c r="H49" i="39"/>
  <c r="I49" i="39" s="1"/>
  <c r="H21" i="39"/>
  <c r="H56" i="39"/>
  <c r="I56" i="39" s="1"/>
  <c r="P779" i="36" l="1"/>
  <c r="Q779" i="36" s="1"/>
  <c r="P531" i="36"/>
  <c r="Q531" i="36" s="1"/>
  <c r="P1101" i="36"/>
  <c r="Q1101" i="36" s="1"/>
  <c r="M1075" i="45"/>
  <c r="N1075" i="45" s="1"/>
  <c r="M1076" i="45"/>
  <c r="N1076" i="45" s="1"/>
  <c r="M1090" i="45"/>
  <c r="N1090" i="45" s="1"/>
  <c r="M1087" i="45"/>
  <c r="N1087" i="45" s="1"/>
  <c r="P366" i="36"/>
  <c r="Q366" i="36" s="1"/>
  <c r="P209" i="36"/>
  <c r="Q209" i="36" s="1"/>
  <c r="P1090" i="36"/>
  <c r="Q1090" i="36" s="1"/>
  <c r="P690" i="36"/>
  <c r="Q690" i="36" s="1"/>
  <c r="M1068" i="45"/>
  <c r="N1068" i="45" s="1"/>
  <c r="M1065" i="45"/>
  <c r="N1065" i="45" s="1"/>
  <c r="M1093" i="45"/>
  <c r="N1093" i="45" s="1"/>
  <c r="M1081" i="45"/>
  <c r="N1081" i="45" s="1"/>
  <c r="M1077" i="45"/>
  <c r="N1077" i="45" s="1"/>
  <c r="M1089" i="45"/>
  <c r="N1089" i="45" s="1"/>
  <c r="M1094" i="45"/>
  <c r="N1094" i="45" s="1"/>
  <c r="M1062" i="45"/>
  <c r="N1062" i="45" s="1"/>
  <c r="M1072" i="45"/>
  <c r="N1072" i="45" s="1"/>
  <c r="M1096" i="45"/>
  <c r="N1096" i="45" s="1"/>
  <c r="M1095" i="45"/>
  <c r="N1095" i="45" s="1"/>
  <c r="M1070" i="45"/>
  <c r="N1070" i="45" s="1"/>
  <c r="M1071" i="45"/>
  <c r="N1071" i="45" s="1"/>
  <c r="M1066" i="45"/>
  <c r="N1066" i="45" s="1"/>
  <c r="M1069" i="45"/>
  <c r="N1069" i="45" s="1"/>
  <c r="M1067" i="45"/>
  <c r="N1067" i="45" s="1"/>
  <c r="M1108" i="45"/>
  <c r="N1108" i="45" s="1"/>
  <c r="M1064" i="45"/>
  <c r="N1064" i="45" s="1"/>
  <c r="M1063" i="45"/>
  <c r="N1063" i="45" s="1"/>
  <c r="M1083" i="45"/>
  <c r="N1083" i="45" s="1"/>
  <c r="M1079" i="45"/>
  <c r="N1079" i="45" s="1"/>
  <c r="M1074" i="45"/>
  <c r="N1074" i="45" s="1"/>
  <c r="M1088" i="45"/>
  <c r="N1088" i="45" s="1"/>
  <c r="M1084" i="45"/>
  <c r="N1084" i="45" s="1"/>
  <c r="M1080" i="45"/>
  <c r="N1080" i="45" s="1"/>
  <c r="M1085" i="45"/>
  <c r="N1085" i="45" s="1"/>
  <c r="M1091" i="45"/>
  <c r="N1091" i="45" s="1"/>
  <c r="M1086" i="45"/>
  <c r="N1086" i="45" s="1"/>
  <c r="M1082" i="45"/>
  <c r="N1082" i="45" s="1"/>
  <c r="M1078" i="45"/>
  <c r="N1078" i="45" s="1"/>
  <c r="P214" i="36"/>
  <c r="Q214" i="36" s="1"/>
  <c r="P1102" i="36"/>
  <c r="Q1102" i="36" s="1"/>
  <c r="P1150" i="36"/>
  <c r="Q1150" i="36" s="1"/>
  <c r="P1197" i="36"/>
  <c r="Q1197" i="36" s="1"/>
  <c r="P1372" i="36"/>
  <c r="Q1372" i="36" s="1"/>
  <c r="P989" i="36"/>
  <c r="Q989" i="36" s="1"/>
  <c r="P738" i="36"/>
  <c r="Q738" i="36" s="1"/>
  <c r="P946" i="36"/>
  <c r="Q946" i="36" s="1"/>
  <c r="P712" i="36"/>
  <c r="Q712" i="36" s="1"/>
  <c r="P1161" i="36"/>
  <c r="Q1161" i="36" s="1"/>
  <c r="P741" i="36"/>
  <c r="Q741" i="36" s="1"/>
  <c r="P203" i="36"/>
  <c r="Q203" i="36" s="1"/>
  <c r="M1127" i="45"/>
  <c r="N1127" i="45" s="1"/>
  <c r="I66" i="39"/>
  <c r="M600" i="45"/>
  <c r="N600" i="45" s="1"/>
  <c r="M620" i="45"/>
  <c r="N620" i="45" s="1"/>
  <c r="M661" i="45"/>
  <c r="N661" i="45" s="1"/>
  <c r="M710" i="45"/>
  <c r="N710" i="45" s="1"/>
  <c r="M662" i="45"/>
  <c r="N662" i="45" s="1"/>
  <c r="M781" i="45"/>
  <c r="N781" i="45" s="1"/>
  <c r="M851" i="45"/>
  <c r="N851" i="45" s="1"/>
  <c r="M782" i="45"/>
  <c r="N782" i="45" s="1"/>
  <c r="M855" i="45"/>
  <c r="N855" i="45" s="1"/>
  <c r="M619" i="45"/>
  <c r="N619" i="45" s="1"/>
  <c r="P24" i="36"/>
  <c r="Q24" i="36" s="1"/>
  <c r="P41" i="36"/>
  <c r="Q41" i="36" s="1"/>
  <c r="P64" i="36"/>
  <c r="Q64" i="36" s="1"/>
  <c r="P68" i="36"/>
  <c r="Q68" i="36" s="1"/>
  <c r="P113" i="36"/>
  <c r="Q113" i="36" s="1"/>
  <c r="P193" i="36"/>
  <c r="Q193" i="36" s="1"/>
  <c r="P212" i="36"/>
  <c r="Q212" i="36" s="1"/>
  <c r="P219" i="36"/>
  <c r="Q219" i="36" s="1"/>
  <c r="P239" i="36"/>
  <c r="Q239" i="36" s="1"/>
  <c r="P251" i="36"/>
  <c r="Q251" i="36" s="1"/>
  <c r="P260" i="36"/>
  <c r="Q260" i="36" s="1"/>
  <c r="P280" i="36"/>
  <c r="Q280" i="36" s="1"/>
  <c r="P283" i="36"/>
  <c r="Q283" i="36" s="1"/>
  <c r="P312" i="36"/>
  <c r="Q312" i="36" s="1"/>
  <c r="P369" i="36"/>
  <c r="Q369" i="36" s="1"/>
  <c r="P401" i="36"/>
  <c r="Q401" i="36" s="1"/>
  <c r="P411" i="36"/>
  <c r="Q411" i="36" s="1"/>
  <c r="P28" i="36"/>
  <c r="Q28" i="36" s="1"/>
  <c r="P58" i="36"/>
  <c r="Q58" i="36" s="1"/>
  <c r="P127" i="36"/>
  <c r="Q127" i="36" s="1"/>
  <c r="P174" i="36"/>
  <c r="Q174" i="36" s="1"/>
  <c r="P197" i="36"/>
  <c r="Q197" i="36" s="1"/>
  <c r="P200" i="36"/>
  <c r="Q200" i="36" s="1"/>
  <c r="P229" i="36"/>
  <c r="Q229" i="36" s="1"/>
  <c r="P264" i="36"/>
  <c r="Q264" i="36" s="1"/>
  <c r="P276" i="36"/>
  <c r="Q276" i="36" s="1"/>
  <c r="P287" i="36"/>
  <c r="Q287" i="36" s="1"/>
  <c r="P340" i="36"/>
  <c r="Q340" i="36" s="1"/>
  <c r="P377" i="36"/>
  <c r="Q377" i="36" s="1"/>
  <c r="P384" i="36"/>
  <c r="Q384" i="36" s="1"/>
  <c r="P422" i="36"/>
  <c r="Q422" i="36" s="1"/>
  <c r="P435" i="36"/>
  <c r="Q435" i="36" s="1"/>
  <c r="P441" i="36"/>
  <c r="Q441" i="36" s="1"/>
  <c r="P21" i="36"/>
  <c r="Q21" i="36" s="1"/>
  <c r="P35" i="36"/>
  <c r="Q35" i="36" s="1"/>
  <c r="P45" i="36"/>
  <c r="Q45" i="36" s="1"/>
  <c r="P67" i="36"/>
  <c r="Q67" i="36" s="1"/>
  <c r="P79" i="36"/>
  <c r="Q79" i="36" s="1"/>
  <c r="P132" i="36"/>
  <c r="Q132" i="36" s="1"/>
  <c r="P178" i="36"/>
  <c r="Q178" i="36" s="1"/>
  <c r="P186" i="36"/>
  <c r="Q186" i="36" s="1"/>
  <c r="P208" i="36"/>
  <c r="Q208" i="36" s="1"/>
  <c r="P221" i="36"/>
  <c r="Q221" i="36" s="1"/>
  <c r="P224" i="36"/>
  <c r="Q224" i="36" s="1"/>
  <c r="P236" i="36"/>
  <c r="Q236" i="36" s="1"/>
  <c r="P247" i="36"/>
  <c r="Q247" i="36" s="1"/>
  <c r="P268" i="36"/>
  <c r="Q268" i="36" s="1"/>
  <c r="P291" i="36"/>
  <c r="Q291" i="36" s="1"/>
  <c r="P294" i="36"/>
  <c r="Q294" i="36" s="1"/>
  <c r="P381" i="36"/>
  <c r="Q381" i="36" s="1"/>
  <c r="P391" i="36"/>
  <c r="Q391" i="36" s="1"/>
  <c r="P397" i="36"/>
  <c r="Q397" i="36" s="1"/>
  <c r="P16" i="36"/>
  <c r="Q16" i="36" s="1"/>
  <c r="P61" i="36"/>
  <c r="Q61" i="36" s="1"/>
  <c r="P179" i="36"/>
  <c r="Q179" i="36" s="1"/>
  <c r="P252" i="36"/>
  <c r="Q252" i="36" s="1"/>
  <c r="P345" i="36"/>
  <c r="Q345" i="36" s="1"/>
  <c r="P465" i="36"/>
  <c r="Q465" i="36" s="1"/>
  <c r="P491" i="36"/>
  <c r="Q491" i="36" s="1"/>
  <c r="P507" i="36"/>
  <c r="Q507" i="36" s="1"/>
  <c r="P543" i="36"/>
  <c r="Q543" i="36" s="1"/>
  <c r="P588" i="36"/>
  <c r="Q588" i="36" s="1"/>
  <c r="P591" i="36"/>
  <c r="Q591" i="36" s="1"/>
  <c r="P633" i="36"/>
  <c r="Q633" i="36" s="1"/>
  <c r="P676" i="36"/>
  <c r="Q676" i="36" s="1"/>
  <c r="P709" i="36"/>
  <c r="Q709" i="36" s="1"/>
  <c r="P748" i="36"/>
  <c r="Q748" i="36" s="1"/>
  <c r="P752" i="36"/>
  <c r="Q752" i="36" s="1"/>
  <c r="P760" i="36"/>
  <c r="Q760" i="36" s="1"/>
  <c r="P764" i="36"/>
  <c r="Q764" i="36" s="1"/>
  <c r="P801" i="36"/>
  <c r="Q801" i="36" s="1"/>
  <c r="P861" i="36"/>
  <c r="Q861" i="36" s="1"/>
  <c r="P865" i="36"/>
  <c r="Q865" i="36" s="1"/>
  <c r="P873" i="36"/>
  <c r="Q873" i="36" s="1"/>
  <c r="P32" i="36"/>
  <c r="Q32" i="36" s="1"/>
  <c r="P53" i="36"/>
  <c r="Q53" i="36" s="1"/>
  <c r="P85" i="36"/>
  <c r="Q85" i="36" s="1"/>
  <c r="P446" i="36"/>
  <c r="Q446" i="36" s="1"/>
  <c r="P470" i="36"/>
  <c r="Q470" i="36" s="1"/>
  <c r="P499" i="36"/>
  <c r="Q499" i="36" s="1"/>
  <c r="P551" i="36"/>
  <c r="Q551" i="36" s="1"/>
  <c r="P583" i="36"/>
  <c r="Q583" i="36" s="1"/>
  <c r="P609" i="36"/>
  <c r="Q609" i="36" s="1"/>
  <c r="P644" i="36"/>
  <c r="Q644" i="36" s="1"/>
  <c r="P707" i="36"/>
  <c r="Q707" i="36" s="1"/>
  <c r="P720" i="36"/>
  <c r="Q720" i="36" s="1"/>
  <c r="P724" i="36"/>
  <c r="Q724" i="36" s="1"/>
  <c r="P732" i="36"/>
  <c r="Q732" i="36" s="1"/>
  <c r="P783" i="36"/>
  <c r="Q783" i="36" s="1"/>
  <c r="P791" i="36"/>
  <c r="Q791" i="36" s="1"/>
  <c r="P807" i="36"/>
  <c r="Q807" i="36" s="1"/>
  <c r="P811" i="36"/>
  <c r="Q811" i="36" s="1"/>
  <c r="P815" i="36"/>
  <c r="Q815" i="36" s="1"/>
  <c r="P875" i="36"/>
  <c r="Q875" i="36" s="1"/>
  <c r="P272" i="36"/>
  <c r="Q272" i="36" s="1"/>
  <c r="P439" i="36"/>
  <c r="Q439" i="36" s="1"/>
  <c r="P468" i="36"/>
  <c r="Q468" i="36" s="1"/>
  <c r="P487" i="36"/>
  <c r="Q487" i="36" s="1"/>
  <c r="P503" i="36"/>
  <c r="Q503" i="36" s="1"/>
  <c r="P509" i="36"/>
  <c r="Q509" i="36" s="1"/>
  <c r="P536" i="36"/>
  <c r="Q536" i="36" s="1"/>
  <c r="P539" i="36"/>
  <c r="Q539" i="36" s="1"/>
  <c r="P568" i="36"/>
  <c r="Q568" i="36" s="1"/>
  <c r="P603" i="36"/>
  <c r="Q603" i="36" s="1"/>
  <c r="P613" i="36"/>
  <c r="Q613" i="36" s="1"/>
  <c r="P616" i="36"/>
  <c r="Q616" i="36" s="1"/>
  <c r="P619" i="36"/>
  <c r="Q619" i="36" s="1"/>
  <c r="P648" i="36"/>
  <c r="Q648" i="36" s="1"/>
  <c r="P651" i="36"/>
  <c r="Q651" i="36" s="1"/>
  <c r="P679" i="36"/>
  <c r="Q679" i="36" s="1"/>
  <c r="P696" i="36"/>
  <c r="Q696" i="36" s="1"/>
  <c r="P713" i="36"/>
  <c r="Q713" i="36" s="1"/>
  <c r="P737" i="36"/>
  <c r="Q737" i="36" s="1"/>
  <c r="P743" i="36"/>
  <c r="Q743" i="36" s="1"/>
  <c r="P767" i="36"/>
  <c r="Q767" i="36" s="1"/>
  <c r="P182" i="36"/>
  <c r="Q182" i="36" s="1"/>
  <c r="P231" i="36"/>
  <c r="Q231" i="36" s="1"/>
  <c r="P373" i="36"/>
  <c r="Q373" i="36" s="1"/>
  <c r="P511" i="36"/>
  <c r="Q511" i="36" s="1"/>
  <c r="P640" i="36"/>
  <c r="Q640" i="36" s="1"/>
  <c r="P834" i="36"/>
  <c r="Q834" i="36" s="1"/>
  <c r="P888" i="36"/>
  <c r="Q888" i="36" s="1"/>
  <c r="P899" i="36"/>
  <c r="Q899" i="36" s="1"/>
  <c r="P908" i="36"/>
  <c r="Q908" i="36" s="1"/>
  <c r="P912" i="36"/>
  <c r="Q912" i="36" s="1"/>
  <c r="P920" i="36"/>
  <c r="Q920" i="36" s="1"/>
  <c r="P938" i="36"/>
  <c r="Q938" i="36" s="1"/>
  <c r="P951" i="36"/>
  <c r="Q951" i="36" s="1"/>
  <c r="P965" i="36"/>
  <c r="Q965" i="36" s="1"/>
  <c r="P978" i="36"/>
  <c r="Q978" i="36" s="1"/>
  <c r="P999" i="36"/>
  <c r="Q999" i="36" s="1"/>
  <c r="P1002" i="36"/>
  <c r="Q1002" i="36" s="1"/>
  <c r="P1018" i="36"/>
  <c r="Q1018" i="36" s="1"/>
  <c r="P1049" i="36"/>
  <c r="Q1049" i="36" s="1"/>
  <c r="P1060" i="36"/>
  <c r="Q1060" i="36" s="1"/>
  <c r="P1098" i="36"/>
  <c r="Q1098" i="36" s="1"/>
  <c r="P1106" i="36"/>
  <c r="Q1106" i="36" s="1"/>
  <c r="P1153" i="36"/>
  <c r="Q1153" i="36" s="1"/>
  <c r="P1165" i="36"/>
  <c r="Q1165" i="36" s="1"/>
  <c r="P1172" i="36"/>
  <c r="Q1172" i="36" s="1"/>
  <c r="P1175" i="36"/>
  <c r="Q1175" i="36" s="1"/>
  <c r="P1208" i="36"/>
  <c r="Q1208" i="36" s="1"/>
  <c r="P1237" i="36"/>
  <c r="Q1237" i="36" s="1"/>
  <c r="P1240" i="36"/>
  <c r="Q1240" i="36" s="1"/>
  <c r="P1252" i="36"/>
  <c r="Q1252" i="36" s="1"/>
  <c r="P1263" i="36"/>
  <c r="Q1263" i="36" s="1"/>
  <c r="P1267" i="36"/>
  <c r="Q1267" i="36" s="1"/>
  <c r="P1283" i="36"/>
  <c r="Q1283" i="36" s="1"/>
  <c r="P1299" i="36"/>
  <c r="Q1299" i="36" s="1"/>
  <c r="P1307" i="36"/>
  <c r="Q1307" i="36" s="1"/>
  <c r="P1320" i="36"/>
  <c r="Q1320" i="36" s="1"/>
  <c r="P1328" i="36"/>
  <c r="Q1328" i="36" s="1"/>
  <c r="P1368" i="36"/>
  <c r="Q1368" i="36" s="1"/>
  <c r="P1371" i="36"/>
  <c r="Q1371" i="36" s="1"/>
  <c r="P1393" i="36"/>
  <c r="Q1393" i="36" s="1"/>
  <c r="P579" i="36"/>
  <c r="Q579" i="36" s="1"/>
  <c r="P630" i="36"/>
  <c r="Q630" i="36" s="1"/>
  <c r="P773" i="36"/>
  <c r="Q773" i="36" s="1"/>
  <c r="P822" i="36"/>
  <c r="Q822" i="36" s="1"/>
  <c r="P921" i="36"/>
  <c r="Q921" i="36" s="1"/>
  <c r="P945" i="36"/>
  <c r="Q945" i="36" s="1"/>
  <c r="P1025" i="36"/>
  <c r="Q1025" i="36" s="1"/>
  <c r="P1046" i="36"/>
  <c r="Q1046" i="36" s="1"/>
  <c r="P1411" i="36"/>
  <c r="Q1411" i="36" s="1"/>
  <c r="P5" i="36"/>
  <c r="Q5" i="36" s="1"/>
  <c r="P301" i="36"/>
  <c r="Q301" i="36" s="1"/>
  <c r="P517" i="36"/>
  <c r="Q517" i="36" s="1"/>
  <c r="P661" i="36"/>
  <c r="Q661" i="36" s="1"/>
  <c r="P745" i="36"/>
  <c r="Q745" i="36" s="1"/>
  <c r="P777" i="36"/>
  <c r="Q777" i="36" s="1"/>
  <c r="P826" i="36"/>
  <c r="Q826" i="36" s="1"/>
  <c r="P842" i="36"/>
  <c r="Q842" i="36" s="1"/>
  <c r="P858" i="36"/>
  <c r="Q858" i="36" s="1"/>
  <c r="P931" i="36"/>
  <c r="Q931" i="36" s="1"/>
  <c r="P943" i="36"/>
  <c r="Q943" i="36" s="1"/>
  <c r="P961" i="36"/>
  <c r="Q961" i="36" s="1"/>
  <c r="P985" i="36"/>
  <c r="Q985" i="36" s="1"/>
  <c r="P992" i="36"/>
  <c r="Q992" i="36" s="1"/>
  <c r="P995" i="36"/>
  <c r="Q995" i="36" s="1"/>
  <c r="P1022" i="36"/>
  <c r="Q1022" i="36" s="1"/>
  <c r="P1056" i="36"/>
  <c r="Q1056" i="36" s="1"/>
  <c r="P1068" i="36"/>
  <c r="Q1068" i="36" s="1"/>
  <c r="P1071" i="36"/>
  <c r="Q1071" i="36" s="1"/>
  <c r="P1086" i="36"/>
  <c r="Q1086" i="36" s="1"/>
  <c r="P1120" i="36"/>
  <c r="Q1120" i="36" s="1"/>
  <c r="P1132" i="36"/>
  <c r="Q1132" i="36" s="1"/>
  <c r="P1157" i="36"/>
  <c r="Q1157" i="36" s="1"/>
  <c r="P1233" i="36"/>
  <c r="Q1233" i="36" s="1"/>
  <c r="P1259" i="36"/>
  <c r="Q1259" i="36" s="1"/>
  <c r="P1295" i="36"/>
  <c r="Q1295" i="36" s="1"/>
  <c r="P1303" i="36"/>
  <c r="Q1303" i="36" s="1"/>
  <c r="P1311" i="36"/>
  <c r="Q1311" i="36" s="1"/>
  <c r="P1316" i="36"/>
  <c r="Q1316" i="36" s="1"/>
  <c r="P1324" i="36"/>
  <c r="Q1324" i="36" s="1"/>
  <c r="P1335" i="36"/>
  <c r="Q1335" i="36" s="1"/>
  <c r="P1340" i="36"/>
  <c r="Q1340" i="36" s="1"/>
  <c r="P1351" i="36"/>
  <c r="Q1351" i="36" s="1"/>
  <c r="P1376" i="36"/>
  <c r="Q1376" i="36" s="1"/>
  <c r="P1381" i="36"/>
  <c r="Q1381" i="36" s="1"/>
  <c r="P336" i="36"/>
  <c r="Q336" i="36" s="1"/>
  <c r="P514" i="36"/>
  <c r="Q514" i="36" s="1"/>
  <c r="P870" i="36"/>
  <c r="Q870" i="36" s="1"/>
  <c r="P890" i="36"/>
  <c r="Q890" i="36" s="1"/>
  <c r="P1010" i="36"/>
  <c r="Q1010" i="36" s="1"/>
  <c r="P1064" i="36"/>
  <c r="Q1064" i="36" s="1"/>
  <c r="P1077" i="36"/>
  <c r="Q1077" i="36" s="1"/>
  <c r="P1261" i="36"/>
  <c r="Q1261" i="36" s="1"/>
  <c r="P560" i="36"/>
  <c r="Q560" i="36" s="1"/>
  <c r="P598" i="36"/>
  <c r="Q598" i="36" s="1"/>
  <c r="P715" i="36"/>
  <c r="Q715" i="36" s="1"/>
  <c r="P798" i="36"/>
  <c r="Q798" i="36" s="1"/>
  <c r="P882" i="36"/>
  <c r="Q882" i="36" s="1"/>
  <c r="P903" i="36"/>
  <c r="Q903" i="36" s="1"/>
  <c r="P940" i="36"/>
  <c r="Q940" i="36" s="1"/>
  <c r="P956" i="36"/>
  <c r="Q956" i="36" s="1"/>
  <c r="P983" i="36"/>
  <c r="Q983" i="36" s="1"/>
  <c r="P1042" i="36"/>
  <c r="Q1042" i="36" s="1"/>
  <c r="P1094" i="36"/>
  <c r="Q1094" i="36" s="1"/>
  <c r="P1109" i="36"/>
  <c r="Q1109" i="36" s="1"/>
  <c r="P1124" i="36"/>
  <c r="Q1124" i="36" s="1"/>
  <c r="P1180" i="36"/>
  <c r="Q1180" i="36" s="1"/>
  <c r="P1183" i="36"/>
  <c r="Q1183" i="36" s="1"/>
  <c r="P1186" i="36"/>
  <c r="Q1186" i="36" s="1"/>
  <c r="P1192" i="36"/>
  <c r="Q1192" i="36" s="1"/>
  <c r="P1195" i="36"/>
  <c r="Q1195" i="36" s="1"/>
  <c r="P1222" i="36"/>
  <c r="Q1222" i="36" s="1"/>
  <c r="P1257" i="36"/>
  <c r="Q1257" i="36" s="1"/>
  <c r="P1317" i="36"/>
  <c r="Q1317" i="36" s="1"/>
  <c r="P1346" i="36"/>
  <c r="Q1346" i="36" s="1"/>
  <c r="P1379" i="36"/>
  <c r="Q1379" i="36" s="1"/>
  <c r="P431" i="36"/>
  <c r="Q431" i="36" s="1"/>
  <c r="P757" i="36"/>
  <c r="Q757" i="36" s="1"/>
  <c r="P878" i="36"/>
  <c r="Q878" i="36" s="1"/>
  <c r="P895" i="36"/>
  <c r="Q895" i="36" s="1"/>
  <c r="P1128" i="36"/>
  <c r="Q1128" i="36" s="1"/>
  <c r="P1229" i="36"/>
  <c r="Q1229" i="36" s="1"/>
  <c r="I22" i="39"/>
  <c r="P1398" i="36"/>
  <c r="Q1398" i="36" s="1"/>
  <c r="I15" i="39"/>
  <c r="P87" i="36"/>
  <c r="Q87" i="36" s="1"/>
  <c r="P150" i="36"/>
  <c r="Q150" i="36" s="1"/>
  <c r="I16" i="39"/>
  <c r="P149" i="36"/>
  <c r="Q149" i="36" s="1"/>
  <c r="I58" i="39"/>
  <c r="M70" i="45"/>
  <c r="N70" i="45" s="1"/>
  <c r="M73" i="45"/>
  <c r="N73" i="45" s="1"/>
  <c r="M82" i="45"/>
  <c r="N82" i="45" s="1"/>
  <c r="M144" i="45"/>
  <c r="N144" i="45" s="1"/>
  <c r="M209" i="45"/>
  <c r="N209" i="45" s="1"/>
  <c r="M212" i="45"/>
  <c r="N212" i="45" s="1"/>
  <c r="M219" i="45"/>
  <c r="N219" i="45" s="1"/>
  <c r="M222" i="45"/>
  <c r="N222" i="45" s="1"/>
  <c r="M225" i="45"/>
  <c r="N225" i="45" s="1"/>
  <c r="M228" i="45"/>
  <c r="N228" i="45" s="1"/>
  <c r="M235" i="45"/>
  <c r="N235" i="45" s="1"/>
  <c r="M238" i="45"/>
  <c r="N238" i="45" s="1"/>
  <c r="M241" i="45"/>
  <c r="N241" i="45" s="1"/>
  <c r="M244" i="45"/>
  <c r="N244" i="45" s="1"/>
  <c r="M251" i="45"/>
  <c r="N251" i="45" s="1"/>
  <c r="M254" i="45"/>
  <c r="N254" i="45" s="1"/>
  <c r="M257" i="45"/>
  <c r="N257" i="45" s="1"/>
  <c r="M260" i="45"/>
  <c r="N260" i="45" s="1"/>
  <c r="M267" i="45"/>
  <c r="N267" i="45" s="1"/>
  <c r="M270" i="45"/>
  <c r="N270" i="45" s="1"/>
  <c r="M71" i="45"/>
  <c r="N71" i="45" s="1"/>
  <c r="M80" i="45"/>
  <c r="N80" i="45" s="1"/>
  <c r="M83" i="45"/>
  <c r="N83" i="45" s="1"/>
  <c r="M134" i="45"/>
  <c r="N134" i="45" s="1"/>
  <c r="M140" i="45"/>
  <c r="N140" i="45" s="1"/>
  <c r="M183" i="45"/>
  <c r="N183" i="45" s="1"/>
  <c r="M211" i="45"/>
  <c r="N211" i="45" s="1"/>
  <c r="M214" i="45"/>
  <c r="N214" i="45" s="1"/>
  <c r="M217" i="45"/>
  <c r="N217" i="45" s="1"/>
  <c r="M220" i="45"/>
  <c r="N220" i="45" s="1"/>
  <c r="M227" i="45"/>
  <c r="N227" i="45" s="1"/>
  <c r="M230" i="45"/>
  <c r="N230" i="45" s="1"/>
  <c r="M233" i="45"/>
  <c r="N233" i="45" s="1"/>
  <c r="M236" i="45"/>
  <c r="N236" i="45" s="1"/>
  <c r="M243" i="45"/>
  <c r="N243" i="45" s="1"/>
  <c r="M246" i="45"/>
  <c r="N246" i="45" s="1"/>
  <c r="M249" i="45"/>
  <c r="N249" i="45" s="1"/>
  <c r="M252" i="45"/>
  <c r="N252" i="45" s="1"/>
  <c r="M259" i="45"/>
  <c r="N259" i="45" s="1"/>
  <c r="M262" i="45"/>
  <c r="N262" i="45" s="1"/>
  <c r="M265" i="45"/>
  <c r="N265" i="45" s="1"/>
  <c r="M268" i="45"/>
  <c r="N268" i="45" s="1"/>
  <c r="M275" i="45"/>
  <c r="N275" i="45" s="1"/>
  <c r="M278" i="45"/>
  <c r="N278" i="45" s="1"/>
  <c r="M72" i="45"/>
  <c r="N72" i="45" s="1"/>
  <c r="M75" i="45"/>
  <c r="N75" i="45" s="1"/>
  <c r="M78" i="45"/>
  <c r="N78" i="45" s="1"/>
  <c r="M81" i="45"/>
  <c r="N81" i="45" s="1"/>
  <c r="M143" i="45"/>
  <c r="N143" i="45" s="1"/>
  <c r="M208" i="45"/>
  <c r="N208" i="45" s="1"/>
  <c r="M215" i="45"/>
  <c r="N215" i="45" s="1"/>
  <c r="M218" i="45"/>
  <c r="N218" i="45" s="1"/>
  <c r="M221" i="45"/>
  <c r="N221" i="45" s="1"/>
  <c r="M224" i="45"/>
  <c r="N224" i="45" s="1"/>
  <c r="M231" i="45"/>
  <c r="N231" i="45" s="1"/>
  <c r="M234" i="45"/>
  <c r="N234" i="45" s="1"/>
  <c r="M237" i="45"/>
  <c r="N237" i="45" s="1"/>
  <c r="M240" i="45"/>
  <c r="N240" i="45" s="1"/>
  <c r="M247" i="45"/>
  <c r="N247" i="45" s="1"/>
  <c r="M250" i="45"/>
  <c r="N250" i="45" s="1"/>
  <c r="M253" i="45"/>
  <c r="N253" i="45" s="1"/>
  <c r="M256" i="45"/>
  <c r="N256" i="45" s="1"/>
  <c r="M263" i="45"/>
  <c r="N263" i="45" s="1"/>
  <c r="M269" i="45"/>
  <c r="N269" i="45" s="1"/>
  <c r="M272" i="45"/>
  <c r="N272" i="45" s="1"/>
  <c r="M279" i="45"/>
  <c r="N279" i="45" s="1"/>
  <c r="M79" i="45"/>
  <c r="N79" i="45" s="1"/>
  <c r="M139" i="45"/>
  <c r="N139" i="45" s="1"/>
  <c r="M213" i="45"/>
  <c r="N213" i="45" s="1"/>
  <c r="M226" i="45"/>
  <c r="N226" i="45" s="1"/>
  <c r="M239" i="45"/>
  <c r="N239" i="45" s="1"/>
  <c r="M264" i="45"/>
  <c r="N264" i="45" s="1"/>
  <c r="M274" i="45"/>
  <c r="N274" i="45" s="1"/>
  <c r="M280" i="45"/>
  <c r="N280" i="45" s="1"/>
  <c r="M287" i="45"/>
  <c r="N287" i="45" s="1"/>
  <c r="M290" i="45"/>
  <c r="N290" i="45" s="1"/>
  <c r="M293" i="45"/>
  <c r="N293" i="45" s="1"/>
  <c r="M296" i="45"/>
  <c r="N296" i="45" s="1"/>
  <c r="M303" i="45"/>
  <c r="N303" i="45" s="1"/>
  <c r="M306" i="45"/>
  <c r="N306" i="45" s="1"/>
  <c r="M309" i="45"/>
  <c r="N309" i="45" s="1"/>
  <c r="M312" i="45"/>
  <c r="N312" i="45" s="1"/>
  <c r="M319" i="45"/>
  <c r="N319" i="45" s="1"/>
  <c r="M322" i="45"/>
  <c r="N322" i="45" s="1"/>
  <c r="M325" i="45"/>
  <c r="N325" i="45" s="1"/>
  <c r="M328" i="45"/>
  <c r="N328" i="45" s="1"/>
  <c r="M335" i="45"/>
  <c r="N335" i="45" s="1"/>
  <c r="M338" i="45"/>
  <c r="N338" i="45" s="1"/>
  <c r="M341" i="45"/>
  <c r="N341" i="45" s="1"/>
  <c r="M344" i="45"/>
  <c r="N344" i="45" s="1"/>
  <c r="M351" i="45"/>
  <c r="N351" i="45" s="1"/>
  <c r="M354" i="45"/>
  <c r="N354" i="45" s="1"/>
  <c r="M359" i="45"/>
  <c r="N359" i="45" s="1"/>
  <c r="M367" i="45"/>
  <c r="N367" i="45" s="1"/>
  <c r="M370" i="45"/>
  <c r="N370" i="45" s="1"/>
  <c r="M373" i="45"/>
  <c r="N373" i="45" s="1"/>
  <c r="M376" i="45"/>
  <c r="N376" i="45" s="1"/>
  <c r="M383" i="45"/>
  <c r="N383" i="45" s="1"/>
  <c r="M386" i="45"/>
  <c r="N386" i="45" s="1"/>
  <c r="M389" i="45"/>
  <c r="N389" i="45" s="1"/>
  <c r="M392" i="45"/>
  <c r="N392" i="45" s="1"/>
  <c r="M399" i="45"/>
  <c r="N399" i="45" s="1"/>
  <c r="M402" i="45"/>
  <c r="N402" i="45" s="1"/>
  <c r="M405" i="45"/>
  <c r="N405" i="45" s="1"/>
  <c r="M408" i="45"/>
  <c r="N408" i="45" s="1"/>
  <c r="M415" i="45"/>
  <c r="N415" i="45" s="1"/>
  <c r="M418" i="45"/>
  <c r="N418" i="45" s="1"/>
  <c r="M421" i="45"/>
  <c r="N421" i="45" s="1"/>
  <c r="M424" i="45"/>
  <c r="N424" i="45" s="1"/>
  <c r="M431" i="45"/>
  <c r="N431" i="45" s="1"/>
  <c r="M434" i="45"/>
  <c r="N434" i="45" s="1"/>
  <c r="M437" i="45"/>
  <c r="N437" i="45" s="1"/>
  <c r="M440" i="45"/>
  <c r="N440" i="45" s="1"/>
  <c r="M447" i="45"/>
  <c r="N447" i="45" s="1"/>
  <c r="M450" i="45"/>
  <c r="N450" i="45" s="1"/>
  <c r="M456" i="45"/>
  <c r="N456" i="45" s="1"/>
  <c r="M463" i="45"/>
  <c r="N463" i="45" s="1"/>
  <c r="M469" i="45"/>
  <c r="N469" i="45" s="1"/>
  <c r="M74" i="45"/>
  <c r="N74" i="45" s="1"/>
  <c r="M207" i="45"/>
  <c r="N207" i="45" s="1"/>
  <c r="M232" i="45"/>
  <c r="N232" i="45" s="1"/>
  <c r="M245" i="45"/>
  <c r="N245" i="45" s="1"/>
  <c r="M258" i="45"/>
  <c r="N258" i="45" s="1"/>
  <c r="M271" i="45"/>
  <c r="N271" i="45" s="1"/>
  <c r="M277" i="45"/>
  <c r="N277" i="45" s="1"/>
  <c r="M282" i="45"/>
  <c r="N282" i="45" s="1"/>
  <c r="M285" i="45"/>
  <c r="N285" i="45" s="1"/>
  <c r="M288" i="45"/>
  <c r="N288" i="45" s="1"/>
  <c r="M295" i="45"/>
  <c r="N295" i="45" s="1"/>
  <c r="M298" i="45"/>
  <c r="N298" i="45" s="1"/>
  <c r="M301" i="45"/>
  <c r="N301" i="45" s="1"/>
  <c r="M311" i="45"/>
  <c r="N311" i="45" s="1"/>
  <c r="M314" i="45"/>
  <c r="N314" i="45" s="1"/>
  <c r="M317" i="45"/>
  <c r="N317" i="45" s="1"/>
  <c r="M320" i="45"/>
  <c r="N320" i="45" s="1"/>
  <c r="M327" i="45"/>
  <c r="N327" i="45" s="1"/>
  <c r="M330" i="45"/>
  <c r="N330" i="45" s="1"/>
  <c r="M333" i="45"/>
  <c r="N333" i="45" s="1"/>
  <c r="M336" i="45"/>
  <c r="N336" i="45" s="1"/>
  <c r="M343" i="45"/>
  <c r="N343" i="45" s="1"/>
  <c r="M346" i="45"/>
  <c r="N346" i="45" s="1"/>
  <c r="M349" i="45"/>
  <c r="N349" i="45" s="1"/>
  <c r="M352" i="45"/>
  <c r="N352" i="45" s="1"/>
  <c r="M360" i="45"/>
  <c r="N360" i="45" s="1"/>
  <c r="M363" i="45"/>
  <c r="N363" i="45" s="1"/>
  <c r="M368" i="45"/>
  <c r="N368" i="45" s="1"/>
  <c r="M375" i="45"/>
  <c r="N375" i="45" s="1"/>
  <c r="M378" i="45"/>
  <c r="N378" i="45" s="1"/>
  <c r="M381" i="45"/>
  <c r="N381" i="45" s="1"/>
  <c r="M384" i="45"/>
  <c r="N384" i="45" s="1"/>
  <c r="M391" i="45"/>
  <c r="N391" i="45" s="1"/>
  <c r="M394" i="45"/>
  <c r="N394" i="45" s="1"/>
  <c r="M397" i="45"/>
  <c r="N397" i="45" s="1"/>
  <c r="M400" i="45"/>
  <c r="N400" i="45" s="1"/>
  <c r="M410" i="45"/>
  <c r="N410" i="45" s="1"/>
  <c r="M416" i="45"/>
  <c r="N416" i="45" s="1"/>
  <c r="M426" i="45"/>
  <c r="N426" i="45" s="1"/>
  <c r="M429" i="45"/>
  <c r="N429" i="45" s="1"/>
  <c r="M432" i="45"/>
  <c r="N432" i="45" s="1"/>
  <c r="M439" i="45"/>
  <c r="N439" i="45" s="1"/>
  <c r="M442" i="45"/>
  <c r="N442" i="45" s="1"/>
  <c r="M448" i="45"/>
  <c r="N448" i="45" s="1"/>
  <c r="M455" i="45"/>
  <c r="N455" i="45" s="1"/>
  <c r="M458" i="45"/>
  <c r="N458" i="45" s="1"/>
  <c r="M461" i="45"/>
  <c r="N461" i="45" s="1"/>
  <c r="M464" i="45"/>
  <c r="N464" i="45" s="1"/>
  <c r="M471" i="45"/>
  <c r="N471" i="45" s="1"/>
  <c r="M477" i="45"/>
  <c r="N477" i="45" s="1"/>
  <c r="M480" i="45"/>
  <c r="N480" i="45" s="1"/>
  <c r="M490" i="45"/>
  <c r="N490" i="45" s="1"/>
  <c r="M210" i="45"/>
  <c r="N210" i="45" s="1"/>
  <c r="M223" i="45"/>
  <c r="N223" i="45" s="1"/>
  <c r="M248" i="45"/>
  <c r="N248" i="45" s="1"/>
  <c r="M261" i="45"/>
  <c r="N261" i="45" s="1"/>
  <c r="M273" i="45"/>
  <c r="N273" i="45" s="1"/>
  <c r="M283" i="45"/>
  <c r="N283" i="45" s="1"/>
  <c r="M286" i="45"/>
  <c r="N286" i="45" s="1"/>
  <c r="M289" i="45"/>
  <c r="N289" i="45" s="1"/>
  <c r="M292" i="45"/>
  <c r="N292" i="45" s="1"/>
  <c r="M299" i="45"/>
  <c r="N299" i="45" s="1"/>
  <c r="M302" i="45"/>
  <c r="N302" i="45" s="1"/>
  <c r="M308" i="45"/>
  <c r="N308" i="45" s="1"/>
  <c r="M315" i="45"/>
  <c r="N315" i="45" s="1"/>
  <c r="M318" i="45"/>
  <c r="N318" i="45" s="1"/>
  <c r="M321" i="45"/>
  <c r="N321" i="45" s="1"/>
  <c r="M324" i="45"/>
  <c r="N324" i="45" s="1"/>
  <c r="M331" i="45"/>
  <c r="N331" i="45" s="1"/>
  <c r="M334" i="45"/>
  <c r="N334" i="45" s="1"/>
  <c r="M337" i="45"/>
  <c r="N337" i="45" s="1"/>
  <c r="M340" i="45"/>
  <c r="N340" i="45" s="1"/>
  <c r="M347" i="45"/>
  <c r="N347" i="45" s="1"/>
  <c r="M353" i="45"/>
  <c r="N353" i="45" s="1"/>
  <c r="M356" i="45"/>
  <c r="N356" i="45" s="1"/>
  <c r="M358" i="45"/>
  <c r="N358" i="45" s="1"/>
  <c r="M361" i="45"/>
  <c r="N361" i="45" s="1"/>
  <c r="M366" i="45"/>
  <c r="N366" i="45" s="1"/>
  <c r="M369" i="45"/>
  <c r="N369" i="45" s="1"/>
  <c r="M372" i="45"/>
  <c r="N372" i="45" s="1"/>
  <c r="M379" i="45"/>
  <c r="N379" i="45" s="1"/>
  <c r="M382" i="45"/>
  <c r="N382" i="45" s="1"/>
  <c r="M385" i="45"/>
  <c r="N385" i="45" s="1"/>
  <c r="M388" i="45"/>
  <c r="N388" i="45" s="1"/>
  <c r="M395" i="45"/>
  <c r="N395" i="45" s="1"/>
  <c r="M398" i="45"/>
  <c r="N398" i="45" s="1"/>
  <c r="M401" i="45"/>
  <c r="N401" i="45" s="1"/>
  <c r="M404" i="45"/>
  <c r="N404" i="45" s="1"/>
  <c r="M411" i="45"/>
  <c r="N411" i="45" s="1"/>
  <c r="M414" i="45"/>
  <c r="N414" i="45" s="1"/>
  <c r="M417" i="45"/>
  <c r="N417" i="45" s="1"/>
  <c r="M420" i="45"/>
  <c r="N420" i="45" s="1"/>
  <c r="M427" i="45"/>
  <c r="N427" i="45" s="1"/>
  <c r="M430" i="45"/>
  <c r="N430" i="45" s="1"/>
  <c r="M433" i="45"/>
  <c r="N433" i="45" s="1"/>
  <c r="M436" i="45"/>
  <c r="N436" i="45" s="1"/>
  <c r="M443" i="45"/>
  <c r="N443" i="45" s="1"/>
  <c r="M449" i="45"/>
  <c r="N449" i="45" s="1"/>
  <c r="M452" i="45"/>
  <c r="N452" i="45" s="1"/>
  <c r="M459" i="45"/>
  <c r="N459" i="45" s="1"/>
  <c r="M462" i="45"/>
  <c r="N462" i="45" s="1"/>
  <c r="M465" i="45"/>
  <c r="N465" i="45" s="1"/>
  <c r="M478" i="45"/>
  <c r="N478" i="45" s="1"/>
  <c r="M216" i="45"/>
  <c r="N216" i="45" s="1"/>
  <c r="M300" i="45"/>
  <c r="N300" i="45" s="1"/>
  <c r="M313" i="45"/>
  <c r="N313" i="45" s="1"/>
  <c r="M326" i="45"/>
  <c r="N326" i="45" s="1"/>
  <c r="M339" i="45"/>
  <c r="N339" i="45" s="1"/>
  <c r="M362" i="45"/>
  <c r="N362" i="45" s="1"/>
  <c r="M374" i="45"/>
  <c r="N374" i="45" s="1"/>
  <c r="M412" i="45"/>
  <c r="N412" i="45" s="1"/>
  <c r="M425" i="45"/>
  <c r="N425" i="45" s="1"/>
  <c r="M438" i="45"/>
  <c r="N438" i="45" s="1"/>
  <c r="M451" i="45"/>
  <c r="N451" i="45" s="1"/>
  <c r="M473" i="45"/>
  <c r="N473" i="45" s="1"/>
  <c r="M484" i="45"/>
  <c r="N484" i="45" s="1"/>
  <c r="M488" i="45"/>
  <c r="N488" i="45" s="1"/>
  <c r="M229" i="45"/>
  <c r="N229" i="45" s="1"/>
  <c r="M276" i="45"/>
  <c r="N276" i="45" s="1"/>
  <c r="M291" i="45"/>
  <c r="N291" i="45" s="1"/>
  <c r="M316" i="45"/>
  <c r="N316" i="45" s="1"/>
  <c r="M329" i="45"/>
  <c r="N329" i="45" s="1"/>
  <c r="M342" i="45"/>
  <c r="N342" i="45" s="1"/>
  <c r="M355" i="45"/>
  <c r="N355" i="45" s="1"/>
  <c r="M377" i="45"/>
  <c r="N377" i="45" s="1"/>
  <c r="M390" i="45"/>
  <c r="N390" i="45" s="1"/>
  <c r="M403" i="45"/>
  <c r="N403" i="45" s="1"/>
  <c r="M428" i="45"/>
  <c r="N428" i="45" s="1"/>
  <c r="M441" i="45"/>
  <c r="N441" i="45" s="1"/>
  <c r="M454" i="45"/>
  <c r="N454" i="45" s="1"/>
  <c r="M481" i="45"/>
  <c r="N481" i="45" s="1"/>
  <c r="M485" i="45"/>
  <c r="N485" i="45" s="1"/>
  <c r="M489" i="45"/>
  <c r="N489" i="45" s="1"/>
  <c r="M255" i="45"/>
  <c r="N255" i="45" s="1"/>
  <c r="M284" i="45"/>
  <c r="N284" i="45" s="1"/>
  <c r="M297" i="45"/>
  <c r="N297" i="45" s="1"/>
  <c r="M310" i="45"/>
  <c r="N310" i="45" s="1"/>
  <c r="M323" i="45"/>
  <c r="N323" i="45" s="1"/>
  <c r="M348" i="45"/>
  <c r="N348" i="45" s="1"/>
  <c r="M371" i="45"/>
  <c r="N371" i="45" s="1"/>
  <c r="M396" i="45"/>
  <c r="N396" i="45" s="1"/>
  <c r="M409" i="45"/>
  <c r="N409" i="45" s="1"/>
  <c r="M435" i="45"/>
  <c r="N435" i="45" s="1"/>
  <c r="M460" i="45"/>
  <c r="N460" i="45" s="1"/>
  <c r="M472" i="45"/>
  <c r="N472" i="45" s="1"/>
  <c r="M479" i="45"/>
  <c r="N479" i="45" s="1"/>
  <c r="M483" i="45"/>
  <c r="N483" i="45" s="1"/>
  <c r="M242" i="45"/>
  <c r="N242" i="45" s="1"/>
  <c r="M419" i="45"/>
  <c r="N419" i="45" s="1"/>
  <c r="M470" i="45"/>
  <c r="N470" i="45" s="1"/>
  <c r="M491" i="45"/>
  <c r="N491" i="45" s="1"/>
  <c r="M1109" i="45"/>
  <c r="N1109" i="45" s="1"/>
  <c r="M1113" i="45"/>
  <c r="N1113" i="45" s="1"/>
  <c r="M1117" i="45"/>
  <c r="N1117" i="45" s="1"/>
  <c r="M1120" i="45"/>
  <c r="N1120" i="45" s="1"/>
  <c r="M294" i="45"/>
  <c r="N294" i="45" s="1"/>
  <c r="M345" i="45"/>
  <c r="N345" i="45" s="1"/>
  <c r="M393" i="45"/>
  <c r="N393" i="45" s="1"/>
  <c r="M444" i="45"/>
  <c r="N444" i="45" s="1"/>
  <c r="M482" i="45"/>
  <c r="N482" i="45" s="1"/>
  <c r="M1115" i="45"/>
  <c r="N1115" i="45" s="1"/>
  <c r="M1119" i="45"/>
  <c r="N1119" i="45" s="1"/>
  <c r="M1126" i="45"/>
  <c r="N1126" i="45" s="1"/>
  <c r="M307" i="45"/>
  <c r="N307" i="45" s="1"/>
  <c r="M357" i="45"/>
  <c r="N357" i="45" s="1"/>
  <c r="M457" i="45"/>
  <c r="N457" i="45" s="1"/>
  <c r="M1123" i="45"/>
  <c r="N1123" i="45" s="1"/>
  <c r="M1121" i="45"/>
  <c r="N1121" i="45" s="1"/>
  <c r="M332" i="45"/>
  <c r="N332" i="45" s="1"/>
  <c r="M1114" i="45"/>
  <c r="N1114" i="45" s="1"/>
  <c r="M380" i="45"/>
  <c r="N380" i="45" s="1"/>
  <c r="M1118" i="45"/>
  <c r="N1118" i="45" s="1"/>
  <c r="M281" i="45"/>
  <c r="N281" i="45" s="1"/>
  <c r="M476" i="45"/>
  <c r="N476" i="45" s="1"/>
  <c r="I17" i="39"/>
  <c r="P11" i="36"/>
  <c r="Q11" i="36" s="1"/>
  <c r="P44" i="36"/>
  <c r="Q44" i="36" s="1"/>
  <c r="P448" i="36"/>
  <c r="Q448" i="36" s="1"/>
  <c r="P144" i="36"/>
  <c r="Q144" i="36" s="1"/>
  <c r="P304" i="36"/>
  <c r="Q304" i="36" s="1"/>
  <c r="P934" i="36"/>
  <c r="Q934" i="36" s="1"/>
  <c r="P1241" i="36"/>
  <c r="Q1241" i="36" s="1"/>
  <c r="I45" i="39"/>
  <c r="P10" i="36"/>
  <c r="Q10" i="36" s="1"/>
  <c r="P14" i="36"/>
  <c r="Q14" i="36" s="1"/>
  <c r="P121" i="36"/>
  <c r="Q121" i="36" s="1"/>
  <c r="P125" i="36"/>
  <c r="Q125" i="36" s="1"/>
  <c r="P167" i="36"/>
  <c r="Q167" i="36" s="1"/>
  <c r="P359" i="36"/>
  <c r="Q359" i="36" s="1"/>
  <c r="P78" i="36"/>
  <c r="Q78" i="36" s="1"/>
  <c r="P111" i="36"/>
  <c r="Q111" i="36" s="1"/>
  <c r="P147" i="36"/>
  <c r="Q147" i="36" s="1"/>
  <c r="P159" i="36"/>
  <c r="Q159" i="36" s="1"/>
  <c r="P169" i="36"/>
  <c r="Q169" i="36" s="1"/>
  <c r="P328" i="36"/>
  <c r="Q328" i="36" s="1"/>
  <c r="P406" i="36"/>
  <c r="Q406" i="36" s="1"/>
  <c r="P8" i="36"/>
  <c r="Q8" i="36" s="1"/>
  <c r="P40" i="36"/>
  <c r="Q40" i="36" s="1"/>
  <c r="P116" i="36"/>
  <c r="Q116" i="36" s="1"/>
  <c r="P140" i="36"/>
  <c r="Q140" i="36" s="1"/>
  <c r="P154" i="36"/>
  <c r="Q154" i="36" s="1"/>
  <c r="P352" i="36"/>
  <c r="Q352" i="36" s="1"/>
  <c r="P361" i="36"/>
  <c r="Q361" i="36" s="1"/>
  <c r="P407" i="36"/>
  <c r="Q407" i="36" s="1"/>
  <c r="P43" i="36"/>
  <c r="Q43" i="36" s="1"/>
  <c r="P356" i="36"/>
  <c r="Q356" i="36" s="1"/>
  <c r="P429" i="36"/>
  <c r="Q429" i="36" s="1"/>
  <c r="P444" i="36"/>
  <c r="Q444" i="36" s="1"/>
  <c r="P497" i="36"/>
  <c r="Q497" i="36" s="1"/>
  <c r="P572" i="36"/>
  <c r="Q572" i="36" s="1"/>
  <c r="P575" i="36"/>
  <c r="Q575" i="36" s="1"/>
  <c r="P594" i="36"/>
  <c r="Q594" i="36" s="1"/>
  <c r="P607" i="36"/>
  <c r="Q607" i="36" s="1"/>
  <c r="P626" i="36"/>
  <c r="Q626" i="36" s="1"/>
  <c r="P672" i="36"/>
  <c r="Q672" i="36" s="1"/>
  <c r="P688" i="36"/>
  <c r="Q688" i="36" s="1"/>
  <c r="P701" i="36"/>
  <c r="Q701" i="36" s="1"/>
  <c r="P734" i="36"/>
  <c r="Q734" i="36" s="1"/>
  <c r="P897" i="36"/>
  <c r="Q897" i="36" s="1"/>
  <c r="P101" i="36"/>
  <c r="Q101" i="36" s="1"/>
  <c r="P118" i="36"/>
  <c r="Q118" i="36" s="1"/>
  <c r="P162" i="36"/>
  <c r="Q162" i="36" s="1"/>
  <c r="P658" i="36"/>
  <c r="Q658" i="36" s="1"/>
  <c r="P695" i="36"/>
  <c r="Q695" i="36" s="1"/>
  <c r="P703" i="36"/>
  <c r="Q703" i="36" s="1"/>
  <c r="P742" i="36"/>
  <c r="Q742" i="36" s="1"/>
  <c r="P787" i="36"/>
  <c r="Q787" i="36" s="1"/>
  <c r="P73" i="36"/>
  <c r="Q73" i="36" s="1"/>
  <c r="P367" i="36"/>
  <c r="Q367" i="36" s="1"/>
  <c r="P418" i="36"/>
  <c r="Q418" i="36" s="1"/>
  <c r="P458" i="36"/>
  <c r="Q458" i="36" s="1"/>
  <c r="P525" i="36"/>
  <c r="Q525" i="36" s="1"/>
  <c r="P542" i="36"/>
  <c r="Q542" i="36" s="1"/>
  <c r="P549" i="36"/>
  <c r="Q549" i="36" s="1"/>
  <c r="P558" i="36"/>
  <c r="Q558" i="36" s="1"/>
  <c r="P565" i="36"/>
  <c r="Q565" i="36" s="1"/>
  <c r="P729" i="36"/>
  <c r="Q729" i="36" s="1"/>
  <c r="P771" i="36"/>
  <c r="Q771" i="36" s="1"/>
  <c r="P832" i="36"/>
  <c r="Q832" i="36" s="1"/>
  <c r="P852" i="36"/>
  <c r="Q852" i="36" s="1"/>
  <c r="P485" i="36"/>
  <c r="Q485" i="36" s="1"/>
  <c r="P563" i="36"/>
  <c r="Q563" i="36" s="1"/>
  <c r="P669" i="36"/>
  <c r="Q669" i="36" s="1"/>
  <c r="P1033" i="36"/>
  <c r="Q1033" i="36" s="1"/>
  <c r="P1054" i="36"/>
  <c r="Q1054" i="36" s="1"/>
  <c r="P1092" i="36"/>
  <c r="Q1092" i="36" s="1"/>
  <c r="P1116" i="36"/>
  <c r="Q1116" i="36" s="1"/>
  <c r="P1275" i="36"/>
  <c r="Q1275" i="36" s="1"/>
  <c r="P1363" i="36"/>
  <c r="Q1363" i="36" s="1"/>
  <c r="P1404" i="36"/>
  <c r="Q1404" i="36" s="1"/>
  <c r="P1141" i="36"/>
  <c r="Q1141" i="36" s="1"/>
  <c r="P453" i="36"/>
  <c r="Q453" i="36" s="1"/>
  <c r="P928" i="36"/>
  <c r="Q928" i="36" s="1"/>
  <c r="P1138" i="36"/>
  <c r="Q1138" i="36" s="1"/>
  <c r="P1198" i="36"/>
  <c r="Q1198" i="36" s="1"/>
  <c r="P1204" i="36"/>
  <c r="Q1204" i="36" s="1"/>
  <c r="P1400" i="36"/>
  <c r="Q1400" i="36" s="1"/>
  <c r="P972" i="36"/>
  <c r="Q972" i="36" s="1"/>
  <c r="P1190" i="36"/>
  <c r="Q1190" i="36" s="1"/>
  <c r="P1206" i="36"/>
  <c r="Q1206" i="36" s="1"/>
  <c r="P1218" i="36"/>
  <c r="Q1218" i="36" s="1"/>
  <c r="P926" i="36"/>
  <c r="Q926" i="36" s="1"/>
  <c r="P1084" i="36"/>
  <c r="Q1084" i="36" s="1"/>
  <c r="P1162" i="36"/>
  <c r="Q1162" i="36" s="1"/>
  <c r="P1213" i="36"/>
  <c r="Q1213" i="36" s="1"/>
  <c r="P1216" i="36"/>
  <c r="Q1216" i="36" s="1"/>
  <c r="P1333" i="36"/>
  <c r="Q1333" i="36" s="1"/>
  <c r="P1354" i="36"/>
  <c r="Q1354" i="36" s="1"/>
  <c r="P1387" i="36"/>
  <c r="Q1387" i="36" s="1"/>
  <c r="P933" i="36"/>
  <c r="Q933" i="36" s="1"/>
  <c r="P1037" i="36"/>
  <c r="Q1037" i="36" s="1"/>
  <c r="P1074" i="36"/>
  <c r="Q1074" i="36" s="1"/>
  <c r="P1151" i="36"/>
  <c r="Q1151" i="36" s="1"/>
  <c r="P1250" i="36"/>
  <c r="Q1250" i="36" s="1"/>
  <c r="P1281" i="36"/>
  <c r="Q1281" i="36" s="1"/>
  <c r="P1407" i="36"/>
  <c r="Q1407" i="36" s="1"/>
  <c r="I39" i="39"/>
  <c r="P47" i="36"/>
  <c r="Q47" i="36" s="1"/>
  <c r="P100" i="36"/>
  <c r="Q100" i="36" s="1"/>
  <c r="P39" i="36"/>
  <c r="Q39" i="36" s="1"/>
  <c r="P668" i="36"/>
  <c r="Q668" i="36" s="1"/>
  <c r="P405" i="36"/>
  <c r="Q405" i="36" s="1"/>
  <c r="P700" i="36"/>
  <c r="Q700" i="36" s="1"/>
  <c r="P81" i="36"/>
  <c r="Q81" i="36" s="1"/>
  <c r="P1004" i="36"/>
  <c r="Q1004" i="36" s="1"/>
  <c r="P1203" i="36"/>
  <c r="Q1203" i="36" s="1"/>
  <c r="I53" i="39"/>
  <c r="P148" i="36"/>
  <c r="Q148" i="36" s="1"/>
  <c r="P135" i="36"/>
  <c r="Q135" i="36" s="1"/>
  <c r="P122" i="36"/>
  <c r="Q122" i="36" s="1"/>
  <c r="I26" i="39"/>
  <c r="P298" i="36"/>
  <c r="Q298" i="36" s="1"/>
  <c r="P309" i="36"/>
  <c r="Q309" i="36" s="1"/>
  <c r="P315" i="36"/>
  <c r="Q315" i="36" s="1"/>
  <c r="P74" i="36"/>
  <c r="Q74" i="36" s="1"/>
  <c r="P51" i="36"/>
  <c r="Q51" i="36" s="1"/>
  <c r="P215" i="36"/>
  <c r="Q215" i="36" s="1"/>
  <c r="P420" i="36"/>
  <c r="Q420" i="36" s="1"/>
  <c r="P202" i="36"/>
  <c r="Q202" i="36" s="1"/>
  <c r="P396" i="36"/>
  <c r="Q396" i="36" s="1"/>
  <c r="P578" i="36"/>
  <c r="Q578" i="36" s="1"/>
  <c r="P185" i="36"/>
  <c r="Q185" i="36" s="1"/>
  <c r="P258" i="36"/>
  <c r="Q258" i="36" s="1"/>
  <c r="P596" i="36"/>
  <c r="Q596" i="36" s="1"/>
  <c r="P622" i="36"/>
  <c r="Q622" i="36" s="1"/>
  <c r="P788" i="36"/>
  <c r="Q788" i="36" s="1"/>
  <c r="P460" i="36"/>
  <c r="Q460" i="36" s="1"/>
  <c r="P818" i="36"/>
  <c r="Q818" i="36" s="1"/>
  <c r="P916" i="36"/>
  <c r="Q916" i="36" s="1"/>
  <c r="P974" i="36"/>
  <c r="Q974" i="36" s="1"/>
  <c r="P1291" i="36"/>
  <c r="Q1291" i="36" s="1"/>
  <c r="P1013" i="36"/>
  <c r="Q1013" i="36" s="1"/>
  <c r="P348" i="36"/>
  <c r="Q348" i="36" s="1"/>
  <c r="P794" i="36"/>
  <c r="Q794" i="36" s="1"/>
  <c r="P886" i="36"/>
  <c r="Q886" i="36" s="1"/>
  <c r="P988" i="36"/>
  <c r="Q988" i="36" s="1"/>
  <c r="P1177" i="36"/>
  <c r="Q1177" i="36" s="1"/>
  <c r="P1227" i="36"/>
  <c r="Q1227" i="36" s="1"/>
  <c r="P1287" i="36"/>
  <c r="Q1287" i="36" s="1"/>
  <c r="P959" i="36"/>
  <c r="Q959" i="36" s="1"/>
  <c r="P1112" i="36"/>
  <c r="Q1112" i="36" s="1"/>
  <c r="P1145" i="36"/>
  <c r="Q1145" i="36" s="1"/>
  <c r="P1390" i="36"/>
  <c r="Q1390" i="36" s="1"/>
  <c r="P838" i="36"/>
  <c r="Q838" i="36" s="1"/>
  <c r="I19" i="39"/>
  <c r="P15" i="36"/>
  <c r="Q15" i="36" s="1"/>
  <c r="P23" i="36"/>
  <c r="Q23" i="36" s="1"/>
  <c r="P50" i="36"/>
  <c r="Q50" i="36" s="1"/>
  <c r="P31" i="36"/>
  <c r="Q31" i="36" s="1"/>
  <c r="P155" i="36"/>
  <c r="Q155" i="36" s="1"/>
  <c r="P173" i="36"/>
  <c r="Q173" i="36" s="1"/>
  <c r="P181" i="36"/>
  <c r="Q181" i="36" s="1"/>
  <c r="P271" i="36"/>
  <c r="Q271" i="36" s="1"/>
  <c r="P286" i="36"/>
  <c r="Q286" i="36" s="1"/>
  <c r="P335" i="36"/>
  <c r="Q335" i="36" s="1"/>
  <c r="P344" i="36"/>
  <c r="Q344" i="36" s="1"/>
  <c r="P376" i="36"/>
  <c r="Q376" i="36" s="1"/>
  <c r="P395" i="36"/>
  <c r="Q395" i="36" s="1"/>
  <c r="P430" i="36"/>
  <c r="Q430" i="36" s="1"/>
  <c r="P223" i="36"/>
  <c r="Q223" i="36" s="1"/>
  <c r="P235" i="36"/>
  <c r="Q235" i="36" s="1"/>
  <c r="P267" i="36"/>
  <c r="Q267" i="36" s="1"/>
  <c r="P282" i="36"/>
  <c r="Q282" i="36" s="1"/>
  <c r="P293" i="36"/>
  <c r="Q293" i="36" s="1"/>
  <c r="P314" i="36"/>
  <c r="Q314" i="36" s="1"/>
  <c r="P368" i="36"/>
  <c r="Q368" i="36" s="1"/>
  <c r="P390" i="36"/>
  <c r="Q390" i="36" s="1"/>
  <c r="P419" i="36"/>
  <c r="Q419" i="36" s="1"/>
  <c r="P438" i="36"/>
  <c r="Q438" i="36" s="1"/>
  <c r="P63" i="36"/>
  <c r="Q63" i="36" s="1"/>
  <c r="P192" i="36"/>
  <c r="Q192" i="36" s="1"/>
  <c r="P230" i="36"/>
  <c r="Q230" i="36" s="1"/>
  <c r="P259" i="36"/>
  <c r="Q259" i="36" s="1"/>
  <c r="P279" i="36"/>
  <c r="Q279" i="36" s="1"/>
  <c r="P297" i="36"/>
  <c r="Q297" i="36" s="1"/>
  <c r="P372" i="36"/>
  <c r="Q372" i="36" s="1"/>
  <c r="P410" i="36"/>
  <c r="Q410" i="36" s="1"/>
  <c r="P126" i="36"/>
  <c r="Q126" i="36" s="1"/>
  <c r="P263" i="36"/>
  <c r="Q263" i="36" s="1"/>
  <c r="P275" i="36"/>
  <c r="Q275" i="36" s="1"/>
  <c r="P383" i="36"/>
  <c r="Q383" i="36" s="1"/>
  <c r="P421" i="36"/>
  <c r="Q421" i="36" s="1"/>
  <c r="P526" i="36"/>
  <c r="Q526" i="36" s="1"/>
  <c r="P639" i="36"/>
  <c r="Q639" i="36" s="1"/>
  <c r="P660" i="36"/>
  <c r="Q660" i="36" s="1"/>
  <c r="P756" i="36"/>
  <c r="Q756" i="36" s="1"/>
  <c r="P772" i="36"/>
  <c r="Q772" i="36" s="1"/>
  <c r="P825" i="36"/>
  <c r="Q825" i="36" s="1"/>
  <c r="P833" i="36"/>
  <c r="Q833" i="36" s="1"/>
  <c r="P841" i="36"/>
  <c r="Q841" i="36" s="1"/>
  <c r="P339" i="36"/>
  <c r="Q339" i="36" s="1"/>
  <c r="P486" i="36"/>
  <c r="Q486" i="36" s="1"/>
  <c r="P502" i="36"/>
  <c r="Q502" i="36" s="1"/>
  <c r="P577" i="36"/>
  <c r="Q577" i="36" s="1"/>
  <c r="P612" i="36"/>
  <c r="Q612" i="36" s="1"/>
  <c r="P380" i="36"/>
  <c r="Q380" i="36" s="1"/>
  <c r="P434" i="36"/>
  <c r="Q434" i="36" s="1"/>
  <c r="P490" i="36"/>
  <c r="Q490" i="36" s="1"/>
  <c r="P506" i="36"/>
  <c r="Q506" i="36" s="1"/>
  <c r="P587" i="36"/>
  <c r="Q587" i="36" s="1"/>
  <c r="P597" i="36"/>
  <c r="Q597" i="36" s="1"/>
  <c r="P675" i="36"/>
  <c r="Q675" i="36" s="1"/>
  <c r="P708" i="36"/>
  <c r="Q708" i="36" s="1"/>
  <c r="P747" i="36"/>
  <c r="Q747" i="36" s="1"/>
  <c r="P751" i="36"/>
  <c r="Q751" i="36" s="1"/>
  <c r="P763" i="36"/>
  <c r="Q763" i="36" s="1"/>
  <c r="P800" i="36"/>
  <c r="Q800" i="36" s="1"/>
  <c r="P860" i="36"/>
  <c r="Q860" i="36" s="1"/>
  <c r="P864" i="36"/>
  <c r="Q864" i="36" s="1"/>
  <c r="P498" i="36"/>
  <c r="Q498" i="36" s="1"/>
  <c r="P719" i="36"/>
  <c r="Q719" i="36" s="1"/>
  <c r="P960" i="36"/>
  <c r="Q960" i="36" s="1"/>
  <c r="P984" i="36"/>
  <c r="Q984" i="36" s="1"/>
  <c r="P1009" i="36"/>
  <c r="Q1009" i="36" s="1"/>
  <c r="P1063" i="36"/>
  <c r="Q1063" i="36" s="1"/>
  <c r="P1085" i="36"/>
  <c r="Q1085" i="36" s="1"/>
  <c r="P386" i="36"/>
  <c r="Q386" i="36" s="1"/>
  <c r="P723" i="36"/>
  <c r="Q723" i="36" s="1"/>
  <c r="P994" i="36"/>
  <c r="Q994" i="36" s="1"/>
  <c r="P1131" i="36"/>
  <c r="Q1131" i="36" s="1"/>
  <c r="P1375" i="36"/>
  <c r="Q1375" i="36" s="1"/>
  <c r="P608" i="36"/>
  <c r="Q608" i="36" s="1"/>
  <c r="P621" i="36"/>
  <c r="Q621" i="36" s="1"/>
  <c r="P872" i="36"/>
  <c r="Q872" i="36" s="1"/>
  <c r="P902" i="36"/>
  <c r="Q902" i="36" s="1"/>
  <c r="P958" i="36"/>
  <c r="Q958" i="36" s="1"/>
  <c r="P1017" i="36"/>
  <c r="Q1017" i="36" s="1"/>
  <c r="P1108" i="36"/>
  <c r="Q1108" i="36" s="1"/>
  <c r="P1123" i="36"/>
  <c r="Q1123" i="36" s="1"/>
  <c r="P1182" i="36"/>
  <c r="Q1182" i="36" s="1"/>
  <c r="P1191" i="36"/>
  <c r="Q1191" i="36" s="1"/>
  <c r="P1236" i="36"/>
  <c r="Q1236" i="36" s="1"/>
  <c r="P1262" i="36"/>
  <c r="Q1262" i="36" s="1"/>
  <c r="P1266" i="36"/>
  <c r="Q1266" i="36" s="1"/>
  <c r="P1327" i="36"/>
  <c r="Q1327" i="36" s="1"/>
  <c r="P1367" i="36"/>
  <c r="Q1367" i="36" s="1"/>
  <c r="P1389" i="36"/>
  <c r="Q1389" i="36" s="1"/>
  <c r="P706" i="36"/>
  <c r="Q706" i="36" s="1"/>
  <c r="P1067" i="36"/>
  <c r="Q1067" i="36" s="1"/>
  <c r="P1119" i="36"/>
  <c r="Q1119" i="36" s="1"/>
  <c r="P1144" i="36"/>
  <c r="Q1144" i="36" s="1"/>
  <c r="P1156" i="36"/>
  <c r="Q1156" i="36" s="1"/>
  <c r="P1286" i="36"/>
  <c r="Q1286" i="36" s="1"/>
  <c r="P1294" i="36"/>
  <c r="Q1294" i="36" s="1"/>
  <c r="P1302" i="36"/>
  <c r="Q1302" i="36" s="1"/>
  <c r="P469" i="36"/>
  <c r="Q469" i="36" s="1"/>
  <c r="P814" i="36"/>
  <c r="Q814" i="36" s="1"/>
  <c r="P874" i="36"/>
  <c r="Q874" i="36" s="1"/>
  <c r="P898" i="36"/>
  <c r="Q898" i="36" s="1"/>
  <c r="P907" i="36"/>
  <c r="Q907" i="36" s="1"/>
  <c r="P911" i="36"/>
  <c r="Q911" i="36" s="1"/>
  <c r="P915" i="36"/>
  <c r="Q915" i="36" s="1"/>
  <c r="P977" i="36"/>
  <c r="Q977" i="36" s="1"/>
  <c r="P998" i="36"/>
  <c r="Q998" i="36" s="1"/>
  <c r="P1045" i="36"/>
  <c r="Q1045" i="36" s="1"/>
  <c r="P1097" i="36"/>
  <c r="Q1097" i="36" s="1"/>
  <c r="P1152" i="36"/>
  <c r="Q1152" i="36" s="1"/>
  <c r="P1174" i="36"/>
  <c r="Q1174" i="36" s="1"/>
  <c r="P1228" i="36"/>
  <c r="Q1228" i="36" s="1"/>
  <c r="P1290" i="36"/>
  <c r="Q1290" i="36" s="1"/>
  <c r="P1298" i="36"/>
  <c r="Q1298" i="36" s="1"/>
  <c r="P1306" i="36"/>
  <c r="Q1306" i="36" s="1"/>
  <c r="P290" i="36"/>
  <c r="Q290" i="36" s="1"/>
  <c r="P643" i="36"/>
  <c r="Q643" i="36" s="1"/>
  <c r="P1055" i="36"/>
  <c r="Q1055" i="36" s="1"/>
  <c r="P1378" i="36"/>
  <c r="Q1378" i="36" s="1"/>
  <c r="I36" i="39"/>
  <c r="P142" i="36"/>
  <c r="Q142" i="36" s="1"/>
  <c r="I23" i="39"/>
  <c r="P119" i="36"/>
  <c r="Q119" i="36" s="1"/>
  <c r="P156" i="36"/>
  <c r="Q156" i="36" s="1"/>
  <c r="P12" i="36"/>
  <c r="Q12" i="36" s="1"/>
  <c r="P145" i="36"/>
  <c r="Q145" i="36" s="1"/>
  <c r="P318" i="36"/>
  <c r="Q318" i="36" s="1"/>
  <c r="P353" i="36"/>
  <c r="Q353" i="36" s="1"/>
  <c r="P365" i="36"/>
  <c r="Q365" i="36" s="1"/>
  <c r="P427" i="36"/>
  <c r="Q427" i="36" s="1"/>
  <c r="P123" i="36"/>
  <c r="Q123" i="36" s="1"/>
  <c r="P305" i="36"/>
  <c r="Q305" i="36" s="1"/>
  <c r="P351" i="36"/>
  <c r="Q351" i="36" s="1"/>
  <c r="P387" i="36"/>
  <c r="Q387" i="36" s="1"/>
  <c r="P416" i="36"/>
  <c r="Q416" i="36" s="1"/>
  <c r="P71" i="36"/>
  <c r="Q71" i="36" s="1"/>
  <c r="P112" i="36"/>
  <c r="Q112" i="36" s="1"/>
  <c r="P323" i="36"/>
  <c r="Q323" i="36" s="1"/>
  <c r="P326" i="36"/>
  <c r="Q326" i="36" s="1"/>
  <c r="P77" i="36"/>
  <c r="Q77" i="36" s="1"/>
  <c r="P523" i="36"/>
  <c r="Q523" i="36" s="1"/>
  <c r="P553" i="36"/>
  <c r="Q553" i="36" s="1"/>
  <c r="P604" i="36"/>
  <c r="Q604" i="36" s="1"/>
  <c r="P664" i="36"/>
  <c r="Q664" i="36" s="1"/>
  <c r="P693" i="36"/>
  <c r="Q693" i="36" s="1"/>
  <c r="P829" i="36"/>
  <c r="Q829" i="36" s="1"/>
  <c r="P845" i="36"/>
  <c r="Q845" i="36" s="1"/>
  <c r="P457" i="36"/>
  <c r="Q457" i="36" s="1"/>
  <c r="P473" i="36"/>
  <c r="Q473" i="36" s="1"/>
  <c r="P480" i="36"/>
  <c r="Q480" i="36" s="1"/>
  <c r="P496" i="36"/>
  <c r="Q496" i="36" s="1"/>
  <c r="P625" i="36"/>
  <c r="Q625" i="36" s="1"/>
  <c r="P654" i="36"/>
  <c r="Q654" i="36" s="1"/>
  <c r="P670" i="36"/>
  <c r="Q670" i="36" s="1"/>
  <c r="P686" i="36"/>
  <c r="Q686" i="36" s="1"/>
  <c r="P138" i="36"/>
  <c r="Q138" i="36" s="1"/>
  <c r="P452" i="36"/>
  <c r="Q452" i="36" s="1"/>
  <c r="P574" i="36"/>
  <c r="Q574" i="36" s="1"/>
  <c r="P784" i="36"/>
  <c r="Q784" i="36" s="1"/>
  <c r="P932" i="36"/>
  <c r="Q932" i="36" s="1"/>
  <c r="P1079" i="36"/>
  <c r="Q1079" i="36" s="1"/>
  <c r="P1199" i="36"/>
  <c r="Q1199" i="36" s="1"/>
  <c r="P1205" i="36"/>
  <c r="Q1205" i="36" s="1"/>
  <c r="P1211" i="36"/>
  <c r="Q1211" i="36" s="1"/>
  <c r="P1249" i="36"/>
  <c r="Q1249" i="36" s="1"/>
  <c r="P1331" i="36"/>
  <c r="Q1331" i="36" s="1"/>
  <c r="P1352" i="36"/>
  <c r="Q1352" i="36" s="1"/>
  <c r="P1355" i="36"/>
  <c r="Q1355" i="36" s="1"/>
  <c r="P1385" i="36"/>
  <c r="Q1385" i="36" s="1"/>
  <c r="P449" i="36"/>
  <c r="Q449" i="36" s="1"/>
  <c r="P657" i="36"/>
  <c r="Q657" i="36" s="1"/>
  <c r="P1089" i="36"/>
  <c r="Q1089" i="36" s="1"/>
  <c r="P727" i="36"/>
  <c r="Q727" i="36" s="1"/>
  <c r="P880" i="36"/>
  <c r="Q880" i="36" s="1"/>
  <c r="P970" i="36"/>
  <c r="Q970" i="36" s="1"/>
  <c r="P1031" i="36"/>
  <c r="Q1031" i="36" s="1"/>
  <c r="P1114" i="36"/>
  <c r="Q1114" i="36" s="1"/>
  <c r="P1160" i="36"/>
  <c r="Q1160" i="36" s="1"/>
  <c r="P1242" i="36"/>
  <c r="Q1242" i="36" s="1"/>
  <c r="P1279" i="36"/>
  <c r="Q1279" i="36" s="1"/>
  <c r="P243" i="36"/>
  <c r="Q243" i="36" s="1"/>
  <c r="P740" i="36"/>
  <c r="Q740" i="36" s="1"/>
  <c r="P924" i="36"/>
  <c r="Q924" i="36" s="1"/>
  <c r="P1052" i="36"/>
  <c r="Q1052" i="36" s="1"/>
  <c r="P1134" i="36"/>
  <c r="Q1134" i="36" s="1"/>
  <c r="P935" i="36"/>
  <c r="Q935" i="36" s="1"/>
  <c r="P1029" i="36"/>
  <c r="Q1029" i="36" s="1"/>
  <c r="P1139" i="36"/>
  <c r="Q1139" i="36" s="1"/>
  <c r="P1418" i="36"/>
  <c r="Q1418" i="36" s="1"/>
  <c r="P527" i="36"/>
  <c r="Q527" i="36" s="1"/>
  <c r="P689" i="36"/>
  <c r="Q689" i="36" s="1"/>
  <c r="P1006" i="36"/>
  <c r="Q1006" i="36" s="1"/>
  <c r="P1270" i="36"/>
  <c r="Q1270" i="36" s="1"/>
  <c r="P1361" i="36"/>
  <c r="Q1361" i="36" s="1"/>
  <c r="I32" i="39"/>
  <c r="P17" i="36"/>
  <c r="Q17" i="36" s="1"/>
  <c r="P46" i="36"/>
  <c r="Q46" i="36" s="1"/>
  <c r="P36" i="36"/>
  <c r="Q36" i="36" s="1"/>
  <c r="P133" i="36"/>
  <c r="Q133" i="36" s="1"/>
  <c r="P187" i="36"/>
  <c r="Q187" i="36" s="1"/>
  <c r="P225" i="36"/>
  <c r="Q225" i="36" s="1"/>
  <c r="P277" i="36"/>
  <c r="Q277" i="36" s="1"/>
  <c r="P398" i="36"/>
  <c r="Q398" i="36" s="1"/>
  <c r="P232" i="36"/>
  <c r="Q232" i="36" s="1"/>
  <c r="P29" i="36"/>
  <c r="Q29" i="36" s="1"/>
  <c r="P288" i="36"/>
  <c r="Q288" i="36" s="1"/>
  <c r="P481" i="36"/>
  <c r="Q481" i="36" s="1"/>
  <c r="P537" i="36"/>
  <c r="Q537" i="36" s="1"/>
  <c r="P680" i="36"/>
  <c r="Q680" i="36" s="1"/>
  <c r="P697" i="36"/>
  <c r="Q697" i="36" s="1"/>
  <c r="P327" i="36"/>
  <c r="Q327" i="36" s="1"/>
  <c r="P402" i="36"/>
  <c r="Q402" i="36" s="1"/>
  <c r="P518" i="36"/>
  <c r="Q518" i="36" s="1"/>
  <c r="P554" i="36"/>
  <c r="Q554" i="36" s="1"/>
  <c r="P561" i="36"/>
  <c r="Q561" i="36" s="1"/>
  <c r="P716" i="36"/>
  <c r="Q716" i="36" s="1"/>
  <c r="P774" i="36"/>
  <c r="Q774" i="36" s="1"/>
  <c r="P655" i="36"/>
  <c r="Q655" i="36" s="1"/>
  <c r="P1030" i="36"/>
  <c r="Q1030" i="36" s="1"/>
  <c r="P1200" i="36"/>
  <c r="Q1200" i="36" s="1"/>
  <c r="P544" i="36"/>
  <c r="Q544" i="36" s="1"/>
  <c r="P891" i="36"/>
  <c r="Q891" i="36" s="1"/>
  <c r="P922" i="36"/>
  <c r="Q922" i="36" s="1"/>
  <c r="P925" i="36"/>
  <c r="Q925" i="36" s="1"/>
  <c r="P1271" i="36"/>
  <c r="Q1271" i="36" s="1"/>
  <c r="P1332" i="36"/>
  <c r="Q1332" i="36" s="1"/>
  <c r="P1412" i="36"/>
  <c r="Q1412" i="36" s="1"/>
  <c r="P966" i="36"/>
  <c r="Q966" i="36" s="1"/>
  <c r="P1080" i="36"/>
  <c r="Q1080" i="36" s="1"/>
  <c r="P1166" i="36"/>
  <c r="Q1166" i="36" s="1"/>
  <c r="P1008" i="36"/>
  <c r="Q1008" i="36" s="1"/>
  <c r="P1023" i="36"/>
  <c r="Q1023" i="36" s="1"/>
  <c r="P1072" i="36"/>
  <c r="Q1072" i="36" s="1"/>
  <c r="P1129" i="36"/>
  <c r="Q1129" i="36" s="1"/>
  <c r="P1234" i="36"/>
  <c r="Q1234" i="36" s="1"/>
  <c r="P1341" i="36"/>
  <c r="Q1341" i="36" s="1"/>
  <c r="P1095" i="36"/>
  <c r="Q1095" i="36" s="1"/>
  <c r="P1329" i="36"/>
  <c r="Q1329" i="36" s="1"/>
  <c r="P1394" i="36"/>
  <c r="Q1394" i="36" s="1"/>
  <c r="I18" i="39"/>
  <c r="P27" i="36"/>
  <c r="Q27" i="36" s="1"/>
  <c r="P60" i="36"/>
  <c r="Q60" i="36" s="1"/>
  <c r="P184" i="36"/>
  <c r="Q184" i="36" s="1"/>
  <c r="P257" i="36"/>
  <c r="Q257" i="36" s="1"/>
  <c r="P66" i="36"/>
  <c r="Q66" i="36" s="1"/>
  <c r="P131" i="36"/>
  <c r="Q131" i="36" s="1"/>
  <c r="P250" i="36"/>
  <c r="Q250" i="36" s="1"/>
  <c r="P108" i="36"/>
  <c r="Q108" i="36" s="1"/>
  <c r="P242" i="36"/>
  <c r="Q242" i="36" s="1"/>
  <c r="P459" i="36"/>
  <c r="Q459" i="36" s="1"/>
  <c r="P510" i="36"/>
  <c r="Q510" i="36" s="1"/>
  <c r="P714" i="36"/>
  <c r="Q714" i="36" s="1"/>
  <c r="P797" i="36"/>
  <c r="Q797" i="36" s="1"/>
  <c r="P837" i="36"/>
  <c r="Q837" i="36" s="1"/>
  <c r="P869" i="36"/>
  <c r="Q869" i="36" s="1"/>
  <c r="P877" i="36"/>
  <c r="Q877" i="36" s="1"/>
  <c r="P881" i="36"/>
  <c r="Q881" i="36" s="1"/>
  <c r="P885" i="36"/>
  <c r="Q885" i="36" s="1"/>
  <c r="P196" i="36"/>
  <c r="Q196" i="36" s="1"/>
  <c r="P464" i="36"/>
  <c r="Q464" i="36" s="1"/>
  <c r="P467" i="36"/>
  <c r="Q467" i="36" s="1"/>
  <c r="P535" i="36"/>
  <c r="Q535" i="36" s="1"/>
  <c r="P647" i="36"/>
  <c r="Q647" i="36" s="1"/>
  <c r="P650" i="36"/>
  <c r="Q650" i="36" s="1"/>
  <c r="P678" i="36"/>
  <c r="Q678" i="36" s="1"/>
  <c r="P879" i="36"/>
  <c r="Q879" i="36" s="1"/>
  <c r="P57" i="36"/>
  <c r="Q57" i="36" s="1"/>
  <c r="P177" i="36"/>
  <c r="Q177" i="36" s="1"/>
  <c r="P445" i="36"/>
  <c r="Q445" i="36" s="1"/>
  <c r="P550" i="36"/>
  <c r="Q550" i="36" s="1"/>
  <c r="P1021" i="36"/>
  <c r="Q1021" i="36" s="1"/>
  <c r="P1024" i="36"/>
  <c r="Q1024" i="36" s="1"/>
  <c r="P1127" i="36"/>
  <c r="Q1127" i="36" s="1"/>
  <c r="P1323" i="36"/>
  <c r="Q1323" i="36" s="1"/>
  <c r="P1310" i="36"/>
  <c r="Q1310" i="36" s="1"/>
  <c r="P595" i="36"/>
  <c r="Q595" i="36" s="1"/>
  <c r="P810" i="36"/>
  <c r="Q810" i="36" s="1"/>
  <c r="P955" i="36"/>
  <c r="Q955" i="36" s="1"/>
  <c r="P964" i="36"/>
  <c r="Q964" i="36" s="1"/>
  <c r="P1028" i="36"/>
  <c r="Q1028" i="36" s="1"/>
  <c r="P1059" i="36"/>
  <c r="Q1059" i="36" s="1"/>
  <c r="P1093" i="36"/>
  <c r="Q1093" i="36" s="1"/>
  <c r="P1164" i="36"/>
  <c r="Q1164" i="36" s="1"/>
  <c r="P1221" i="36"/>
  <c r="Q1221" i="36" s="1"/>
  <c r="P1232" i="36"/>
  <c r="Q1232" i="36" s="1"/>
  <c r="P1345" i="36"/>
  <c r="Q1345" i="36" s="1"/>
  <c r="P573" i="36"/>
  <c r="Q573" i="36" s="1"/>
  <c r="P919" i="36"/>
  <c r="Q919" i="36" s="1"/>
  <c r="P1207" i="36"/>
  <c r="Q1207" i="36" s="1"/>
  <c r="P1251" i="36"/>
  <c r="Q1251" i="36" s="1"/>
  <c r="P1260" i="36"/>
  <c r="Q1260" i="36" s="1"/>
  <c r="P1282" i="36"/>
  <c r="Q1282" i="36" s="1"/>
  <c r="P806" i="36"/>
  <c r="Q806" i="36" s="1"/>
  <c r="I40" i="39"/>
  <c r="P9" i="36"/>
  <c r="Q9" i="36" s="1"/>
  <c r="P227" i="36"/>
  <c r="Q227" i="36" s="1"/>
  <c r="P355" i="36"/>
  <c r="Q355" i="36" s="1"/>
  <c r="P849" i="36"/>
  <c r="Q849" i="36" s="1"/>
  <c r="P521" i="36"/>
  <c r="Q521" i="36" s="1"/>
  <c r="P682" i="36"/>
  <c r="Q682" i="36" s="1"/>
  <c r="P581" i="36"/>
  <c r="Q581" i="36" s="1"/>
  <c r="P635" i="36"/>
  <c r="Q635" i="36" s="1"/>
  <c r="P927" i="36"/>
  <c r="Q927" i="36" s="1"/>
  <c r="P1396" i="36"/>
  <c r="Q1396" i="36" s="1"/>
  <c r="P949" i="36"/>
  <c r="Q949" i="36" s="1"/>
  <c r="P1247" i="36"/>
  <c r="Q1247" i="36" s="1"/>
  <c r="P1359" i="36"/>
  <c r="Q1359" i="36" s="1"/>
  <c r="P1040" i="36"/>
  <c r="Q1040" i="36" s="1"/>
  <c r="P547" i="36"/>
  <c r="Q547" i="36" s="1"/>
  <c r="P1338" i="36"/>
  <c r="Q1338" i="36" s="1"/>
  <c r="I20" i="39"/>
  <c r="P218" i="36"/>
  <c r="Q218" i="36" s="1"/>
  <c r="P793" i="36"/>
  <c r="Q793" i="36" s="1"/>
  <c r="P887" i="36"/>
  <c r="Q887" i="36" s="1"/>
  <c r="P973" i="36"/>
  <c r="Q973" i="36" s="1"/>
  <c r="I21" i="39"/>
  <c r="P92" i="36"/>
  <c r="Q92" i="36" s="1"/>
  <c r="P96" i="36"/>
  <c r="Q96" i="36" s="1"/>
  <c r="P151" i="36"/>
  <c r="Q151" i="36" s="1"/>
  <c r="P164" i="36"/>
  <c r="Q164" i="36" s="1"/>
  <c r="P477" i="36"/>
  <c r="Q477" i="36" s="1"/>
  <c r="I43" i="39"/>
  <c r="P143" i="36"/>
  <c r="Q143" i="36" s="1"/>
  <c r="P91" i="36"/>
  <c r="Q91" i="36" s="1"/>
  <c r="P93" i="36"/>
  <c r="Q93" i="36" s="1"/>
  <c r="P89" i="36"/>
  <c r="Q89" i="36" s="1"/>
  <c r="I65" i="39"/>
  <c r="M88" i="45"/>
  <c r="N88" i="45" s="1"/>
  <c r="M91" i="45"/>
  <c r="N91" i="45" s="1"/>
  <c r="M94" i="45"/>
  <c r="N94" i="45" s="1"/>
  <c r="M98" i="45"/>
  <c r="N98" i="45" s="1"/>
  <c r="M103" i="45"/>
  <c r="N103" i="45" s="1"/>
  <c r="M109" i="45"/>
  <c r="N109" i="45" s="1"/>
  <c r="M115" i="45"/>
  <c r="N115" i="45" s="1"/>
  <c r="M118" i="45"/>
  <c r="N118" i="45" s="1"/>
  <c r="M121" i="45"/>
  <c r="N121" i="45" s="1"/>
  <c r="M124" i="45"/>
  <c r="N124" i="45" s="1"/>
  <c r="M130" i="45"/>
  <c r="N130" i="45" s="1"/>
  <c r="M135" i="45"/>
  <c r="N135" i="45" s="1"/>
  <c r="M141" i="45"/>
  <c r="N141" i="45" s="1"/>
  <c r="M147" i="45"/>
  <c r="N147" i="45" s="1"/>
  <c r="M150" i="45"/>
  <c r="N150" i="45" s="1"/>
  <c r="M153" i="45"/>
  <c r="N153" i="45" s="1"/>
  <c r="M156" i="45"/>
  <c r="N156" i="45" s="1"/>
  <c r="M159" i="45"/>
  <c r="N159" i="45" s="1"/>
  <c r="M166" i="45"/>
  <c r="N166" i="45" s="1"/>
  <c r="M169" i="45"/>
  <c r="N169" i="45" s="1"/>
  <c r="M172" i="45"/>
  <c r="N172" i="45" s="1"/>
  <c r="M175" i="45"/>
  <c r="N175" i="45" s="1"/>
  <c r="M182" i="45"/>
  <c r="N182" i="45" s="1"/>
  <c r="M185" i="45"/>
  <c r="N185" i="45" s="1"/>
  <c r="M188" i="45"/>
  <c r="N188" i="45" s="1"/>
  <c r="M191" i="45"/>
  <c r="N191" i="45" s="1"/>
  <c r="M196" i="45"/>
  <c r="N196" i="45" s="1"/>
  <c r="M203" i="45"/>
  <c r="N203" i="45" s="1"/>
  <c r="M206" i="45"/>
  <c r="N206" i="45" s="1"/>
  <c r="M86" i="45"/>
  <c r="N86" i="45" s="1"/>
  <c r="M90" i="45"/>
  <c r="N90" i="45" s="1"/>
  <c r="M96" i="45"/>
  <c r="N96" i="45" s="1"/>
  <c r="M99" i="45"/>
  <c r="N99" i="45" s="1"/>
  <c r="M102" i="45"/>
  <c r="N102" i="45" s="1"/>
  <c r="M105" i="45"/>
  <c r="N105" i="45" s="1"/>
  <c r="M108" i="45"/>
  <c r="N108" i="45" s="1"/>
  <c r="M114" i="45"/>
  <c r="N114" i="45" s="1"/>
  <c r="M119" i="45"/>
  <c r="N119" i="45" s="1"/>
  <c r="M125" i="45"/>
  <c r="N125" i="45" s="1"/>
  <c r="M128" i="45"/>
  <c r="N128" i="45" s="1"/>
  <c r="M131" i="45"/>
  <c r="N131" i="45" s="1"/>
  <c r="M137" i="45"/>
  <c r="N137" i="45" s="1"/>
  <c r="M146" i="45"/>
  <c r="N146" i="45" s="1"/>
  <c r="M151" i="45"/>
  <c r="N151" i="45" s="1"/>
  <c r="M158" i="45"/>
  <c r="N158" i="45" s="1"/>
  <c r="M161" i="45"/>
  <c r="N161" i="45" s="1"/>
  <c r="M164" i="45"/>
  <c r="N164" i="45" s="1"/>
  <c r="M167" i="45"/>
  <c r="N167" i="45" s="1"/>
  <c r="M174" i="45"/>
  <c r="N174" i="45" s="1"/>
  <c r="M177" i="45"/>
  <c r="N177" i="45" s="1"/>
  <c r="M180" i="45"/>
  <c r="N180" i="45" s="1"/>
  <c r="M190" i="45"/>
  <c r="N190" i="45" s="1"/>
  <c r="M192" i="45"/>
  <c r="N192" i="45" s="1"/>
  <c r="M195" i="45"/>
  <c r="N195" i="45" s="1"/>
  <c r="M198" i="45"/>
  <c r="N198" i="45" s="1"/>
  <c r="M201" i="45"/>
  <c r="N201" i="45" s="1"/>
  <c r="M204" i="45"/>
  <c r="N204" i="45" s="1"/>
  <c r="M84" i="45"/>
  <c r="N84" i="45" s="1"/>
  <c r="M87" i="45"/>
  <c r="N87" i="45" s="1"/>
  <c r="M93" i="45"/>
  <c r="N93" i="45" s="1"/>
  <c r="M97" i="45"/>
  <c r="N97" i="45" s="1"/>
  <c r="M100" i="45"/>
  <c r="N100" i="45" s="1"/>
  <c r="M106" i="45"/>
  <c r="N106" i="45" s="1"/>
  <c r="M117" i="45"/>
  <c r="N117" i="45" s="1"/>
  <c r="M120" i="45"/>
  <c r="N120" i="45" s="1"/>
  <c r="M123" i="45"/>
  <c r="N123" i="45" s="1"/>
  <c r="M126" i="45"/>
  <c r="N126" i="45" s="1"/>
  <c r="M129" i="45"/>
  <c r="N129" i="45" s="1"/>
  <c r="M132" i="45"/>
  <c r="N132" i="45" s="1"/>
  <c r="M138" i="45"/>
  <c r="N138" i="45" s="1"/>
  <c r="M149" i="45"/>
  <c r="N149" i="45" s="1"/>
  <c r="M152" i="45"/>
  <c r="N152" i="45" s="1"/>
  <c r="M155" i="45"/>
  <c r="N155" i="45" s="1"/>
  <c r="M162" i="45"/>
  <c r="N162" i="45" s="1"/>
  <c r="M165" i="45"/>
  <c r="N165" i="45" s="1"/>
  <c r="M168" i="45"/>
  <c r="N168" i="45" s="1"/>
  <c r="M171" i="45"/>
  <c r="N171" i="45" s="1"/>
  <c r="M178" i="45"/>
  <c r="N178" i="45" s="1"/>
  <c r="M181" i="45"/>
  <c r="N181" i="45" s="1"/>
  <c r="M184" i="45"/>
  <c r="N184" i="45" s="1"/>
  <c r="M187" i="45"/>
  <c r="N187" i="45" s="1"/>
  <c r="M193" i="45"/>
  <c r="N193" i="45" s="1"/>
  <c r="M199" i="45"/>
  <c r="N199" i="45" s="1"/>
  <c r="M202" i="45"/>
  <c r="N202" i="45" s="1"/>
  <c r="M205" i="45"/>
  <c r="N205" i="45" s="1"/>
  <c r="M92" i="45"/>
  <c r="N92" i="45" s="1"/>
  <c r="M104" i="45"/>
  <c r="N104" i="45" s="1"/>
  <c r="M116" i="45"/>
  <c r="N116" i="45" s="1"/>
  <c r="M127" i="45"/>
  <c r="N127" i="45" s="1"/>
  <c r="M163" i="45"/>
  <c r="N163" i="45" s="1"/>
  <c r="M176" i="45"/>
  <c r="N176" i="45" s="1"/>
  <c r="M189" i="45"/>
  <c r="N189" i="45" s="1"/>
  <c r="M200" i="45"/>
  <c r="N200" i="45" s="1"/>
  <c r="M466" i="45"/>
  <c r="N466" i="45" s="1"/>
  <c r="M85" i="45"/>
  <c r="N85" i="45" s="1"/>
  <c r="M122" i="45"/>
  <c r="N122" i="45" s="1"/>
  <c r="M133" i="45"/>
  <c r="N133" i="45" s="1"/>
  <c r="M145" i="45"/>
  <c r="N145" i="45" s="1"/>
  <c r="M157" i="45"/>
  <c r="N157" i="45" s="1"/>
  <c r="M170" i="45"/>
  <c r="N170" i="45" s="1"/>
  <c r="M194" i="45"/>
  <c r="N194" i="45" s="1"/>
  <c r="M89" i="45"/>
  <c r="N89" i="45" s="1"/>
  <c r="M101" i="45"/>
  <c r="N101" i="45" s="1"/>
  <c r="M113" i="45"/>
  <c r="N113" i="45" s="1"/>
  <c r="M136" i="45"/>
  <c r="N136" i="45" s="1"/>
  <c r="M148" i="45"/>
  <c r="N148" i="45" s="1"/>
  <c r="M160" i="45"/>
  <c r="N160" i="45" s="1"/>
  <c r="M173" i="45"/>
  <c r="N173" i="45" s="1"/>
  <c r="M186" i="45"/>
  <c r="N186" i="45" s="1"/>
  <c r="M197" i="45"/>
  <c r="N197" i="45" s="1"/>
  <c r="M468" i="45"/>
  <c r="N468" i="45" s="1"/>
  <c r="M179" i="45"/>
  <c r="N179" i="45" s="1"/>
  <c r="M467" i="45"/>
  <c r="N467" i="45" s="1"/>
  <c r="M107" i="45"/>
  <c r="N107" i="45" s="1"/>
  <c r="M154" i="45"/>
  <c r="N154" i="45" s="1"/>
  <c r="M142" i="45"/>
  <c r="N142" i="45" s="1"/>
  <c r="M1111" i="45"/>
  <c r="N1111" i="45" s="1"/>
  <c r="M1122" i="45"/>
  <c r="N1122" i="45" s="1"/>
  <c r="M95" i="45"/>
  <c r="N95" i="45" s="1"/>
  <c r="M1110" i="45"/>
  <c r="N1110" i="45" s="1"/>
  <c r="M1125" i="45"/>
  <c r="N1125" i="45" s="1"/>
  <c r="I31" i="39"/>
  <c r="P7" i="36"/>
  <c r="Q7" i="36" s="1"/>
  <c r="P13" i="36"/>
  <c r="Q13" i="36" s="1"/>
  <c r="P42" i="36"/>
  <c r="Q42" i="36" s="1"/>
  <c r="P72" i="36"/>
  <c r="Q72" i="36" s="1"/>
  <c r="P417" i="36"/>
  <c r="Q417" i="36" s="1"/>
  <c r="P115" i="36"/>
  <c r="Q115" i="36" s="1"/>
  <c r="P319" i="36"/>
  <c r="Q319" i="36" s="1"/>
  <c r="P354" i="36"/>
  <c r="Q354" i="36" s="1"/>
  <c r="P360" i="36"/>
  <c r="Q360" i="36" s="1"/>
  <c r="P120" i="36"/>
  <c r="Q120" i="36" s="1"/>
  <c r="P124" i="36"/>
  <c r="Q124" i="36" s="1"/>
  <c r="P128" i="36"/>
  <c r="Q128" i="36" s="1"/>
  <c r="P157" i="36"/>
  <c r="Q157" i="36" s="1"/>
  <c r="P306" i="36"/>
  <c r="Q306" i="36" s="1"/>
  <c r="P728" i="36"/>
  <c r="Q728" i="36" s="1"/>
  <c r="P770" i="36"/>
  <c r="Q770" i="36" s="1"/>
  <c r="P851" i="36"/>
  <c r="Q851" i="36" s="1"/>
  <c r="P428" i="36"/>
  <c r="Q428" i="36" s="1"/>
  <c r="P443" i="36"/>
  <c r="Q443" i="36" s="1"/>
  <c r="P474" i="36"/>
  <c r="Q474" i="36" s="1"/>
  <c r="P484" i="36"/>
  <c r="Q484" i="36" s="1"/>
  <c r="P571" i="36"/>
  <c r="Q571" i="36" s="1"/>
  <c r="P606" i="36"/>
  <c r="Q606" i="36" s="1"/>
  <c r="P671" i="36"/>
  <c r="Q671" i="36" s="1"/>
  <c r="P687" i="36"/>
  <c r="Q687" i="36" s="1"/>
  <c r="P524" i="36"/>
  <c r="Q524" i="36" s="1"/>
  <c r="P702" i="36"/>
  <c r="Q702" i="36" s="1"/>
  <c r="P1036" i="36"/>
  <c r="Q1036" i="36" s="1"/>
  <c r="P1140" i="36"/>
  <c r="Q1140" i="36" s="1"/>
  <c r="P1217" i="36"/>
  <c r="Q1217" i="36" s="1"/>
  <c r="P1280" i="36"/>
  <c r="Q1280" i="36" s="1"/>
  <c r="P146" i="36"/>
  <c r="Q146" i="36" s="1"/>
  <c r="P1399" i="36"/>
  <c r="Q1399" i="36" s="1"/>
  <c r="P97" i="36"/>
  <c r="Q97" i="36" s="1"/>
  <c r="P694" i="36"/>
  <c r="Q694" i="36" s="1"/>
  <c r="P896" i="36"/>
  <c r="Q896" i="36" s="1"/>
  <c r="P1053" i="36"/>
  <c r="Q1053" i="36" s="1"/>
  <c r="P1356" i="36"/>
  <c r="Q1356" i="36" s="1"/>
  <c r="P541" i="36"/>
  <c r="Q541" i="36" s="1"/>
  <c r="P665" i="36"/>
  <c r="Q665" i="36" s="1"/>
  <c r="P846" i="36"/>
  <c r="Q846" i="36" s="1"/>
  <c r="P1032" i="36"/>
  <c r="Q1032" i="36" s="1"/>
  <c r="P1115" i="36"/>
  <c r="Q1115" i="36" s="1"/>
  <c r="P1189" i="36"/>
  <c r="Q1189" i="36" s="1"/>
  <c r="P1362" i="36"/>
  <c r="Q1362" i="36" s="1"/>
  <c r="P1382" i="36"/>
  <c r="Q1382" i="36" s="1"/>
  <c r="P1083" i="36"/>
  <c r="Q1083" i="36" s="1"/>
  <c r="P1212" i="36"/>
  <c r="Q1212" i="36" s="1"/>
  <c r="P1353" i="36"/>
  <c r="Q1353" i="36" s="1"/>
  <c r="P1386" i="36"/>
  <c r="Q1386" i="36" s="1"/>
  <c r="I59" i="39"/>
  <c r="M20" i="45"/>
  <c r="N20" i="45" s="1"/>
  <c r="M23" i="45"/>
  <c r="N23" i="45" s="1"/>
  <c r="M29" i="45"/>
  <c r="N29" i="45" s="1"/>
  <c r="M32" i="45"/>
  <c r="N32" i="45" s="1"/>
  <c r="M35" i="45"/>
  <c r="N35" i="45" s="1"/>
  <c r="M38" i="45"/>
  <c r="N38" i="45" s="1"/>
  <c r="M41" i="45"/>
  <c r="N41" i="45" s="1"/>
  <c r="M44" i="45"/>
  <c r="N44" i="45" s="1"/>
  <c r="M50" i="45"/>
  <c r="N50" i="45" s="1"/>
  <c r="M55" i="45"/>
  <c r="N55" i="45" s="1"/>
  <c r="M61" i="45"/>
  <c r="N61" i="45" s="1"/>
  <c r="M64" i="45"/>
  <c r="N64" i="45" s="1"/>
  <c r="M67" i="45"/>
  <c r="N67" i="45" s="1"/>
  <c r="M76" i="45"/>
  <c r="N76" i="45" s="1"/>
  <c r="M21" i="45"/>
  <c r="N21" i="45" s="1"/>
  <c r="M25" i="45"/>
  <c r="N25" i="45" s="1"/>
  <c r="M28" i="45"/>
  <c r="N28" i="45" s="1"/>
  <c r="M34" i="45"/>
  <c r="N34" i="45" s="1"/>
  <c r="M39" i="45"/>
  <c r="N39" i="45" s="1"/>
  <c r="M45" i="45"/>
  <c r="N45" i="45" s="1"/>
  <c r="M48" i="45"/>
  <c r="N48" i="45" s="1"/>
  <c r="M51" i="45"/>
  <c r="N51" i="45" s="1"/>
  <c r="M54" i="45"/>
  <c r="N54" i="45" s="1"/>
  <c r="M57" i="45"/>
  <c r="N57" i="45" s="1"/>
  <c r="M60" i="45"/>
  <c r="N60" i="45" s="1"/>
  <c r="M66" i="45"/>
  <c r="N66" i="45" s="1"/>
  <c r="M77" i="45"/>
  <c r="N77" i="45" s="1"/>
  <c r="M22" i="45"/>
  <c r="N22" i="45" s="1"/>
  <c r="M26" i="45"/>
  <c r="N26" i="45" s="1"/>
  <c r="M31" i="45"/>
  <c r="N31" i="45" s="1"/>
  <c r="M37" i="45"/>
  <c r="N37" i="45" s="1"/>
  <c r="M40" i="45"/>
  <c r="N40" i="45" s="1"/>
  <c r="M43" i="45"/>
  <c r="N43" i="45" s="1"/>
  <c r="M46" i="45"/>
  <c r="N46" i="45" s="1"/>
  <c r="M49" i="45"/>
  <c r="N49" i="45" s="1"/>
  <c r="M52" i="45"/>
  <c r="N52" i="45" s="1"/>
  <c r="M58" i="45"/>
  <c r="N58" i="45" s="1"/>
  <c r="M63" i="45"/>
  <c r="N63" i="45" s="1"/>
  <c r="M69" i="45"/>
  <c r="N69" i="45" s="1"/>
  <c r="M33" i="45"/>
  <c r="N33" i="45" s="1"/>
  <c r="M56" i="45"/>
  <c r="N56" i="45" s="1"/>
  <c r="M68" i="45"/>
  <c r="N68" i="45" s="1"/>
  <c r="M27" i="45"/>
  <c r="N27" i="45" s="1"/>
  <c r="M62" i="45"/>
  <c r="N62" i="45" s="1"/>
  <c r="M493" i="45"/>
  <c r="N493" i="45" s="1"/>
  <c r="M496" i="45"/>
  <c r="N496" i="45" s="1"/>
  <c r="M503" i="45"/>
  <c r="N503" i="45" s="1"/>
  <c r="M506" i="45"/>
  <c r="N506" i="45" s="1"/>
  <c r="M509" i="45"/>
  <c r="N509" i="45" s="1"/>
  <c r="M30" i="45"/>
  <c r="N30" i="45" s="1"/>
  <c r="M42" i="45"/>
  <c r="N42" i="45" s="1"/>
  <c r="M53" i="45"/>
  <c r="N53" i="45" s="1"/>
  <c r="M65" i="45"/>
  <c r="N65" i="45" s="1"/>
  <c r="M24" i="45"/>
  <c r="N24" i="45" s="1"/>
  <c r="M492" i="45"/>
  <c r="N492" i="45" s="1"/>
  <c r="M497" i="45"/>
  <c r="N497" i="45" s="1"/>
  <c r="M501" i="45"/>
  <c r="N501" i="45" s="1"/>
  <c r="M505" i="45"/>
  <c r="N505" i="45" s="1"/>
  <c r="M510" i="45"/>
  <c r="N510" i="45" s="1"/>
  <c r="M513" i="45"/>
  <c r="N513" i="45" s="1"/>
  <c r="M516" i="45"/>
  <c r="N516" i="45" s="1"/>
  <c r="M523" i="45"/>
  <c r="N523" i="45" s="1"/>
  <c r="M526" i="45"/>
  <c r="N526" i="45" s="1"/>
  <c r="M547" i="45"/>
  <c r="N547" i="45" s="1"/>
  <c r="M552" i="45"/>
  <c r="N552" i="45" s="1"/>
  <c r="M555" i="45"/>
  <c r="N555" i="45" s="1"/>
  <c r="M560" i="45"/>
  <c r="N560" i="45" s="1"/>
  <c r="M563" i="45"/>
  <c r="N563" i="45" s="1"/>
  <c r="M568" i="45"/>
  <c r="N568" i="45" s="1"/>
  <c r="M571" i="45"/>
  <c r="N571" i="45" s="1"/>
  <c r="M574" i="45"/>
  <c r="N574" i="45" s="1"/>
  <c r="M577" i="45"/>
  <c r="N577" i="45" s="1"/>
  <c r="M583" i="45"/>
  <c r="N583" i="45" s="1"/>
  <c r="M588" i="45"/>
  <c r="N588" i="45" s="1"/>
  <c r="M594" i="45"/>
  <c r="N594" i="45" s="1"/>
  <c r="M597" i="45"/>
  <c r="N597" i="45" s="1"/>
  <c r="M603" i="45"/>
  <c r="N603" i="45" s="1"/>
  <c r="M606" i="45"/>
  <c r="N606" i="45" s="1"/>
  <c r="M609" i="45"/>
  <c r="N609" i="45" s="1"/>
  <c r="M615" i="45"/>
  <c r="N615" i="45" s="1"/>
  <c r="M626" i="45"/>
  <c r="N626" i="45" s="1"/>
  <c r="M629" i="45"/>
  <c r="N629" i="45" s="1"/>
  <c r="M632" i="45"/>
  <c r="N632" i="45" s="1"/>
  <c r="M635" i="45"/>
  <c r="N635" i="45" s="1"/>
  <c r="M638" i="45"/>
  <c r="N638" i="45" s="1"/>
  <c r="M641" i="45"/>
  <c r="N641" i="45" s="1"/>
  <c r="M647" i="45"/>
  <c r="N647" i="45" s="1"/>
  <c r="M652" i="45"/>
  <c r="N652" i="45" s="1"/>
  <c r="M658" i="45"/>
  <c r="N658" i="45" s="1"/>
  <c r="M36" i="45"/>
  <c r="N36" i="45" s="1"/>
  <c r="M494" i="45"/>
  <c r="N494" i="45" s="1"/>
  <c r="M498" i="45"/>
  <c r="N498" i="45" s="1"/>
  <c r="M502" i="45"/>
  <c r="N502" i="45" s="1"/>
  <c r="M507" i="45"/>
  <c r="N507" i="45" s="1"/>
  <c r="M511" i="45"/>
  <c r="N511" i="45" s="1"/>
  <c r="M514" i="45"/>
  <c r="N514" i="45" s="1"/>
  <c r="M517" i="45"/>
  <c r="N517" i="45" s="1"/>
  <c r="M520" i="45"/>
  <c r="N520" i="45" s="1"/>
  <c r="M527" i="45"/>
  <c r="N527" i="45" s="1"/>
  <c r="M529" i="45"/>
  <c r="N529" i="45" s="1"/>
  <c r="M531" i="45"/>
  <c r="N531" i="45" s="1"/>
  <c r="M533" i="45"/>
  <c r="N533" i="45" s="1"/>
  <c r="M535" i="45"/>
  <c r="N535" i="45" s="1"/>
  <c r="M537" i="45"/>
  <c r="N537" i="45" s="1"/>
  <c r="M539" i="45"/>
  <c r="N539" i="45" s="1"/>
  <c r="M541" i="45"/>
  <c r="N541" i="45" s="1"/>
  <c r="M543" i="45"/>
  <c r="N543" i="45" s="1"/>
  <c r="M545" i="45"/>
  <c r="N545" i="45" s="1"/>
  <c r="M550" i="45"/>
  <c r="N550" i="45" s="1"/>
  <c r="M553" i="45"/>
  <c r="N553" i="45" s="1"/>
  <c r="M558" i="45"/>
  <c r="N558" i="45" s="1"/>
  <c r="M561" i="45"/>
  <c r="N561" i="45" s="1"/>
  <c r="M566" i="45"/>
  <c r="N566" i="45" s="1"/>
  <c r="M569" i="45"/>
  <c r="N569" i="45" s="1"/>
  <c r="M575" i="45"/>
  <c r="N575" i="45" s="1"/>
  <c r="M580" i="45"/>
  <c r="N580" i="45" s="1"/>
  <c r="M586" i="45"/>
  <c r="N586" i="45" s="1"/>
  <c r="M589" i="45"/>
  <c r="N589" i="45" s="1"/>
  <c r="M592" i="45"/>
  <c r="N592" i="45" s="1"/>
  <c r="M595" i="45"/>
  <c r="N595" i="45" s="1"/>
  <c r="M598" i="45"/>
  <c r="N598" i="45" s="1"/>
  <c r="M601" i="45"/>
  <c r="N601" i="45" s="1"/>
  <c r="M607" i="45"/>
  <c r="N607" i="45" s="1"/>
  <c r="M612" i="45"/>
  <c r="N612" i="45" s="1"/>
  <c r="M618" i="45"/>
  <c r="N618" i="45" s="1"/>
  <c r="M621" i="45"/>
  <c r="N621" i="45" s="1"/>
  <c r="M624" i="45"/>
  <c r="N624" i="45" s="1"/>
  <c r="M627" i="45"/>
  <c r="N627" i="45" s="1"/>
  <c r="M630" i="45"/>
  <c r="N630" i="45" s="1"/>
  <c r="M59" i="45"/>
  <c r="N59" i="45" s="1"/>
  <c r="M500" i="45"/>
  <c r="N500" i="45" s="1"/>
  <c r="M504" i="45"/>
  <c r="N504" i="45" s="1"/>
  <c r="M508" i="45"/>
  <c r="N508" i="45" s="1"/>
  <c r="M512" i="45"/>
  <c r="N512" i="45" s="1"/>
  <c r="M519" i="45"/>
  <c r="N519" i="45" s="1"/>
  <c r="M522" i="45"/>
  <c r="N522" i="45" s="1"/>
  <c r="M525" i="45"/>
  <c r="N525" i="45" s="1"/>
  <c r="M528" i="45"/>
  <c r="N528" i="45" s="1"/>
  <c r="M530" i="45"/>
  <c r="N530" i="45" s="1"/>
  <c r="M532" i="45"/>
  <c r="N532" i="45" s="1"/>
  <c r="M534" i="45"/>
  <c r="N534" i="45" s="1"/>
  <c r="M536" i="45"/>
  <c r="N536" i="45" s="1"/>
  <c r="M538" i="45"/>
  <c r="N538" i="45" s="1"/>
  <c r="M540" i="45"/>
  <c r="N540" i="45" s="1"/>
  <c r="M542" i="45"/>
  <c r="N542" i="45" s="1"/>
  <c r="M544" i="45"/>
  <c r="N544" i="45" s="1"/>
  <c r="M546" i="45"/>
  <c r="N546" i="45" s="1"/>
  <c r="M549" i="45"/>
  <c r="N549" i="45" s="1"/>
  <c r="M554" i="45"/>
  <c r="N554" i="45" s="1"/>
  <c r="M557" i="45"/>
  <c r="N557" i="45" s="1"/>
  <c r="M562" i="45"/>
  <c r="N562" i="45" s="1"/>
  <c r="M565" i="45"/>
  <c r="N565" i="45" s="1"/>
  <c r="M570" i="45"/>
  <c r="N570" i="45" s="1"/>
  <c r="M573" i="45"/>
  <c r="N573" i="45" s="1"/>
  <c r="M576" i="45"/>
  <c r="N576" i="45" s="1"/>
  <c r="M579" i="45"/>
  <c r="N579" i="45" s="1"/>
  <c r="M582" i="45"/>
  <c r="N582" i="45" s="1"/>
  <c r="M585" i="45"/>
  <c r="N585" i="45" s="1"/>
  <c r="M591" i="45"/>
  <c r="N591" i="45" s="1"/>
  <c r="M596" i="45"/>
  <c r="N596" i="45" s="1"/>
  <c r="M602" i="45"/>
  <c r="N602" i="45" s="1"/>
  <c r="M605" i="45"/>
  <c r="N605" i="45" s="1"/>
  <c r="M608" i="45"/>
  <c r="N608" i="45" s="1"/>
  <c r="M611" i="45"/>
  <c r="N611" i="45" s="1"/>
  <c r="M614" i="45"/>
  <c r="N614" i="45" s="1"/>
  <c r="M617" i="45"/>
  <c r="N617" i="45" s="1"/>
  <c r="M623" i="45"/>
  <c r="N623" i="45" s="1"/>
  <c r="M628" i="45"/>
  <c r="N628" i="45" s="1"/>
  <c r="M634" i="45"/>
  <c r="N634" i="45" s="1"/>
  <c r="M637" i="45"/>
  <c r="N637" i="45" s="1"/>
  <c r="M47" i="45"/>
  <c r="N47" i="45" s="1"/>
  <c r="M521" i="45"/>
  <c r="N521" i="45" s="1"/>
  <c r="M548" i="45"/>
  <c r="N548" i="45" s="1"/>
  <c r="M559" i="45"/>
  <c r="N559" i="45" s="1"/>
  <c r="M581" i="45"/>
  <c r="N581" i="45" s="1"/>
  <c r="M593" i="45"/>
  <c r="N593" i="45" s="1"/>
  <c r="M604" i="45"/>
  <c r="N604" i="45" s="1"/>
  <c r="M616" i="45"/>
  <c r="N616" i="45" s="1"/>
  <c r="M640" i="45"/>
  <c r="N640" i="45" s="1"/>
  <c r="M644" i="45"/>
  <c r="N644" i="45" s="1"/>
  <c r="M648" i="45"/>
  <c r="N648" i="45" s="1"/>
  <c r="M656" i="45"/>
  <c r="N656" i="45" s="1"/>
  <c r="M666" i="45"/>
  <c r="N666" i="45" s="1"/>
  <c r="M669" i="45"/>
  <c r="N669" i="45" s="1"/>
  <c r="M672" i="45"/>
  <c r="N672" i="45" s="1"/>
  <c r="M675" i="45"/>
  <c r="N675" i="45" s="1"/>
  <c r="M678" i="45"/>
  <c r="N678" i="45" s="1"/>
  <c r="M681" i="45"/>
  <c r="N681" i="45" s="1"/>
  <c r="M687" i="45"/>
  <c r="N687" i="45" s="1"/>
  <c r="M692" i="45"/>
  <c r="N692" i="45" s="1"/>
  <c r="M698" i="45"/>
  <c r="N698" i="45" s="1"/>
  <c r="M701" i="45"/>
  <c r="N701" i="45" s="1"/>
  <c r="M704" i="45"/>
  <c r="N704" i="45" s="1"/>
  <c r="M707" i="45"/>
  <c r="N707" i="45" s="1"/>
  <c r="M713" i="45"/>
  <c r="N713" i="45" s="1"/>
  <c r="M719" i="45"/>
  <c r="N719" i="45" s="1"/>
  <c r="M724" i="45"/>
  <c r="N724" i="45" s="1"/>
  <c r="M730" i="45"/>
  <c r="N730" i="45" s="1"/>
  <c r="M733" i="45"/>
  <c r="N733" i="45" s="1"/>
  <c r="M736" i="45"/>
  <c r="N736" i="45" s="1"/>
  <c r="M739" i="45"/>
  <c r="N739" i="45" s="1"/>
  <c r="M742" i="45"/>
  <c r="N742" i="45" s="1"/>
  <c r="M745" i="45"/>
  <c r="N745" i="45" s="1"/>
  <c r="M751" i="45"/>
  <c r="N751" i="45" s="1"/>
  <c r="M756" i="45"/>
  <c r="N756" i="45" s="1"/>
  <c r="M762" i="45"/>
  <c r="N762" i="45" s="1"/>
  <c r="M765" i="45"/>
  <c r="N765" i="45" s="1"/>
  <c r="M768" i="45"/>
  <c r="N768" i="45" s="1"/>
  <c r="M771" i="45"/>
  <c r="N771" i="45" s="1"/>
  <c r="M774" i="45"/>
  <c r="N774" i="45" s="1"/>
  <c r="M777" i="45"/>
  <c r="N777" i="45" s="1"/>
  <c r="M783" i="45"/>
  <c r="N783" i="45" s="1"/>
  <c r="M788" i="45"/>
  <c r="N788" i="45" s="1"/>
  <c r="M794" i="45"/>
  <c r="N794" i="45" s="1"/>
  <c r="M797" i="45"/>
  <c r="N797" i="45" s="1"/>
  <c r="M800" i="45"/>
  <c r="N800" i="45" s="1"/>
  <c r="M803" i="45"/>
  <c r="N803" i="45" s="1"/>
  <c r="M806" i="45"/>
  <c r="N806" i="45" s="1"/>
  <c r="M809" i="45"/>
  <c r="N809" i="45" s="1"/>
  <c r="M815" i="45"/>
  <c r="N815" i="45" s="1"/>
  <c r="M820" i="45"/>
  <c r="N820" i="45" s="1"/>
  <c r="M826" i="45"/>
  <c r="N826" i="45" s="1"/>
  <c r="M829" i="45"/>
  <c r="N829" i="45" s="1"/>
  <c r="M832" i="45"/>
  <c r="N832" i="45" s="1"/>
  <c r="M835" i="45"/>
  <c r="N835" i="45" s="1"/>
  <c r="M838" i="45"/>
  <c r="N838" i="45" s="1"/>
  <c r="M841" i="45"/>
  <c r="N841" i="45" s="1"/>
  <c r="M847" i="45"/>
  <c r="N847" i="45" s="1"/>
  <c r="M852" i="45"/>
  <c r="N852" i="45" s="1"/>
  <c r="M858" i="45"/>
  <c r="N858" i="45" s="1"/>
  <c r="M861" i="45"/>
  <c r="N861" i="45" s="1"/>
  <c r="M864" i="45"/>
  <c r="N864" i="45" s="1"/>
  <c r="M867" i="45"/>
  <c r="N867" i="45" s="1"/>
  <c r="M870" i="45"/>
  <c r="N870" i="45" s="1"/>
  <c r="M873" i="45"/>
  <c r="N873" i="45" s="1"/>
  <c r="M879" i="45"/>
  <c r="N879" i="45" s="1"/>
  <c r="M884" i="45"/>
  <c r="N884" i="45" s="1"/>
  <c r="M887" i="45"/>
  <c r="N887" i="45" s="1"/>
  <c r="M890" i="45"/>
  <c r="N890" i="45" s="1"/>
  <c r="M895" i="45"/>
  <c r="N895" i="45" s="1"/>
  <c r="M898" i="45"/>
  <c r="N898" i="45" s="1"/>
  <c r="M903" i="45"/>
  <c r="N903" i="45" s="1"/>
  <c r="M906" i="45"/>
  <c r="N906" i="45" s="1"/>
  <c r="M911" i="45"/>
  <c r="N911" i="45" s="1"/>
  <c r="M914" i="45"/>
  <c r="N914" i="45" s="1"/>
  <c r="M918" i="45"/>
  <c r="N918" i="45" s="1"/>
  <c r="M922" i="45"/>
  <c r="N922" i="45" s="1"/>
  <c r="M926" i="45"/>
  <c r="N926" i="45" s="1"/>
  <c r="M930" i="45"/>
  <c r="N930" i="45" s="1"/>
  <c r="M934" i="45"/>
  <c r="N934" i="45" s="1"/>
  <c r="M938" i="45"/>
  <c r="N938" i="45" s="1"/>
  <c r="M942" i="45"/>
  <c r="N942" i="45" s="1"/>
  <c r="M946" i="45"/>
  <c r="N946" i="45" s="1"/>
  <c r="M950" i="45"/>
  <c r="N950" i="45" s="1"/>
  <c r="M954" i="45"/>
  <c r="N954" i="45" s="1"/>
  <c r="M958" i="45"/>
  <c r="N958" i="45" s="1"/>
  <c r="M962" i="45"/>
  <c r="N962" i="45" s="1"/>
  <c r="M966" i="45"/>
  <c r="N966" i="45" s="1"/>
  <c r="M970" i="45"/>
  <c r="N970" i="45" s="1"/>
  <c r="M974" i="45"/>
  <c r="N974" i="45" s="1"/>
  <c r="M978" i="45"/>
  <c r="N978" i="45" s="1"/>
  <c r="M982" i="45"/>
  <c r="N982" i="45" s="1"/>
  <c r="M986" i="45"/>
  <c r="N986" i="45" s="1"/>
  <c r="M990" i="45"/>
  <c r="N990" i="45" s="1"/>
  <c r="M994" i="45"/>
  <c r="N994" i="45" s="1"/>
  <c r="M998" i="45"/>
  <c r="N998" i="45" s="1"/>
  <c r="M1002" i="45"/>
  <c r="N1002" i="45" s="1"/>
  <c r="M1006" i="45"/>
  <c r="N1006" i="45" s="1"/>
  <c r="M1010" i="45"/>
  <c r="N1010" i="45" s="1"/>
  <c r="M1014" i="45"/>
  <c r="N1014" i="45" s="1"/>
  <c r="M1018" i="45"/>
  <c r="N1018" i="45" s="1"/>
  <c r="M1022" i="45"/>
  <c r="N1022" i="45" s="1"/>
  <c r="M1026" i="45"/>
  <c r="N1026" i="45" s="1"/>
  <c r="M1030" i="45"/>
  <c r="N1030" i="45" s="1"/>
  <c r="M1034" i="45"/>
  <c r="N1034" i="45" s="1"/>
  <c r="M1038" i="45"/>
  <c r="N1038" i="45" s="1"/>
  <c r="M1046" i="45"/>
  <c r="N1046" i="45" s="1"/>
  <c r="M1050" i="45"/>
  <c r="N1050" i="45" s="1"/>
  <c r="M1054" i="45"/>
  <c r="N1054" i="45" s="1"/>
  <c r="M1058" i="45"/>
  <c r="N1058" i="45" s="1"/>
  <c r="M1124" i="45"/>
  <c r="N1124" i="45" s="1"/>
  <c r="M499" i="45"/>
  <c r="N499" i="45" s="1"/>
  <c r="M515" i="45"/>
  <c r="N515" i="45" s="1"/>
  <c r="M564" i="45"/>
  <c r="N564" i="45" s="1"/>
  <c r="M587" i="45"/>
  <c r="N587" i="45" s="1"/>
  <c r="M599" i="45"/>
  <c r="N599" i="45" s="1"/>
  <c r="M610" i="45"/>
  <c r="N610" i="45" s="1"/>
  <c r="M622" i="45"/>
  <c r="N622" i="45" s="1"/>
  <c r="M633" i="45"/>
  <c r="N633" i="45" s="1"/>
  <c r="M639" i="45"/>
  <c r="N639" i="45" s="1"/>
  <c r="M642" i="45"/>
  <c r="N642" i="45" s="1"/>
  <c r="M646" i="45"/>
  <c r="N646" i="45" s="1"/>
  <c r="M650" i="45"/>
  <c r="N650" i="45" s="1"/>
  <c r="M654" i="45"/>
  <c r="N654" i="45" s="1"/>
  <c r="M665" i="45"/>
  <c r="N665" i="45" s="1"/>
  <c r="M671" i="45"/>
  <c r="N671" i="45" s="1"/>
  <c r="M676" i="45"/>
  <c r="N676" i="45" s="1"/>
  <c r="M682" i="45"/>
  <c r="N682" i="45" s="1"/>
  <c r="M685" i="45"/>
  <c r="N685" i="45" s="1"/>
  <c r="M688" i="45"/>
  <c r="N688" i="45" s="1"/>
  <c r="M691" i="45"/>
  <c r="N691" i="45" s="1"/>
  <c r="M694" i="45"/>
  <c r="N694" i="45" s="1"/>
  <c r="M697" i="45"/>
  <c r="N697" i="45" s="1"/>
  <c r="M703" i="45"/>
  <c r="N703" i="45" s="1"/>
  <c r="M708" i="45"/>
  <c r="N708" i="45" s="1"/>
  <c r="M714" i="45"/>
  <c r="N714" i="45" s="1"/>
  <c r="M717" i="45"/>
  <c r="N717" i="45" s="1"/>
  <c r="M720" i="45"/>
  <c r="N720" i="45" s="1"/>
  <c r="M723" i="45"/>
  <c r="N723" i="45" s="1"/>
  <c r="M726" i="45"/>
  <c r="N726" i="45" s="1"/>
  <c r="M729" i="45"/>
  <c r="N729" i="45" s="1"/>
  <c r="M735" i="45"/>
  <c r="N735" i="45" s="1"/>
  <c r="M740" i="45"/>
  <c r="N740" i="45" s="1"/>
  <c r="M746" i="45"/>
  <c r="N746" i="45" s="1"/>
  <c r="M749" i="45"/>
  <c r="N749" i="45" s="1"/>
  <c r="M752" i="45"/>
  <c r="N752" i="45" s="1"/>
  <c r="M755" i="45"/>
  <c r="N755" i="45" s="1"/>
  <c r="M758" i="45"/>
  <c r="N758" i="45" s="1"/>
  <c r="M761" i="45"/>
  <c r="N761" i="45" s="1"/>
  <c r="M767" i="45"/>
  <c r="N767" i="45" s="1"/>
  <c r="M772" i="45"/>
  <c r="N772" i="45" s="1"/>
  <c r="M778" i="45"/>
  <c r="N778" i="45" s="1"/>
  <c r="M784" i="45"/>
  <c r="N784" i="45" s="1"/>
  <c r="M787" i="45"/>
  <c r="N787" i="45" s="1"/>
  <c r="M790" i="45"/>
  <c r="N790" i="45" s="1"/>
  <c r="M793" i="45"/>
  <c r="N793" i="45" s="1"/>
  <c r="M799" i="45"/>
  <c r="N799" i="45" s="1"/>
  <c r="M804" i="45"/>
  <c r="N804" i="45" s="1"/>
  <c r="M810" i="45"/>
  <c r="N810" i="45" s="1"/>
  <c r="M813" i="45"/>
  <c r="N813" i="45" s="1"/>
  <c r="M816" i="45"/>
  <c r="N816" i="45" s="1"/>
  <c r="M819" i="45"/>
  <c r="N819" i="45" s="1"/>
  <c r="M822" i="45"/>
  <c r="N822" i="45" s="1"/>
  <c r="M825" i="45"/>
  <c r="N825" i="45" s="1"/>
  <c r="M831" i="45"/>
  <c r="N831" i="45" s="1"/>
  <c r="M836" i="45"/>
  <c r="N836" i="45" s="1"/>
  <c r="M842" i="45"/>
  <c r="N842" i="45" s="1"/>
  <c r="M845" i="45"/>
  <c r="N845" i="45" s="1"/>
  <c r="M848" i="45"/>
  <c r="N848" i="45" s="1"/>
  <c r="M854" i="45"/>
  <c r="N854" i="45" s="1"/>
  <c r="M857" i="45"/>
  <c r="N857" i="45" s="1"/>
  <c r="M863" i="45"/>
  <c r="N863" i="45" s="1"/>
  <c r="M868" i="45"/>
  <c r="N868" i="45" s="1"/>
  <c r="M874" i="45"/>
  <c r="N874" i="45" s="1"/>
  <c r="M877" i="45"/>
  <c r="N877" i="45" s="1"/>
  <c r="M880" i="45"/>
  <c r="N880" i="45" s="1"/>
  <c r="M883" i="45"/>
  <c r="N883" i="45" s="1"/>
  <c r="M886" i="45"/>
  <c r="N886" i="45" s="1"/>
  <c r="M891" i="45"/>
  <c r="N891" i="45" s="1"/>
  <c r="M894" i="45"/>
  <c r="N894" i="45" s="1"/>
  <c r="M899" i="45"/>
  <c r="N899" i="45" s="1"/>
  <c r="M902" i="45"/>
  <c r="N902" i="45" s="1"/>
  <c r="M907" i="45"/>
  <c r="N907" i="45" s="1"/>
  <c r="M910" i="45"/>
  <c r="N910" i="45" s="1"/>
  <c r="M916" i="45"/>
  <c r="N916" i="45" s="1"/>
  <c r="M920" i="45"/>
  <c r="N920" i="45" s="1"/>
  <c r="M924" i="45"/>
  <c r="N924" i="45" s="1"/>
  <c r="M928" i="45"/>
  <c r="N928" i="45" s="1"/>
  <c r="M932" i="45"/>
  <c r="N932" i="45" s="1"/>
  <c r="M936" i="45"/>
  <c r="N936" i="45" s="1"/>
  <c r="M940" i="45"/>
  <c r="N940" i="45" s="1"/>
  <c r="M944" i="45"/>
  <c r="N944" i="45" s="1"/>
  <c r="M948" i="45"/>
  <c r="N948" i="45" s="1"/>
  <c r="M952" i="45"/>
  <c r="N952" i="45" s="1"/>
  <c r="M956" i="45"/>
  <c r="N956" i="45" s="1"/>
  <c r="M960" i="45"/>
  <c r="N960" i="45" s="1"/>
  <c r="M964" i="45"/>
  <c r="N964" i="45" s="1"/>
  <c r="M968" i="45"/>
  <c r="N968" i="45" s="1"/>
  <c r="M972" i="45"/>
  <c r="N972" i="45" s="1"/>
  <c r="M976" i="45"/>
  <c r="N976" i="45" s="1"/>
  <c r="M980" i="45"/>
  <c r="N980" i="45" s="1"/>
  <c r="M984" i="45"/>
  <c r="N984" i="45" s="1"/>
  <c r="M988" i="45"/>
  <c r="N988" i="45" s="1"/>
  <c r="M992" i="45"/>
  <c r="N992" i="45" s="1"/>
  <c r="M996" i="45"/>
  <c r="N996" i="45" s="1"/>
  <c r="M1000" i="45"/>
  <c r="N1000" i="45" s="1"/>
  <c r="M1004" i="45"/>
  <c r="N1004" i="45" s="1"/>
  <c r="M1008" i="45"/>
  <c r="N1008" i="45" s="1"/>
  <c r="M1012" i="45"/>
  <c r="N1012" i="45" s="1"/>
  <c r="M1016" i="45"/>
  <c r="N1016" i="45" s="1"/>
  <c r="M1020" i="45"/>
  <c r="N1020" i="45" s="1"/>
  <c r="M1024" i="45"/>
  <c r="N1024" i="45" s="1"/>
  <c r="M1028" i="45"/>
  <c r="N1028" i="45" s="1"/>
  <c r="M1032" i="45"/>
  <c r="N1032" i="45" s="1"/>
  <c r="M1036" i="45"/>
  <c r="N1036" i="45" s="1"/>
  <c r="M1044" i="45"/>
  <c r="N1044" i="45" s="1"/>
  <c r="M1052" i="45"/>
  <c r="N1052" i="45" s="1"/>
  <c r="M1056" i="45"/>
  <c r="N1056" i="45" s="1"/>
  <c r="M1060" i="45"/>
  <c r="N1060" i="45" s="1"/>
  <c r="M1103" i="45"/>
  <c r="N1103" i="45" s="1"/>
  <c r="M518" i="45"/>
  <c r="N518" i="45" s="1"/>
  <c r="M556" i="45"/>
  <c r="N556" i="45" s="1"/>
  <c r="M567" i="45"/>
  <c r="N567" i="45" s="1"/>
  <c r="M578" i="45"/>
  <c r="N578" i="45" s="1"/>
  <c r="M590" i="45"/>
  <c r="N590" i="45" s="1"/>
  <c r="M613" i="45"/>
  <c r="N613" i="45" s="1"/>
  <c r="M625" i="45"/>
  <c r="N625" i="45" s="1"/>
  <c r="M643" i="45"/>
  <c r="N643" i="45" s="1"/>
  <c r="M651" i="45"/>
  <c r="N651" i="45" s="1"/>
  <c r="M655" i="45"/>
  <c r="N655" i="45" s="1"/>
  <c r="M659" i="45"/>
  <c r="N659" i="45" s="1"/>
  <c r="M663" i="45"/>
  <c r="N663" i="45" s="1"/>
  <c r="M668" i="45"/>
  <c r="N668" i="45" s="1"/>
  <c r="M674" i="45"/>
  <c r="N674" i="45" s="1"/>
  <c r="M677" i="45"/>
  <c r="N677" i="45" s="1"/>
  <c r="M680" i="45"/>
  <c r="N680" i="45" s="1"/>
  <c r="M683" i="45"/>
  <c r="N683" i="45" s="1"/>
  <c r="M686" i="45"/>
  <c r="N686" i="45" s="1"/>
  <c r="M689" i="45"/>
  <c r="N689" i="45" s="1"/>
  <c r="M695" i="45"/>
  <c r="N695" i="45" s="1"/>
  <c r="M700" i="45"/>
  <c r="N700" i="45" s="1"/>
  <c r="M706" i="45"/>
  <c r="N706" i="45" s="1"/>
  <c r="M709" i="45"/>
  <c r="N709" i="45" s="1"/>
  <c r="M712" i="45"/>
  <c r="N712" i="45" s="1"/>
  <c r="M715" i="45"/>
  <c r="N715" i="45" s="1"/>
  <c r="M718" i="45"/>
  <c r="N718" i="45" s="1"/>
  <c r="M721" i="45"/>
  <c r="N721" i="45" s="1"/>
  <c r="M727" i="45"/>
  <c r="N727" i="45" s="1"/>
  <c r="M732" i="45"/>
  <c r="N732" i="45" s="1"/>
  <c r="M738" i="45"/>
  <c r="N738" i="45" s="1"/>
  <c r="M741" i="45"/>
  <c r="N741" i="45" s="1"/>
  <c r="M744" i="45"/>
  <c r="N744" i="45" s="1"/>
  <c r="M747" i="45"/>
  <c r="N747" i="45" s="1"/>
  <c r="M750" i="45"/>
  <c r="N750" i="45" s="1"/>
  <c r="M753" i="45"/>
  <c r="N753" i="45" s="1"/>
  <c r="M759" i="45"/>
  <c r="N759" i="45" s="1"/>
  <c r="M764" i="45"/>
  <c r="N764" i="45" s="1"/>
  <c r="M770" i="45"/>
  <c r="N770" i="45" s="1"/>
  <c r="M773" i="45"/>
  <c r="N773" i="45" s="1"/>
  <c r="M776" i="45"/>
  <c r="N776" i="45" s="1"/>
  <c r="M779" i="45"/>
  <c r="N779" i="45" s="1"/>
  <c r="M785" i="45"/>
  <c r="N785" i="45" s="1"/>
  <c r="M791" i="45"/>
  <c r="N791" i="45" s="1"/>
  <c r="M796" i="45"/>
  <c r="N796" i="45" s="1"/>
  <c r="M802" i="45"/>
  <c r="N802" i="45" s="1"/>
  <c r="M805" i="45"/>
  <c r="N805" i="45" s="1"/>
  <c r="M808" i="45"/>
  <c r="N808" i="45" s="1"/>
  <c r="M811" i="45"/>
  <c r="N811" i="45" s="1"/>
  <c r="M814" i="45"/>
  <c r="N814" i="45" s="1"/>
  <c r="M817" i="45"/>
  <c r="N817" i="45" s="1"/>
  <c r="M823" i="45"/>
  <c r="N823" i="45" s="1"/>
  <c r="M828" i="45"/>
  <c r="N828" i="45" s="1"/>
  <c r="M834" i="45"/>
  <c r="N834" i="45" s="1"/>
  <c r="M837" i="45"/>
  <c r="N837" i="45" s="1"/>
  <c r="M840" i="45"/>
  <c r="N840" i="45" s="1"/>
  <c r="M843" i="45"/>
  <c r="N843" i="45" s="1"/>
  <c r="M846" i="45"/>
  <c r="N846" i="45" s="1"/>
  <c r="M849" i="45"/>
  <c r="N849" i="45" s="1"/>
  <c r="M860" i="45"/>
  <c r="N860" i="45" s="1"/>
  <c r="M866" i="45"/>
  <c r="N866" i="45" s="1"/>
  <c r="M869" i="45"/>
  <c r="N869" i="45" s="1"/>
  <c r="M872" i="45"/>
  <c r="N872" i="45" s="1"/>
  <c r="M875" i="45"/>
  <c r="N875" i="45" s="1"/>
  <c r="M878" i="45"/>
  <c r="N878" i="45" s="1"/>
  <c r="M881" i="45"/>
  <c r="N881" i="45" s="1"/>
  <c r="M889" i="45"/>
  <c r="N889" i="45" s="1"/>
  <c r="M892" i="45"/>
  <c r="N892" i="45" s="1"/>
  <c r="M897" i="45"/>
  <c r="N897" i="45" s="1"/>
  <c r="M900" i="45"/>
  <c r="N900" i="45" s="1"/>
  <c r="M905" i="45"/>
  <c r="N905" i="45" s="1"/>
  <c r="M908" i="45"/>
  <c r="N908" i="45" s="1"/>
  <c r="M913" i="45"/>
  <c r="N913" i="45" s="1"/>
  <c r="M917" i="45"/>
  <c r="N917" i="45" s="1"/>
  <c r="M921" i="45"/>
  <c r="N921" i="45" s="1"/>
  <c r="M925" i="45"/>
  <c r="N925" i="45" s="1"/>
  <c r="M929" i="45"/>
  <c r="N929" i="45" s="1"/>
  <c r="M933" i="45"/>
  <c r="N933" i="45" s="1"/>
  <c r="M937" i="45"/>
  <c r="N937" i="45" s="1"/>
  <c r="M941" i="45"/>
  <c r="N941" i="45" s="1"/>
  <c r="M945" i="45"/>
  <c r="N945" i="45" s="1"/>
  <c r="M949" i="45"/>
  <c r="N949" i="45" s="1"/>
  <c r="M953" i="45"/>
  <c r="N953" i="45" s="1"/>
  <c r="M957" i="45"/>
  <c r="N957" i="45" s="1"/>
  <c r="M961" i="45"/>
  <c r="N961" i="45" s="1"/>
  <c r="M965" i="45"/>
  <c r="N965" i="45" s="1"/>
  <c r="M969" i="45"/>
  <c r="N969" i="45" s="1"/>
  <c r="M973" i="45"/>
  <c r="N973" i="45" s="1"/>
  <c r="M977" i="45"/>
  <c r="N977" i="45" s="1"/>
  <c r="M981" i="45"/>
  <c r="N981" i="45" s="1"/>
  <c r="M985" i="45"/>
  <c r="N985" i="45" s="1"/>
  <c r="M989" i="45"/>
  <c r="N989" i="45" s="1"/>
  <c r="M993" i="45"/>
  <c r="N993" i="45" s="1"/>
  <c r="M997" i="45"/>
  <c r="N997" i="45" s="1"/>
  <c r="M1001" i="45"/>
  <c r="N1001" i="45" s="1"/>
  <c r="M1005" i="45"/>
  <c r="N1005" i="45" s="1"/>
  <c r="M1009" i="45"/>
  <c r="N1009" i="45" s="1"/>
  <c r="M1013" i="45"/>
  <c r="N1013" i="45" s="1"/>
  <c r="M1017" i="45"/>
  <c r="N1017" i="45" s="1"/>
  <c r="M1021" i="45"/>
  <c r="N1021" i="45" s="1"/>
  <c r="M1025" i="45"/>
  <c r="N1025" i="45" s="1"/>
  <c r="M1029" i="45"/>
  <c r="N1029" i="45" s="1"/>
  <c r="M1033" i="45"/>
  <c r="N1033" i="45" s="1"/>
  <c r="M1037" i="45"/>
  <c r="N1037" i="45" s="1"/>
  <c r="M1045" i="45"/>
  <c r="N1045" i="45" s="1"/>
  <c r="M1049" i="45"/>
  <c r="N1049" i="45" s="1"/>
  <c r="M1053" i="45"/>
  <c r="N1053" i="45" s="1"/>
  <c r="M1057" i="45"/>
  <c r="N1057" i="45" s="1"/>
  <c r="M1100" i="45"/>
  <c r="N1100" i="45" s="1"/>
  <c r="M1112" i="45"/>
  <c r="N1112" i="45" s="1"/>
  <c r="M1116" i="45"/>
  <c r="N1116" i="45" s="1"/>
  <c r="M524" i="45"/>
  <c r="N524" i="45" s="1"/>
  <c r="M657" i="45"/>
  <c r="N657" i="45" s="1"/>
  <c r="M670" i="45"/>
  <c r="N670" i="45" s="1"/>
  <c r="M693" i="45"/>
  <c r="N693" i="45" s="1"/>
  <c r="M705" i="45"/>
  <c r="N705" i="45" s="1"/>
  <c r="M716" i="45"/>
  <c r="N716" i="45" s="1"/>
  <c r="M728" i="45"/>
  <c r="N728" i="45" s="1"/>
  <c r="M763" i="45"/>
  <c r="N763" i="45" s="1"/>
  <c r="M775" i="45"/>
  <c r="N775" i="45" s="1"/>
  <c r="M786" i="45"/>
  <c r="N786" i="45" s="1"/>
  <c r="M798" i="45"/>
  <c r="N798" i="45" s="1"/>
  <c r="M821" i="45"/>
  <c r="N821" i="45" s="1"/>
  <c r="M833" i="45"/>
  <c r="N833" i="45" s="1"/>
  <c r="M844" i="45"/>
  <c r="N844" i="45" s="1"/>
  <c r="M856" i="45"/>
  <c r="N856" i="45" s="1"/>
  <c r="M901" i="45"/>
  <c r="N901" i="45" s="1"/>
  <c r="M912" i="45"/>
  <c r="N912" i="45" s="1"/>
  <c r="M927" i="45"/>
  <c r="N927" i="45" s="1"/>
  <c r="M943" i="45"/>
  <c r="N943" i="45" s="1"/>
  <c r="M959" i="45"/>
  <c r="N959" i="45" s="1"/>
  <c r="M975" i="45"/>
  <c r="N975" i="45" s="1"/>
  <c r="M991" i="45"/>
  <c r="N991" i="45" s="1"/>
  <c r="M1007" i="45"/>
  <c r="N1007" i="45" s="1"/>
  <c r="M1023" i="45"/>
  <c r="N1023" i="45" s="1"/>
  <c r="M1055" i="45"/>
  <c r="N1055" i="45" s="1"/>
  <c r="M495" i="45"/>
  <c r="N495" i="45" s="1"/>
  <c r="M584" i="45"/>
  <c r="N584" i="45" s="1"/>
  <c r="M631" i="45"/>
  <c r="N631" i="45" s="1"/>
  <c r="M649" i="45"/>
  <c r="N649" i="45" s="1"/>
  <c r="M664" i="45"/>
  <c r="N664" i="45" s="1"/>
  <c r="M699" i="45"/>
  <c r="N699" i="45" s="1"/>
  <c r="M711" i="45"/>
  <c r="N711" i="45" s="1"/>
  <c r="M722" i="45"/>
  <c r="N722" i="45" s="1"/>
  <c r="M734" i="45"/>
  <c r="N734" i="45" s="1"/>
  <c r="M757" i="45"/>
  <c r="N757" i="45" s="1"/>
  <c r="M769" i="45"/>
  <c r="N769" i="45" s="1"/>
  <c r="M780" i="45"/>
  <c r="N780" i="45" s="1"/>
  <c r="M792" i="45"/>
  <c r="N792" i="45" s="1"/>
  <c r="M827" i="45"/>
  <c r="N827" i="45" s="1"/>
  <c r="M839" i="45"/>
  <c r="N839" i="45" s="1"/>
  <c r="M850" i="45"/>
  <c r="N850" i="45" s="1"/>
  <c r="M862" i="45"/>
  <c r="N862" i="45" s="1"/>
  <c r="M885" i="45"/>
  <c r="N885" i="45" s="1"/>
  <c r="M896" i="45"/>
  <c r="N896" i="45" s="1"/>
  <c r="M919" i="45"/>
  <c r="N919" i="45" s="1"/>
  <c r="M935" i="45"/>
  <c r="N935" i="45" s="1"/>
  <c r="M951" i="45"/>
  <c r="N951" i="45" s="1"/>
  <c r="M967" i="45"/>
  <c r="N967" i="45" s="1"/>
  <c r="M983" i="45"/>
  <c r="N983" i="45" s="1"/>
  <c r="M999" i="45"/>
  <c r="N999" i="45" s="1"/>
  <c r="M1015" i="45"/>
  <c r="N1015" i="45" s="1"/>
  <c r="M1031" i="45"/>
  <c r="N1031" i="45" s="1"/>
  <c r="M1128" i="45"/>
  <c r="N1128" i="45" s="1"/>
  <c r="M551" i="45"/>
  <c r="N551" i="45" s="1"/>
  <c r="M636" i="45"/>
  <c r="N636" i="45" s="1"/>
  <c r="M653" i="45"/>
  <c r="N653" i="45" s="1"/>
  <c r="M667" i="45"/>
  <c r="N667" i="45" s="1"/>
  <c r="M679" i="45"/>
  <c r="N679" i="45" s="1"/>
  <c r="M690" i="45"/>
  <c r="N690" i="45" s="1"/>
  <c r="M702" i="45"/>
  <c r="N702" i="45" s="1"/>
  <c r="M725" i="45"/>
  <c r="N725" i="45" s="1"/>
  <c r="M737" i="45"/>
  <c r="N737" i="45" s="1"/>
  <c r="M748" i="45"/>
  <c r="N748" i="45" s="1"/>
  <c r="M760" i="45"/>
  <c r="N760" i="45" s="1"/>
  <c r="M795" i="45"/>
  <c r="N795" i="45" s="1"/>
  <c r="M807" i="45"/>
  <c r="N807" i="45" s="1"/>
  <c r="M818" i="45"/>
  <c r="N818" i="45" s="1"/>
  <c r="M830" i="45"/>
  <c r="N830" i="45" s="1"/>
  <c r="M853" i="45"/>
  <c r="N853" i="45" s="1"/>
  <c r="M865" i="45"/>
  <c r="N865" i="45" s="1"/>
  <c r="M876" i="45"/>
  <c r="N876" i="45" s="1"/>
  <c r="M888" i="45"/>
  <c r="N888" i="45" s="1"/>
  <c r="M909" i="45"/>
  <c r="N909" i="45" s="1"/>
  <c r="M923" i="45"/>
  <c r="N923" i="45" s="1"/>
  <c r="M939" i="45"/>
  <c r="N939" i="45" s="1"/>
  <c r="M955" i="45"/>
  <c r="N955" i="45" s="1"/>
  <c r="M971" i="45"/>
  <c r="N971" i="45" s="1"/>
  <c r="M987" i="45"/>
  <c r="N987" i="45" s="1"/>
  <c r="M1003" i="45"/>
  <c r="N1003" i="45" s="1"/>
  <c r="M1019" i="45"/>
  <c r="N1019" i="45" s="1"/>
  <c r="M1035" i="45"/>
  <c r="N1035" i="45" s="1"/>
  <c r="M1051" i="45"/>
  <c r="N1051" i="45" s="1"/>
  <c r="M684" i="45"/>
  <c r="N684" i="45" s="1"/>
  <c r="M731" i="45"/>
  <c r="N731" i="45" s="1"/>
  <c r="M824" i="45"/>
  <c r="N824" i="45" s="1"/>
  <c r="M871" i="45"/>
  <c r="N871" i="45" s="1"/>
  <c r="M915" i="45"/>
  <c r="N915" i="45" s="1"/>
  <c r="M979" i="45"/>
  <c r="N979" i="45" s="1"/>
  <c r="M1043" i="45"/>
  <c r="N1043" i="45" s="1"/>
  <c r="M660" i="45"/>
  <c r="N660" i="45" s="1"/>
  <c r="M754" i="45"/>
  <c r="N754" i="45" s="1"/>
  <c r="M801" i="45"/>
  <c r="N801" i="45" s="1"/>
  <c r="M893" i="45"/>
  <c r="N893" i="45" s="1"/>
  <c r="M947" i="45"/>
  <c r="N947" i="45" s="1"/>
  <c r="M1011" i="45"/>
  <c r="N1011" i="45" s="1"/>
  <c r="M572" i="45"/>
  <c r="N572" i="45" s="1"/>
  <c r="M673" i="45"/>
  <c r="N673" i="45" s="1"/>
  <c r="M766" i="45"/>
  <c r="N766" i="45" s="1"/>
  <c r="M812" i="45"/>
  <c r="N812" i="45" s="1"/>
  <c r="M859" i="45"/>
  <c r="N859" i="45" s="1"/>
  <c r="M904" i="45"/>
  <c r="N904" i="45" s="1"/>
  <c r="M963" i="45"/>
  <c r="N963" i="45" s="1"/>
  <c r="M1027" i="45"/>
  <c r="N1027" i="45" s="1"/>
  <c r="M789" i="45"/>
  <c r="N789" i="45" s="1"/>
  <c r="M995" i="45"/>
  <c r="N995" i="45" s="1"/>
  <c r="M696" i="45"/>
  <c r="N696" i="45" s="1"/>
  <c r="M882" i="45"/>
  <c r="N882" i="45" s="1"/>
  <c r="M645" i="45"/>
  <c r="N645" i="45" s="1"/>
  <c r="M743" i="45"/>
  <c r="N743" i="45" s="1"/>
  <c r="M931" i="45"/>
  <c r="N931" i="45" s="1"/>
  <c r="M1059" i="45"/>
  <c r="N1059" i="45" s="1"/>
  <c r="I60" i="39"/>
  <c r="M1097" i="45"/>
  <c r="N1097" i="45" s="1"/>
  <c r="M1105" i="45"/>
  <c r="N1105" i="45" s="1"/>
  <c r="M1040" i="45"/>
  <c r="N1040" i="45" s="1"/>
  <c r="M1107" i="45"/>
  <c r="N1107" i="45" s="1"/>
  <c r="M1129" i="45"/>
  <c r="N1129" i="45" s="1"/>
  <c r="M1106" i="45"/>
  <c r="N1106" i="45" s="1"/>
  <c r="P19" i="36"/>
  <c r="Q19" i="36" s="1"/>
  <c r="P6" i="36"/>
  <c r="Q6" i="36" s="1"/>
  <c r="P18" i="36"/>
  <c r="Q18" i="36" s="1"/>
  <c r="P22" i="36"/>
  <c r="Q22" i="36" s="1"/>
  <c r="P30" i="36"/>
  <c r="Q30" i="36" s="1"/>
  <c r="P80" i="36"/>
  <c r="Q80" i="36" s="1"/>
  <c r="P129" i="36"/>
  <c r="Q129" i="36" s="1"/>
  <c r="P137" i="36"/>
  <c r="Q137" i="36" s="1"/>
  <c r="P190" i="36"/>
  <c r="Q190" i="36" s="1"/>
  <c r="P228" i="36"/>
  <c r="Q228" i="36" s="1"/>
  <c r="P330" i="36"/>
  <c r="Q330" i="36" s="1"/>
  <c r="P49" i="36"/>
  <c r="Q49" i="36" s="1"/>
  <c r="P54" i="36"/>
  <c r="Q54" i="36" s="1"/>
  <c r="P86" i="36"/>
  <c r="Q86" i="36" s="1"/>
  <c r="P98" i="36"/>
  <c r="Q98" i="36" s="1"/>
  <c r="P139" i="36"/>
  <c r="Q139" i="36" s="1"/>
  <c r="P188" i="36"/>
  <c r="Q188" i="36" s="1"/>
  <c r="P244" i="36"/>
  <c r="Q244" i="36" s="1"/>
  <c r="P255" i="36"/>
  <c r="Q255" i="36" s="1"/>
  <c r="P325" i="36"/>
  <c r="Q325" i="36" s="1"/>
  <c r="P403" i="36"/>
  <c r="Q403" i="36" s="1"/>
  <c r="P425" i="36"/>
  <c r="Q425" i="36" s="1"/>
  <c r="P55" i="36"/>
  <c r="Q55" i="36" s="1"/>
  <c r="P189" i="36"/>
  <c r="Q189" i="36" s="1"/>
  <c r="P201" i="36"/>
  <c r="Q201" i="36" s="1"/>
  <c r="P253" i="36"/>
  <c r="Q253" i="36" s="1"/>
  <c r="P320" i="36"/>
  <c r="Q320" i="36" s="1"/>
  <c r="P394" i="36"/>
  <c r="Q394" i="36" s="1"/>
  <c r="P240" i="36"/>
  <c r="Q240" i="36" s="1"/>
  <c r="P475" i="36"/>
  <c r="Q475" i="36" s="1"/>
  <c r="P620" i="36"/>
  <c r="Q620" i="36" s="1"/>
  <c r="P636" i="36"/>
  <c r="Q636" i="36" s="1"/>
  <c r="P649" i="36"/>
  <c r="Q649" i="36" s="1"/>
  <c r="P656" i="36"/>
  <c r="Q656" i="36" s="1"/>
  <c r="P744" i="36"/>
  <c r="Q744" i="36" s="1"/>
  <c r="P768" i="36"/>
  <c r="Q768" i="36" s="1"/>
  <c r="P785" i="36"/>
  <c r="Q785" i="36" s="1"/>
  <c r="P69" i="36"/>
  <c r="Q69" i="36" s="1"/>
  <c r="P134" i="36"/>
  <c r="Q134" i="36" s="1"/>
  <c r="P210" i="36"/>
  <c r="Q210" i="36" s="1"/>
  <c r="P363" i="36"/>
  <c r="Q363" i="36" s="1"/>
  <c r="P538" i="36"/>
  <c r="Q538" i="36" s="1"/>
  <c r="P580" i="36"/>
  <c r="Q580" i="36" s="1"/>
  <c r="P634" i="36"/>
  <c r="Q634" i="36" s="1"/>
  <c r="P666" i="36"/>
  <c r="Q666" i="36" s="1"/>
  <c r="P691" i="36"/>
  <c r="Q691" i="36" s="1"/>
  <c r="P746" i="36"/>
  <c r="Q746" i="36" s="1"/>
  <c r="P799" i="36"/>
  <c r="Q799" i="36" s="1"/>
  <c r="P847" i="36"/>
  <c r="Q847" i="36" s="1"/>
  <c r="P859" i="36"/>
  <c r="Q859" i="36" s="1"/>
  <c r="P37" i="36"/>
  <c r="Q37" i="36" s="1"/>
  <c r="P213" i="36"/>
  <c r="Q213" i="36" s="1"/>
  <c r="P226" i="36"/>
  <c r="Q226" i="36" s="1"/>
  <c r="P307" i="36"/>
  <c r="Q307" i="36" s="1"/>
  <c r="P552" i="36"/>
  <c r="Q552" i="36" s="1"/>
  <c r="P555" i="36"/>
  <c r="Q555" i="36" s="1"/>
  <c r="P584" i="36"/>
  <c r="Q584" i="36" s="1"/>
  <c r="P632" i="36"/>
  <c r="Q632" i="36" s="1"/>
  <c r="P659" i="36"/>
  <c r="Q659" i="36" s="1"/>
  <c r="P683" i="36"/>
  <c r="Q683" i="36" s="1"/>
  <c r="P792" i="36"/>
  <c r="Q792" i="36" s="1"/>
  <c r="P627" i="36"/>
  <c r="Q627" i="36" s="1"/>
  <c r="P735" i="36"/>
  <c r="Q735" i="36" s="1"/>
  <c r="P850" i="36"/>
  <c r="Q850" i="36" s="1"/>
  <c r="P876" i="36"/>
  <c r="Q876" i="36" s="1"/>
  <c r="P894" i="36"/>
  <c r="Q894" i="36" s="1"/>
  <c r="P944" i="36"/>
  <c r="Q944" i="36" s="1"/>
  <c r="P1103" i="36"/>
  <c r="Q1103" i="36" s="1"/>
  <c r="P1121" i="36"/>
  <c r="Q1121" i="36" s="1"/>
  <c r="P1130" i="36"/>
  <c r="Q1130" i="36" s="1"/>
  <c r="P1181" i="36"/>
  <c r="Q1181" i="36" s="1"/>
  <c r="P1187" i="36"/>
  <c r="Q1187" i="36" s="1"/>
  <c r="P1258" i="36"/>
  <c r="Q1258" i="36" s="1"/>
  <c r="P1272" i="36"/>
  <c r="Q1272" i="36" s="1"/>
  <c r="P1339" i="36"/>
  <c r="Q1339" i="36" s="1"/>
  <c r="P1360" i="36"/>
  <c r="Q1360" i="36" s="1"/>
  <c r="P1388" i="36"/>
  <c r="Q1388" i="36" s="1"/>
  <c r="P1414" i="36"/>
  <c r="Q1414" i="36" s="1"/>
  <c r="P1107" i="36"/>
  <c r="Q1107" i="36" s="1"/>
  <c r="P1173" i="36"/>
  <c r="Q1173" i="36" s="1"/>
  <c r="P1223" i="36"/>
  <c r="Q1223" i="36" s="1"/>
  <c r="P1255" i="36"/>
  <c r="Q1255" i="36" s="1"/>
  <c r="P1342" i="36"/>
  <c r="Q1342" i="36" s="1"/>
  <c r="P1383" i="36"/>
  <c r="Q1383" i="36" s="1"/>
  <c r="P206" i="36"/>
  <c r="Q206" i="36" s="1"/>
  <c r="P399" i="36"/>
  <c r="Q399" i="36" s="1"/>
  <c r="P582" i="36"/>
  <c r="Q582" i="36" s="1"/>
  <c r="P982" i="36"/>
  <c r="Q982" i="36" s="1"/>
  <c r="P1007" i="36"/>
  <c r="Q1007" i="36" s="1"/>
  <c r="P1050" i="36"/>
  <c r="Q1050" i="36" s="1"/>
  <c r="P1081" i="36"/>
  <c r="Q1081" i="36" s="1"/>
  <c r="P1117" i="36"/>
  <c r="Q1117" i="36" s="1"/>
  <c r="P1201" i="36"/>
  <c r="Q1201" i="36" s="1"/>
  <c r="P1230" i="36"/>
  <c r="Q1230" i="36" s="1"/>
  <c r="P1253" i="36"/>
  <c r="Q1253" i="36" s="1"/>
  <c r="P1397" i="36"/>
  <c r="Q1397" i="36" s="1"/>
  <c r="P939" i="36"/>
  <c r="Q939" i="36" s="1"/>
  <c r="P952" i="36"/>
  <c r="Q952" i="36" s="1"/>
  <c r="P1244" i="36"/>
  <c r="Q1244" i="36" s="1"/>
  <c r="P48" i="36"/>
  <c r="Q48" i="36" s="1"/>
  <c r="P313" i="36"/>
  <c r="Q313" i="36" s="1"/>
  <c r="P482" i="36"/>
  <c r="Q482" i="36" s="1"/>
  <c r="P681" i="36"/>
  <c r="Q681" i="36" s="1"/>
  <c r="P698" i="36"/>
  <c r="Q698" i="36" s="1"/>
  <c r="P830" i="36"/>
  <c r="Q830" i="36" s="1"/>
  <c r="P892" i="36"/>
  <c r="Q892" i="36" s="1"/>
  <c r="P947" i="36"/>
  <c r="Q947" i="36" s="1"/>
  <c r="P950" i="36"/>
  <c r="Q950" i="36" s="1"/>
  <c r="P993" i="36"/>
  <c r="Q993" i="36" s="1"/>
  <c r="P1005" i="36"/>
  <c r="Q1005" i="36" s="1"/>
  <c r="P1035" i="36"/>
  <c r="Q1035" i="36" s="1"/>
  <c r="P1078" i="36"/>
  <c r="Q1078" i="36" s="1"/>
  <c r="P1148" i="36"/>
  <c r="Q1148" i="36" s="1"/>
  <c r="P1330" i="36"/>
  <c r="Q1330" i="36" s="1"/>
  <c r="P1349" i="36"/>
  <c r="Q1349" i="36" s="1"/>
  <c r="P1374" i="36"/>
  <c r="Q1374" i="36" s="1"/>
  <c r="P1395" i="36"/>
  <c r="Q1395" i="36" s="1"/>
  <c r="P1413" i="36"/>
  <c r="Q1413" i="36" s="1"/>
  <c r="P592" i="36"/>
  <c r="Q592" i="36" s="1"/>
  <c r="P321" i="36"/>
  <c r="Q321" i="36" s="1"/>
  <c r="P308" i="36"/>
  <c r="Q308" i="36" s="1"/>
  <c r="P357" i="36"/>
  <c r="Q357" i="36" s="1"/>
  <c r="P160" i="36"/>
  <c r="Q160" i="36" s="1"/>
  <c r="P893" i="36"/>
  <c r="Q893" i="36" s="1"/>
  <c r="P415" i="36"/>
  <c r="Q415" i="36" s="1"/>
  <c r="P426" i="36"/>
  <c r="Q426" i="36" s="1"/>
  <c r="P483" i="36"/>
  <c r="Q483" i="36" s="1"/>
  <c r="P786" i="36"/>
  <c r="Q786" i="36" s="1"/>
  <c r="P1214" i="36"/>
  <c r="Q1214" i="36" s="1"/>
  <c r="P1231" i="36"/>
  <c r="Q1231" i="36" s="1"/>
  <c r="P1401" i="36"/>
  <c r="Q1401" i="36" s="1"/>
  <c r="P1122" i="36"/>
  <c r="Q1122" i="36" s="1"/>
  <c r="P1188" i="36"/>
  <c r="Q1188" i="36" s="1"/>
  <c r="P1224" i="36"/>
  <c r="Q1224" i="36" s="1"/>
  <c r="P731" i="36"/>
  <c r="Q731" i="36" s="1"/>
  <c r="P1118" i="36"/>
  <c r="Q1118" i="36" s="1"/>
  <c r="P1254" i="36"/>
  <c r="Q1254" i="36" s="1"/>
  <c r="P1417" i="36"/>
  <c r="Q1417" i="36" s="1"/>
  <c r="P476" i="36"/>
  <c r="Q476" i="36" s="1"/>
  <c r="P52" i="36"/>
  <c r="Q52" i="36" s="1"/>
  <c r="P56" i="36"/>
  <c r="Q56" i="36" s="1"/>
  <c r="P216" i="36"/>
  <c r="Q216" i="36" s="1"/>
  <c r="P222" i="36"/>
  <c r="Q222" i="36" s="1"/>
  <c r="P289" i="36"/>
  <c r="Q289" i="36" s="1"/>
  <c r="P341" i="36"/>
  <c r="Q341" i="36" s="1"/>
  <c r="P385" i="36"/>
  <c r="Q385" i="36" s="1"/>
  <c r="P392" i="36"/>
  <c r="Q392" i="36" s="1"/>
  <c r="P414" i="36"/>
  <c r="Q414" i="36" s="1"/>
  <c r="P62" i="36"/>
  <c r="Q62" i="36" s="1"/>
  <c r="P70" i="36"/>
  <c r="Q70" i="36" s="1"/>
  <c r="P82" i="36"/>
  <c r="Q82" i="36" s="1"/>
  <c r="P183" i="36"/>
  <c r="Q183" i="36" s="1"/>
  <c r="P204" i="36"/>
  <c r="Q204" i="36" s="1"/>
  <c r="P302" i="36"/>
  <c r="Q302" i="36" s="1"/>
  <c r="P451" i="36"/>
  <c r="Q451" i="36" s="1"/>
  <c r="P59" i="36"/>
  <c r="Q59" i="36" s="1"/>
  <c r="P83" i="36"/>
  <c r="Q83" i="36" s="1"/>
  <c r="P180" i="36"/>
  <c r="Q180" i="36" s="1"/>
  <c r="P233" i="36"/>
  <c r="Q233" i="36" s="1"/>
  <c r="P388" i="36"/>
  <c r="Q388" i="36" s="1"/>
  <c r="P310" i="36"/>
  <c r="Q310" i="36" s="1"/>
  <c r="P440" i="36"/>
  <c r="Q440" i="36" s="1"/>
  <c r="P540" i="36"/>
  <c r="Q540" i="36" s="1"/>
  <c r="P569" i="36"/>
  <c r="Q569" i="36" s="1"/>
  <c r="P601" i="36"/>
  <c r="Q601" i="36" s="1"/>
  <c r="P610" i="36"/>
  <c r="Q610" i="36" s="1"/>
  <c r="P617" i="36"/>
  <c r="Q617" i="36" s="1"/>
  <c r="P623" i="36"/>
  <c r="Q623" i="36" s="1"/>
  <c r="P730" i="36"/>
  <c r="Q730" i="36" s="1"/>
  <c r="P781" i="36"/>
  <c r="Q781" i="36" s="1"/>
  <c r="P789" i="36"/>
  <c r="Q789" i="36" s="1"/>
  <c r="P805" i="36"/>
  <c r="Q805" i="36" s="1"/>
  <c r="P821" i="36"/>
  <c r="Q821" i="36" s="1"/>
  <c r="P857" i="36"/>
  <c r="Q857" i="36" s="1"/>
  <c r="P281" i="36"/>
  <c r="Q281" i="36" s="1"/>
  <c r="P316" i="36"/>
  <c r="Q316" i="36" s="1"/>
  <c r="P515" i="36"/>
  <c r="Q515" i="36" s="1"/>
  <c r="P545" i="36"/>
  <c r="Q545" i="36" s="1"/>
  <c r="P548" i="36"/>
  <c r="Q548" i="36" s="1"/>
  <c r="P631" i="36"/>
  <c r="Q631" i="36" s="1"/>
  <c r="P778" i="36"/>
  <c r="Q778" i="36" s="1"/>
  <c r="P819" i="36"/>
  <c r="Q819" i="36" s="1"/>
  <c r="P839" i="36"/>
  <c r="Q839" i="36" s="1"/>
  <c r="P855" i="36"/>
  <c r="Q855" i="36" s="1"/>
  <c r="P455" i="36"/>
  <c r="Q455" i="36" s="1"/>
  <c r="P461" i="36"/>
  <c r="Q461" i="36" s="1"/>
  <c r="P519" i="36"/>
  <c r="Q519" i="36" s="1"/>
  <c r="P522" i="36"/>
  <c r="Q522" i="36" s="1"/>
  <c r="P629" i="36"/>
  <c r="Q629" i="36" s="1"/>
  <c r="P755" i="36"/>
  <c r="Q755" i="36" s="1"/>
  <c r="P775" i="36"/>
  <c r="Q775" i="36" s="1"/>
  <c r="P804" i="36"/>
  <c r="Q804" i="36" s="1"/>
  <c r="P868" i="36"/>
  <c r="Q868" i="36" s="1"/>
  <c r="P278" i="36"/>
  <c r="Q278" i="36" s="1"/>
  <c r="P971" i="36"/>
  <c r="Q971" i="36" s="1"/>
  <c r="P1043" i="36"/>
  <c r="Q1043" i="36" s="1"/>
  <c r="P1073" i="36"/>
  <c r="Q1073" i="36" s="1"/>
  <c r="P1133" i="36"/>
  <c r="Q1133" i="36" s="1"/>
  <c r="P1146" i="36"/>
  <c r="Q1146" i="36" s="1"/>
  <c r="P1178" i="36"/>
  <c r="Q1178" i="36" s="1"/>
  <c r="P1377" i="36"/>
  <c r="Q1377" i="36" s="1"/>
  <c r="P936" i="36"/>
  <c r="Q936" i="36" s="1"/>
  <c r="P969" i="36"/>
  <c r="Q969" i="36" s="1"/>
  <c r="P1003" i="36"/>
  <c r="Q1003" i="36" s="1"/>
  <c r="P1061" i="36"/>
  <c r="Q1061" i="36" s="1"/>
  <c r="P1163" i="36"/>
  <c r="Q1163" i="36" s="1"/>
  <c r="P1209" i="36"/>
  <c r="Q1209" i="36" s="1"/>
  <c r="P1318" i="36"/>
  <c r="Q1318" i="36" s="1"/>
  <c r="P677" i="36"/>
  <c r="Q677" i="36" s="1"/>
  <c r="P967" i="36"/>
  <c r="Q967" i="36" s="1"/>
  <c r="P979" i="36"/>
  <c r="Q979" i="36" s="1"/>
  <c r="P1041" i="36"/>
  <c r="Q1041" i="36" s="1"/>
  <c r="P1075" i="36"/>
  <c r="Q1075" i="36" s="1"/>
  <c r="P1096" i="36"/>
  <c r="Q1096" i="36" s="1"/>
  <c r="P1167" i="36"/>
  <c r="Q1167" i="36" s="1"/>
  <c r="P1210" i="36"/>
  <c r="Q1210" i="36" s="1"/>
  <c r="P1284" i="36"/>
  <c r="Q1284" i="36" s="1"/>
  <c r="P1319" i="36"/>
  <c r="Q1319" i="36" s="1"/>
  <c r="P1416" i="36"/>
  <c r="Q1416" i="36" s="1"/>
  <c r="P605" i="36"/>
  <c r="Q605" i="36" s="1"/>
  <c r="P1391" i="36"/>
  <c r="Q1391" i="36" s="1"/>
  <c r="P1402" i="36"/>
  <c r="Q1402" i="36" s="1"/>
  <c r="P114" i="36"/>
  <c r="Q114" i="36" s="1"/>
  <c r="P923" i="36"/>
  <c r="Q923" i="36" s="1"/>
  <c r="P980" i="36"/>
  <c r="Q980" i="36" s="1"/>
  <c r="P1014" i="36"/>
  <c r="Q1014" i="36" s="1"/>
  <c r="P1225" i="36"/>
  <c r="Q1225" i="36" s="1"/>
  <c r="P1248" i="36"/>
  <c r="Q1248" i="36" s="1"/>
  <c r="P1314" i="36"/>
  <c r="Q1314" i="36" s="1"/>
  <c r="P1325" i="36"/>
  <c r="Q1325" i="36" s="1"/>
  <c r="P1016" i="36"/>
  <c r="Q1016" i="36" s="1"/>
  <c r="P1113" i="36"/>
  <c r="Q1113" i="36" s="1"/>
  <c r="P1170" i="36"/>
  <c r="Q1170" i="36" s="1"/>
  <c r="P1235" i="36"/>
  <c r="Q1235" i="36" s="1"/>
  <c r="P109" i="36"/>
  <c r="Q109" i="36" s="1"/>
  <c r="P141" i="36"/>
  <c r="Q141" i="36" s="1"/>
  <c r="P248" i="36"/>
  <c r="Q248" i="36" s="1"/>
  <c r="P292" i="36"/>
  <c r="Q292" i="36" s="1"/>
  <c r="P382" i="36"/>
  <c r="Q382" i="36" s="1"/>
  <c r="P33" i="36"/>
  <c r="Q33" i="36" s="1"/>
  <c r="P194" i="36"/>
  <c r="Q194" i="36" s="1"/>
  <c r="P261" i="36"/>
  <c r="Q261" i="36" s="1"/>
  <c r="P273" i="36"/>
  <c r="Q273" i="36" s="1"/>
  <c r="P299" i="36"/>
  <c r="Q299" i="36" s="1"/>
  <c r="P337" i="36"/>
  <c r="Q337" i="36" s="1"/>
  <c r="P346" i="36"/>
  <c r="Q346" i="36" s="1"/>
  <c r="P374" i="36"/>
  <c r="Q374" i="36" s="1"/>
  <c r="P432" i="36"/>
  <c r="Q432" i="36" s="1"/>
  <c r="P75" i="36"/>
  <c r="Q75" i="36" s="1"/>
  <c r="P175" i="36"/>
  <c r="Q175" i="36" s="1"/>
  <c r="P198" i="36"/>
  <c r="Q198" i="36" s="1"/>
  <c r="P256" i="36"/>
  <c r="Q256" i="36" s="1"/>
  <c r="P265" i="36"/>
  <c r="Q265" i="36" s="1"/>
  <c r="P343" i="36"/>
  <c r="Q343" i="36" s="1"/>
  <c r="P349" i="36"/>
  <c r="Q349" i="36" s="1"/>
  <c r="P378" i="36"/>
  <c r="Q378" i="36" s="1"/>
  <c r="P423" i="36"/>
  <c r="Q423" i="36" s="1"/>
  <c r="P110" i="36"/>
  <c r="Q110" i="36" s="1"/>
  <c r="P370" i="36"/>
  <c r="Q370" i="36" s="1"/>
  <c r="P436" i="36"/>
  <c r="Q436" i="36" s="1"/>
  <c r="P488" i="36"/>
  <c r="Q488" i="36" s="1"/>
  <c r="P494" i="36"/>
  <c r="Q494" i="36" s="1"/>
  <c r="P504" i="36"/>
  <c r="Q504" i="36" s="1"/>
  <c r="P652" i="36"/>
  <c r="Q652" i="36" s="1"/>
  <c r="P889" i="36"/>
  <c r="Q889" i="36" s="1"/>
  <c r="P246" i="36"/>
  <c r="Q246" i="36" s="1"/>
  <c r="P269" i="36"/>
  <c r="Q269" i="36" s="1"/>
  <c r="P454" i="36"/>
  <c r="Q454" i="36" s="1"/>
  <c r="P512" i="36"/>
  <c r="Q512" i="36" s="1"/>
  <c r="P528" i="36"/>
  <c r="Q528" i="36" s="1"/>
  <c r="P599" i="36"/>
  <c r="Q599" i="36" s="1"/>
  <c r="P641" i="36"/>
  <c r="Q641" i="36" s="1"/>
  <c r="P662" i="36"/>
  <c r="Q662" i="36" s="1"/>
  <c r="P758" i="36"/>
  <c r="Q758" i="36" s="1"/>
  <c r="P795" i="36"/>
  <c r="Q795" i="36" s="1"/>
  <c r="P823" i="36"/>
  <c r="Q823" i="36" s="1"/>
  <c r="P827" i="36"/>
  <c r="Q827" i="36" s="1"/>
  <c r="P835" i="36"/>
  <c r="Q835" i="36" s="1"/>
  <c r="P843" i="36"/>
  <c r="Q843" i="36" s="1"/>
  <c r="P871" i="36"/>
  <c r="Q871" i="36" s="1"/>
  <c r="P237" i="36"/>
  <c r="Q237" i="36" s="1"/>
  <c r="P284" i="36"/>
  <c r="Q284" i="36" s="1"/>
  <c r="P295" i="36"/>
  <c r="Q295" i="36" s="1"/>
  <c r="P471" i="36"/>
  <c r="Q471" i="36" s="1"/>
  <c r="P500" i="36"/>
  <c r="Q500" i="36" s="1"/>
  <c r="P533" i="36"/>
  <c r="Q533" i="36" s="1"/>
  <c r="P645" i="36"/>
  <c r="Q645" i="36" s="1"/>
  <c r="P717" i="36"/>
  <c r="Q717" i="36" s="1"/>
  <c r="P721" i="36"/>
  <c r="Q721" i="36" s="1"/>
  <c r="P725" i="36"/>
  <c r="Q725" i="36" s="1"/>
  <c r="P733" i="36"/>
  <c r="Q733" i="36" s="1"/>
  <c r="P808" i="36"/>
  <c r="Q808" i="36" s="1"/>
  <c r="P812" i="36"/>
  <c r="Q812" i="36" s="1"/>
  <c r="P816" i="36"/>
  <c r="Q816" i="36" s="1"/>
  <c r="P65" i="36"/>
  <c r="Q65" i="36" s="1"/>
  <c r="P589" i="36"/>
  <c r="Q589" i="36" s="1"/>
  <c r="P614" i="36"/>
  <c r="Q614" i="36" s="1"/>
  <c r="P753" i="36"/>
  <c r="Q753" i="36" s="1"/>
  <c r="P802" i="36"/>
  <c r="Q802" i="36" s="1"/>
  <c r="P866" i="36"/>
  <c r="Q866" i="36" s="1"/>
  <c r="P883" i="36"/>
  <c r="Q883" i="36" s="1"/>
  <c r="P904" i="36"/>
  <c r="Q904" i="36" s="1"/>
  <c r="P941" i="36"/>
  <c r="Q941" i="36" s="1"/>
  <c r="P990" i="36"/>
  <c r="Q990" i="36" s="1"/>
  <c r="P996" i="36"/>
  <c r="Q996" i="36" s="1"/>
  <c r="P1110" i="36"/>
  <c r="Q1110" i="36" s="1"/>
  <c r="P1149" i="36"/>
  <c r="Q1149" i="36" s="1"/>
  <c r="P1184" i="36"/>
  <c r="Q1184" i="36" s="1"/>
  <c r="P1193" i="36"/>
  <c r="Q1193" i="36" s="1"/>
  <c r="P1288" i="36"/>
  <c r="Q1288" i="36" s="1"/>
  <c r="P1296" i="36"/>
  <c r="Q1296" i="36" s="1"/>
  <c r="P1304" i="36"/>
  <c r="Q1304" i="36" s="1"/>
  <c r="P1312" i="36"/>
  <c r="Q1312" i="36" s="1"/>
  <c r="P1336" i="36"/>
  <c r="Q1336" i="36" s="1"/>
  <c r="P1347" i="36"/>
  <c r="Q1347" i="36" s="1"/>
  <c r="P1380" i="36"/>
  <c r="Q1380" i="36" s="1"/>
  <c r="P1238" i="36"/>
  <c r="Q1238" i="36" s="1"/>
  <c r="P25" i="36"/>
  <c r="Q25" i="36" s="1"/>
  <c r="P466" i="36"/>
  <c r="Q466" i="36" s="1"/>
  <c r="P492" i="36"/>
  <c r="Q492" i="36" s="1"/>
  <c r="P530" i="36"/>
  <c r="Q530" i="36" s="1"/>
  <c r="P710" i="36"/>
  <c r="Q710" i="36" s="1"/>
  <c r="P761" i="36"/>
  <c r="Q761" i="36" s="1"/>
  <c r="P906" i="36"/>
  <c r="Q906" i="36" s="1"/>
  <c r="P1011" i="36"/>
  <c r="Q1011" i="36" s="1"/>
  <c r="P1047" i="36"/>
  <c r="Q1047" i="36" s="1"/>
  <c r="P1065" i="36"/>
  <c r="Q1065" i="36" s="1"/>
  <c r="P1099" i="36"/>
  <c r="Q1099" i="36" s="1"/>
  <c r="P1135" i="36"/>
  <c r="Q1135" i="36" s="1"/>
  <c r="P1154" i="36"/>
  <c r="Q1154" i="36" s="1"/>
  <c r="P1256" i="36"/>
  <c r="Q1256" i="36" s="1"/>
  <c r="P1264" i="36"/>
  <c r="Q1264" i="36" s="1"/>
  <c r="P1268" i="36"/>
  <c r="Q1268" i="36" s="1"/>
  <c r="P1292" i="36"/>
  <c r="Q1292" i="36" s="1"/>
  <c r="P1300" i="36"/>
  <c r="Q1300" i="36" s="1"/>
  <c r="P1308" i="36"/>
  <c r="Q1308" i="36" s="1"/>
  <c r="P463" i="36"/>
  <c r="Q463" i="36" s="1"/>
  <c r="P900" i="36"/>
  <c r="Q900" i="36" s="1"/>
  <c r="P913" i="36"/>
  <c r="Q913" i="36" s="1"/>
  <c r="P1019" i="36"/>
  <c r="Q1019" i="36" s="1"/>
  <c r="P1104" i="36"/>
  <c r="Q1104" i="36" s="1"/>
  <c r="P1125" i="36"/>
  <c r="Q1125" i="36" s="1"/>
  <c r="P1176" i="36"/>
  <c r="Q1176" i="36" s="1"/>
  <c r="P1321" i="36"/>
  <c r="Q1321" i="36" s="1"/>
  <c r="P1369" i="36"/>
  <c r="Q1369" i="36" s="1"/>
  <c r="P220" i="36"/>
  <c r="Q220" i="36" s="1"/>
  <c r="P412" i="36"/>
  <c r="Q412" i="36" s="1"/>
  <c r="P508" i="36"/>
  <c r="Q508" i="36" s="1"/>
  <c r="P611" i="36"/>
  <c r="Q611" i="36" s="1"/>
  <c r="P749" i="36"/>
  <c r="Q749" i="36" s="1"/>
  <c r="P765" i="36"/>
  <c r="Q765" i="36" s="1"/>
  <c r="P862" i="36"/>
  <c r="Q862" i="36" s="1"/>
  <c r="P962" i="36"/>
  <c r="Q962" i="36" s="1"/>
  <c r="P986" i="36"/>
  <c r="Q986" i="36" s="1"/>
  <c r="P1026" i="36"/>
  <c r="Q1026" i="36" s="1"/>
  <c r="P1057" i="36"/>
  <c r="Q1057" i="36" s="1"/>
  <c r="P1069" i="36"/>
  <c r="Q1069" i="36" s="1"/>
  <c r="P1087" i="36"/>
  <c r="Q1087" i="36" s="1"/>
  <c r="P1091" i="36"/>
  <c r="Q1091" i="36" s="1"/>
  <c r="P1158" i="36"/>
  <c r="Q1158" i="36" s="1"/>
  <c r="P1245" i="36"/>
  <c r="Q1245" i="36" s="1"/>
  <c r="P1357" i="36"/>
  <c r="Q1357" i="36" s="1"/>
  <c r="P909" i="36"/>
  <c r="Q909" i="36" s="1"/>
  <c r="P917" i="36"/>
  <c r="Q917" i="36" s="1"/>
  <c r="P975" i="36"/>
  <c r="Q975" i="36" s="1"/>
  <c r="P1000" i="36"/>
  <c r="Q1000" i="36" s="1"/>
  <c r="I61" i="39"/>
  <c r="M1101" i="45"/>
  <c r="N1101" i="45" s="1"/>
  <c r="M1048" i="45"/>
  <c r="N1048" i="45" s="1"/>
  <c r="M1104" i="45"/>
  <c r="N1104" i="45" s="1"/>
  <c r="M1047" i="45"/>
  <c r="N1047" i="45" s="1"/>
  <c r="M1102" i="45"/>
  <c r="N1102" i="45" s="1"/>
  <c r="I42" i="39"/>
  <c r="P479" i="36"/>
  <c r="Q479" i="36" s="1"/>
  <c r="I37" i="39"/>
  <c r="P324" i="36"/>
  <c r="Q324" i="36" s="1"/>
  <c r="P90" i="36"/>
  <c r="Q90" i="36" s="1"/>
  <c r="P329" i="36"/>
  <c r="Q329" i="36" s="1"/>
  <c r="P152" i="36"/>
  <c r="Q152" i="36" s="1"/>
  <c r="I44" i="39"/>
  <c r="P153" i="36"/>
  <c r="Q153" i="36" s="1"/>
  <c r="I38" i="39"/>
  <c r="P88" i="36"/>
  <c r="Q88" i="36" s="1"/>
  <c r="P117" i="36"/>
  <c r="Q117" i="36" s="1"/>
  <c r="P161" i="36"/>
  <c r="Q161" i="36" s="1"/>
  <c r="P102" i="36"/>
  <c r="Q102" i="36" s="1"/>
  <c r="P166" i="36"/>
  <c r="Q166" i="36" s="1"/>
  <c r="P358" i="36"/>
  <c r="Q358" i="36" s="1"/>
  <c r="P168" i="36"/>
  <c r="Q168" i="36" s="1"/>
  <c r="P562" i="36"/>
  <c r="Q562" i="36" s="1"/>
  <c r="P564" i="36"/>
  <c r="Q564" i="36" s="1"/>
  <c r="P557" i="36"/>
  <c r="Q557" i="36" s="1"/>
  <c r="P1215" i="36"/>
  <c r="Q1215" i="36" s="1"/>
  <c r="P1274" i="36"/>
  <c r="Q1274" i="36" s="1"/>
  <c r="P1403" i="36"/>
  <c r="Q1403" i="36" s="1"/>
  <c r="P1137" i="36"/>
  <c r="Q1137" i="36" s="1"/>
  <c r="I67" i="39"/>
  <c r="M1042" i="45"/>
  <c r="N1042" i="45" s="1"/>
  <c r="M1099" i="45"/>
  <c r="N1099" i="45" s="1"/>
  <c r="M1041" i="45"/>
  <c r="N1041" i="45" s="1"/>
  <c r="M1098" i="45"/>
  <c r="N1098" i="45" s="1"/>
  <c r="I41" i="39"/>
  <c r="P393" i="36"/>
  <c r="Q393" i="36" s="1"/>
  <c r="P104" i="36"/>
  <c r="Q104" i="36" s="1"/>
  <c r="P136" i="36"/>
  <c r="Q136" i="36" s="1"/>
  <c r="P158" i="36"/>
  <c r="Q158" i="36" s="1"/>
  <c r="P1405" i="36"/>
  <c r="Q1405" i="36" s="1"/>
  <c r="P1169" i="36"/>
  <c r="Q1169" i="36" s="1"/>
  <c r="P1406" i="36"/>
  <c r="Q1406" i="36" s="1"/>
  <c r="I46" i="39"/>
  <c r="I54" i="39"/>
  <c r="I47" i="39"/>
  <c r="I48" i="39"/>
  <c r="I25" i="39"/>
  <c r="I24" i="39"/>
  <c r="M1130" i="45"/>
  <c r="N1130" i="45" s="1"/>
  <c r="M1131" i="45"/>
  <c r="N1131" i="45" s="1"/>
  <c r="M7" i="45"/>
  <c r="N7" i="45" s="1"/>
  <c r="M11" i="45"/>
  <c r="N11" i="45" s="1"/>
  <c r="M15" i="45"/>
  <c r="N15" i="45" s="1"/>
  <c r="M19" i="45"/>
  <c r="N19" i="45" s="1"/>
  <c r="M8" i="45"/>
  <c r="N8" i="45" s="1"/>
  <c r="M12" i="45"/>
  <c r="N12" i="45" s="1"/>
  <c r="M16" i="45"/>
  <c r="N16" i="45" s="1"/>
  <c r="M9" i="45"/>
  <c r="N9" i="45" s="1"/>
  <c r="M13" i="45"/>
  <c r="N13" i="45" s="1"/>
  <c r="M17" i="45"/>
  <c r="N17" i="45" s="1"/>
  <c r="M6" i="45"/>
  <c r="N6" i="45" s="1"/>
  <c r="M10" i="45"/>
  <c r="N10" i="45" s="1"/>
  <c r="M14" i="45"/>
  <c r="N14" i="45" s="1"/>
  <c r="M18" i="45"/>
  <c r="N18" i="45" s="1"/>
  <c r="M5" i="45"/>
  <c r="N5" i="45" s="1"/>
  <c r="N1132" i="45" l="1"/>
  <c r="I70" i="39"/>
  <c r="I73" i="39" s="1"/>
  <c r="Q1419" i="36"/>
  <c r="H6" i="23"/>
  <c r="J6" i="23"/>
  <c r="G6" i="23"/>
  <c r="L6" i="23"/>
  <c r="E6" i="23"/>
  <c r="K6" i="23"/>
  <c r="F6" i="23"/>
  <c r="I6" i="23"/>
  <c r="D6" i="23"/>
  <c r="Z1057" i="36" l="1"/>
  <c r="Z1058" i="36"/>
  <c r="Z1059" i="36"/>
  <c r="Z1060" i="36"/>
  <c r="Z1064" i="36"/>
  <c r="Z1066" i="36"/>
  <c r="Z1067" i="36"/>
  <c r="Z1080" i="36"/>
  <c r="Z1081" i="36"/>
  <c r="Z1094" i="36"/>
  <c r="Z1095" i="36"/>
  <c r="Z1096" i="36"/>
  <c r="Z1097" i="36"/>
  <c r="Z1105" i="36"/>
  <c r="Z1106" i="36"/>
  <c r="Z1107" i="36"/>
  <c r="Z1108" i="36"/>
  <c r="Z1109" i="36"/>
  <c r="Z1110" i="36"/>
  <c r="Z1111" i="36"/>
  <c r="Z1112" i="36"/>
  <c r="Z1121" i="36"/>
  <c r="Z1115" i="36"/>
  <c r="Z1116" i="36"/>
  <c r="Z1117" i="36"/>
  <c r="Z1124" i="36"/>
  <c r="Z1125" i="36"/>
  <c r="Z1126" i="36"/>
  <c r="Z1129" i="36"/>
  <c r="Z1130" i="36"/>
  <c r="Z1131" i="36"/>
  <c r="Z1132" i="36"/>
  <c r="Z1133" i="36"/>
  <c r="Z1136" i="36"/>
  <c r="Z1138" i="36"/>
  <c r="Z1139" i="36"/>
  <c r="Z1141" i="36"/>
  <c r="Z1140" i="36"/>
  <c r="Z1143" i="36"/>
  <c r="Z1144" i="36"/>
  <c r="Z1145" i="36"/>
  <c r="Z1146" i="36"/>
  <c r="Z1147" i="36"/>
  <c r="Z1148" i="36"/>
  <c r="Z1149" i="36"/>
  <c r="Z1151" i="36"/>
  <c r="Z1152" i="36"/>
  <c r="Z1153" i="36"/>
  <c r="Z1155" i="36"/>
  <c r="Z1156" i="36"/>
  <c r="Z1157" i="36"/>
  <c r="Z1158" i="36"/>
  <c r="Z1159" i="36"/>
  <c r="Z1164" i="36"/>
  <c r="Z1165" i="36"/>
  <c r="Z1167" i="36"/>
  <c r="Z1169" i="36"/>
  <c r="Z1173" i="36"/>
  <c r="Z1174" i="36"/>
  <c r="Z1176" i="36"/>
  <c r="Z1175" i="36"/>
  <c r="Z1177" i="36"/>
  <c r="Z1187" i="36"/>
  <c r="Z1195" i="36"/>
  <c r="Z1199" i="36"/>
  <c r="Z1210" i="36"/>
  <c r="Z1212" i="36"/>
  <c r="Z1213" i="36"/>
  <c r="Z1214" i="36"/>
  <c r="Z1215" i="36"/>
  <c r="Z1222" i="36"/>
  <c r="Z1223" i="36"/>
  <c r="Z1224" i="36"/>
  <c r="Z1228" i="36"/>
  <c r="Z1229" i="36"/>
  <c r="Z1231" i="36"/>
  <c r="Z1241" i="36"/>
  <c r="Z1242" i="36"/>
  <c r="Z1243" i="36"/>
  <c r="Z1240" i="36"/>
  <c r="Z1244" i="36"/>
  <c r="Z1251" i="36"/>
  <c r="Z1252" i="36"/>
  <c r="Z1253" i="36"/>
  <c r="Z1248" i="36"/>
  <c r="Z1249" i="36"/>
  <c r="Z1250" i="36"/>
  <c r="Z1255" i="36"/>
  <c r="Z1256" i="36"/>
  <c r="Z1257" i="36"/>
  <c r="Z1260" i="36"/>
  <c r="Z1261" i="36"/>
  <c r="Z1259" i="36"/>
  <c r="Z1263" i="36"/>
  <c r="Z1278" i="36"/>
  <c r="Z1280" i="36"/>
  <c r="Z1281" i="36"/>
  <c r="Z1282" i="36"/>
  <c r="Z1283" i="36"/>
  <c r="Z1284" i="36"/>
  <c r="Z945" i="36"/>
  <c r="Z1288" i="36"/>
  <c r="Z1289" i="36"/>
  <c r="Z1294" i="36"/>
  <c r="Z1295" i="36"/>
  <c r="Z1298" i="36"/>
  <c r="Z1299" i="36"/>
  <c r="Z1301" i="36"/>
  <c r="Z1302" i="36"/>
  <c r="Z1303" i="36"/>
  <c r="Z1309" i="36"/>
  <c r="Z1314" i="36"/>
  <c r="Z1316" i="36"/>
  <c r="Z1317" i="36"/>
  <c r="Z1318" i="36"/>
  <c r="Z1319" i="36"/>
  <c r="Z1320" i="36"/>
  <c r="Z1322" i="36"/>
  <c r="Z1323" i="36"/>
  <c r="Z1327" i="36"/>
  <c r="Z1326" i="36"/>
  <c r="Z1337" i="36"/>
  <c r="Z1338" i="36"/>
  <c r="Z1342" i="36"/>
  <c r="Z1352" i="36"/>
  <c r="Z1354" i="36"/>
  <c r="Z1355" i="36"/>
  <c r="Z1356" i="36"/>
  <c r="Z1361" i="36"/>
  <c r="Z1362" i="36"/>
  <c r="Z1363" i="36"/>
  <c r="Z1364" i="36"/>
  <c r="Z1367" i="36"/>
  <c r="Z1368" i="36"/>
  <c r="Z1370" i="36"/>
  <c r="Z1369" i="36"/>
  <c r="Z1371" i="36"/>
  <c r="Z1382" i="36"/>
  <c r="Z1383" i="36"/>
  <c r="Z1384" i="36"/>
  <c r="Z1385" i="36"/>
  <c r="Z1386" i="36"/>
  <c r="Z1387" i="36"/>
  <c r="Z1389" i="36"/>
  <c r="Z1391" i="36"/>
  <c r="Z1392" i="36"/>
  <c r="Z1393" i="36"/>
  <c r="Z1394" i="36"/>
  <c r="Z1395" i="36"/>
  <c r="Z1396" i="36"/>
  <c r="Z1398" i="36"/>
  <c r="Z1399" i="36"/>
  <c r="Z1400" i="36"/>
  <c r="Z1401" i="36"/>
  <c r="Z1406" i="36"/>
  <c r="Z1407" i="36"/>
  <c r="Z903" i="36"/>
  <c r="Z904" i="36"/>
  <c r="Z905" i="36"/>
  <c r="Z907" i="36"/>
  <c r="Z915" i="36"/>
  <c r="Z917" i="36"/>
  <c r="Z919" i="36"/>
  <c r="Z924" i="36"/>
  <c r="Z925" i="36"/>
  <c r="Z928" i="36"/>
  <c r="Z929" i="36"/>
  <c r="Z962" i="36"/>
  <c r="Z969" i="36"/>
  <c r="Z970" i="36"/>
  <c r="Z972" i="36"/>
  <c r="Z971" i="36"/>
  <c r="Z978" i="36"/>
  <c r="Z979" i="36"/>
  <c r="Z980" i="36"/>
  <c r="Z984" i="36"/>
  <c r="Z996" i="36"/>
  <c r="Z997" i="36"/>
  <c r="Z998" i="36"/>
  <c r="Z1001" i="36"/>
  <c r="Z985" i="36"/>
  <c r="Z986" i="36"/>
  <c r="Z987" i="36"/>
  <c r="Z988" i="36"/>
  <c r="Z991" i="36"/>
  <c r="Z992" i="36"/>
  <c r="Z993" i="36"/>
  <c r="Z995" i="36"/>
  <c r="Z1000" i="36"/>
  <c r="Z1003" i="36"/>
  <c r="Z1004" i="36"/>
  <c r="Z1005" i="36"/>
  <c r="Z1006" i="36"/>
  <c r="Z1008" i="36"/>
  <c r="Z1009" i="36"/>
  <c r="Z1010" i="36"/>
  <c r="Z1012" i="36"/>
  <c r="Z1013" i="36"/>
  <c r="Z1014" i="36"/>
  <c r="Z1015" i="36"/>
  <c r="Z1016" i="36"/>
  <c r="Z1017" i="36"/>
  <c r="Z1018" i="36"/>
  <c r="Z1029" i="36"/>
  <c r="Z1030" i="36"/>
  <c r="Z1031" i="36"/>
  <c r="Z1032" i="36"/>
  <c r="Z1033" i="36"/>
  <c r="Z1011" i="36"/>
  <c r="Z1019" i="36"/>
  <c r="Z1020" i="36"/>
  <c r="Z1021" i="36"/>
  <c r="Z1022" i="36"/>
  <c r="Z1024" i="36"/>
  <c r="Z1034" i="36"/>
  <c r="Z1035" i="36"/>
  <c r="Z1036" i="36"/>
  <c r="Z1045" i="36"/>
  <c r="Z1046" i="36"/>
  <c r="Z1047" i="36"/>
  <c r="Z1049" i="36"/>
  <c r="Z1050" i="36"/>
  <c r="Z1051" i="36"/>
  <c r="Z1052" i="36"/>
  <c r="Z1053" i="36"/>
  <c r="Z1061" i="36"/>
  <c r="Z1062" i="36"/>
  <c r="Z1063" i="36"/>
  <c r="Z1065" i="36"/>
  <c r="Z1068" i="36"/>
  <c r="Z1069" i="36"/>
  <c r="Z1070" i="36"/>
  <c r="Z1074" i="36"/>
  <c r="Z1071" i="36"/>
  <c r="Z1073" i="36"/>
  <c r="Z1075" i="36"/>
  <c r="Z1076" i="36"/>
  <c r="Z1077" i="36"/>
  <c r="Z1313" i="36"/>
  <c r="Z1078" i="36"/>
  <c r="Z1079" i="36"/>
  <c r="Z1082" i="36"/>
  <c r="Z1083" i="36"/>
  <c r="Z1084" i="36"/>
  <c r="Z1085" i="36"/>
  <c r="Z1086" i="36"/>
  <c r="Z1087" i="36"/>
  <c r="Z1088" i="36"/>
  <c r="Z1093" i="36"/>
  <c r="Z1089" i="36"/>
  <c r="Z1091" i="36"/>
  <c r="Z1092" i="36"/>
  <c r="Z1098" i="36"/>
  <c r="Z1099" i="36"/>
  <c r="Z1100" i="36"/>
  <c r="Z1103" i="36"/>
  <c r="Z1104" i="36"/>
  <c r="Z1113" i="36"/>
  <c r="Z1119" i="36"/>
  <c r="Z1120" i="36"/>
  <c r="Z1122" i="36"/>
  <c r="Z1114" i="36"/>
  <c r="Z1118" i="36"/>
  <c r="Z1123" i="36"/>
  <c r="Z1128" i="36"/>
  <c r="Z1127" i="36"/>
  <c r="Z1134" i="36"/>
  <c r="Z1154" i="36"/>
  <c r="Z1135" i="36"/>
  <c r="Z1137" i="36"/>
  <c r="Z1142" i="36"/>
  <c r="Z1166" i="36"/>
  <c r="Z1160" i="36"/>
  <c r="Z1162" i="36"/>
  <c r="Z1181" i="36"/>
  <c r="Z1170" i="36"/>
  <c r="Z1163" i="36"/>
  <c r="Z1171" i="36"/>
  <c r="Z1172" i="36"/>
  <c r="Z1178" i="36"/>
  <c r="Z1179" i="36"/>
  <c r="Z1180" i="36"/>
  <c r="Z1182" i="36"/>
  <c r="Z1183" i="36"/>
  <c r="Z1184" i="36"/>
  <c r="Z1185" i="36"/>
  <c r="Z1186" i="36"/>
  <c r="Z1405" i="36"/>
  <c r="Z1188" i="36"/>
  <c r="Z1189" i="36"/>
  <c r="Z1190" i="36"/>
  <c r="Z1191" i="36"/>
  <c r="Z1192" i="36"/>
  <c r="Z1193" i="36"/>
  <c r="Z1194" i="36"/>
  <c r="Z1196" i="36"/>
  <c r="Z1198" i="36"/>
  <c r="Z1200" i="36"/>
  <c r="Z1201" i="36"/>
  <c r="Z1202" i="36"/>
  <c r="Z1203" i="36"/>
  <c r="Z1204" i="36"/>
  <c r="Z1220" i="36"/>
  <c r="Z1205" i="36"/>
  <c r="Z1206" i="36"/>
  <c r="Z1207" i="36"/>
  <c r="Z1208" i="36"/>
  <c r="Z1209" i="36"/>
  <c r="Z1211" i="36"/>
  <c r="Z1216" i="36"/>
  <c r="Z1217" i="36"/>
  <c r="Z1218" i="36"/>
  <c r="Z1219" i="36"/>
  <c r="Z1221" i="36"/>
  <c r="Z1230" i="36"/>
  <c r="Z1225" i="36"/>
  <c r="Z1227" i="36"/>
  <c r="Z1232" i="36"/>
  <c r="Z1233" i="36"/>
  <c r="Z1234" i="36"/>
  <c r="Z1235" i="36"/>
  <c r="Z1236" i="36"/>
  <c r="Z1237" i="36"/>
  <c r="Z1238" i="36"/>
  <c r="Z1239" i="36"/>
  <c r="Z1254" i="36"/>
  <c r="Z1245" i="36"/>
  <c r="Z1246" i="36"/>
  <c r="Z1247" i="36"/>
  <c r="Z1258" i="36"/>
  <c r="Z1262" i="36"/>
  <c r="Z1264" i="36"/>
  <c r="Z1265" i="36"/>
  <c r="Z1266" i="36"/>
  <c r="Z1267" i="36"/>
  <c r="Z1268" i="36"/>
  <c r="Z1269" i="36"/>
  <c r="Z1270" i="36"/>
  <c r="Z1271" i="36"/>
  <c r="Z1272" i="36"/>
  <c r="Z1273" i="36"/>
  <c r="Z1274" i="36"/>
  <c r="Z1275" i="36"/>
  <c r="Z1276" i="36"/>
  <c r="Z1277" i="36"/>
  <c r="Z1279" i="36"/>
  <c r="Z1286" i="36"/>
  <c r="Z1285" i="36"/>
  <c r="Z1287" i="36"/>
  <c r="Z1290" i="36"/>
  <c r="Z1291" i="36"/>
  <c r="Z1292" i="36"/>
  <c r="Z1293" i="36"/>
  <c r="Z1296" i="36"/>
  <c r="Z1297" i="36"/>
  <c r="Z1300" i="36"/>
  <c r="Z1304" i="36"/>
  <c r="Z1305" i="36"/>
  <c r="Z1306" i="36"/>
  <c r="Z1307" i="36"/>
  <c r="Z1308" i="36"/>
  <c r="Z1311" i="36"/>
  <c r="Z1310" i="36"/>
  <c r="Z1312" i="36"/>
  <c r="Z1321" i="36"/>
  <c r="Z1324" i="36"/>
  <c r="Z1325" i="36"/>
  <c r="Z1328" i="36"/>
  <c r="Z1329" i="36"/>
  <c r="Z1330" i="36"/>
  <c r="Z1331" i="36"/>
  <c r="Z1332" i="36"/>
  <c r="Z1333" i="36"/>
  <c r="Z1334" i="36"/>
  <c r="Z1335" i="36"/>
  <c r="Z1336" i="36"/>
  <c r="Z1339" i="36"/>
  <c r="Z1340" i="36"/>
  <c r="Z1341" i="36"/>
  <c r="Z1343" i="36"/>
  <c r="Z1344" i="36"/>
  <c r="Z1345" i="36"/>
  <c r="Z1346" i="36"/>
  <c r="Z1347" i="36"/>
  <c r="Z1348" i="36"/>
  <c r="Z1349" i="36"/>
  <c r="Z1350" i="36"/>
  <c r="Z1353" i="36"/>
  <c r="Z1357" i="36"/>
  <c r="Z1358" i="36"/>
  <c r="Z1359" i="36"/>
  <c r="Z1360" i="36"/>
  <c r="Z1365" i="36"/>
  <c r="Z1366" i="36"/>
  <c r="Z1373" i="36"/>
  <c r="Z1374" i="36"/>
  <c r="Z1375" i="36"/>
  <c r="Z1376" i="36"/>
  <c r="Z1377" i="36"/>
  <c r="Z1378" i="36"/>
  <c r="Z1379" i="36"/>
  <c r="Z1380" i="36"/>
  <c r="Z1381" i="36"/>
  <c r="Z1388" i="36"/>
  <c r="Z1390" i="36"/>
  <c r="Z1397" i="36"/>
  <c r="Z1402" i="36"/>
  <c r="Z1403" i="36"/>
  <c r="Z1404" i="36"/>
  <c r="Z1408" i="36"/>
  <c r="Z1409" i="36"/>
  <c r="Z1410" i="36"/>
  <c r="Z1411" i="36"/>
  <c r="Z1412" i="36"/>
  <c r="Z1413" i="36"/>
  <c r="Z1415" i="36"/>
  <c r="Z1414" i="36"/>
  <c r="Z897" i="36"/>
  <c r="Z896" i="36"/>
  <c r="Z902" i="36"/>
  <c r="Z906" i="36"/>
  <c r="Z908" i="36"/>
  <c r="Z909" i="36"/>
  <c r="Z910" i="36"/>
  <c r="Z911" i="36"/>
  <c r="Z912" i="36"/>
  <c r="Z913" i="36"/>
  <c r="Z914" i="36"/>
  <c r="Z916" i="36"/>
  <c r="Z918" i="36"/>
  <c r="Z920" i="36"/>
  <c r="Z921" i="36"/>
  <c r="Z922" i="36"/>
  <c r="Z923" i="36"/>
  <c r="Z926" i="36"/>
  <c r="Z927" i="36"/>
  <c r="Z934" i="36"/>
  <c r="Z935" i="36"/>
  <c r="Z936" i="36"/>
  <c r="Z937" i="36"/>
  <c r="Z938" i="36"/>
  <c r="Z940" i="36"/>
  <c r="Z941" i="36"/>
  <c r="Z955" i="36"/>
  <c r="Z944" i="36"/>
  <c r="Z956" i="36"/>
  <c r="Z957" i="36"/>
  <c r="Z958" i="36"/>
  <c r="Z959" i="36"/>
  <c r="Z947" i="36"/>
  <c r="Z950" i="36"/>
  <c r="Z948" i="36"/>
  <c r="Z931" i="36"/>
  <c r="Z932" i="36"/>
  <c r="Z933" i="36"/>
  <c r="Z930" i="36"/>
  <c r="Z951" i="36"/>
  <c r="Z952" i="36"/>
  <c r="Z953" i="36"/>
  <c r="Z954" i="36"/>
  <c r="Z960" i="36"/>
  <c r="Z961" i="36"/>
  <c r="Z963" i="36"/>
  <c r="Z964" i="36"/>
  <c r="Z965" i="36"/>
  <c r="Z966" i="36"/>
  <c r="Z968" i="36"/>
  <c r="Z967" i="36"/>
  <c r="Z973" i="36"/>
  <c r="Z974" i="36"/>
  <c r="Z975" i="36"/>
  <c r="Z976" i="36"/>
  <c r="Z977" i="36"/>
  <c r="Z981" i="36"/>
  <c r="Z939" i="36"/>
  <c r="Z983" i="36"/>
  <c r="Z990" i="36"/>
  <c r="Z994" i="36"/>
  <c r="Z999" i="36"/>
  <c r="Z1002" i="36"/>
  <c r="Z1025" i="36"/>
  <c r="Z1026" i="36"/>
  <c r="Z1027" i="36"/>
  <c r="Z1028" i="36"/>
  <c r="Z1037" i="36"/>
  <c r="Z1038" i="36"/>
  <c r="Z1039" i="36"/>
  <c r="Z1040" i="36"/>
  <c r="Z1041" i="36"/>
  <c r="Z1042" i="36"/>
  <c r="Z1043" i="36"/>
  <c r="Z1044" i="36"/>
  <c r="Z1048" i="36"/>
  <c r="Z942" i="36"/>
  <c r="Z943" i="36"/>
  <c r="Z1054" i="36"/>
  <c r="Z1055" i="36"/>
  <c r="Z1056" i="36"/>
  <c r="Z895" i="36"/>
  <c r="L32" i="23" l="1"/>
  <c r="L33" i="23"/>
  <c r="L34" i="23"/>
  <c r="L31" i="23"/>
  <c r="L35" i="23" l="1"/>
  <c r="K47" i="23" s="1"/>
  <c r="B6" i="23" l="1"/>
</calcChain>
</file>

<file path=xl/sharedStrings.xml><?xml version="1.0" encoding="utf-8"?>
<sst xmlns="http://schemas.openxmlformats.org/spreadsheetml/2006/main" count="47493" uniqueCount="2746">
  <si>
    <t>TÚ</t>
  </si>
  <si>
    <t>Křenovice horní nádraží</t>
  </si>
  <si>
    <t>Újezd u Brna</t>
  </si>
  <si>
    <t>Zbýšov</t>
  </si>
  <si>
    <t>Blažovice</t>
  </si>
  <si>
    <t>Ponětovice</t>
  </si>
  <si>
    <t>Březová nad Svitavou</t>
  </si>
  <si>
    <t>Letovice zastávka</t>
  </si>
  <si>
    <t>Moravská Chrastová</t>
  </si>
  <si>
    <t>Rozhraní</t>
  </si>
  <si>
    <t>Svitávka</t>
  </si>
  <si>
    <t>Zboněk</t>
  </si>
  <si>
    <t>Boskovice</t>
  </si>
  <si>
    <t>Cetkovice</t>
  </si>
  <si>
    <t>Knínice u Boskovic</t>
  </si>
  <si>
    <t>Šebetov</t>
  </si>
  <si>
    <t>Velké Opatovice</t>
  </si>
  <si>
    <t>Chvalkovice na Hané</t>
  </si>
  <si>
    <t>Ivanovice na Hané</t>
  </si>
  <si>
    <t>Luleč</t>
  </si>
  <si>
    <t>Rousínov</t>
  </si>
  <si>
    <t>Vyškov na Moravě</t>
  </si>
  <si>
    <t>Česká</t>
  </si>
  <si>
    <t>obvod traťového okrsku TO</t>
  </si>
  <si>
    <t>Šlapanice</t>
  </si>
  <si>
    <t>Skalice n/Svit</t>
  </si>
  <si>
    <t>Maloměřice</t>
  </si>
  <si>
    <t>Vyškov</t>
  </si>
  <si>
    <t>Zajištění úklidů výtahů (Kč / ks)</t>
  </si>
  <si>
    <t>Úklid prostoru čekáren, přístřešků SBBH (Kč / m2)</t>
  </si>
  <si>
    <t>Zajištění provádění vysypání košů na tříděný odpad (Kč / ks) vč. zajištění provádění likvidace tříděných odpadů</t>
  </si>
  <si>
    <t>Zajištění provádění vysypání košů (Kč / ks) vč. zajištění provádění likvidace smíšeného komunálního odpadu</t>
  </si>
  <si>
    <t>Hrušovany u Brna</t>
  </si>
  <si>
    <t>Hrušovany</t>
  </si>
  <si>
    <t>Modřice</t>
  </si>
  <si>
    <t>Popovice u Rajhradu</t>
  </si>
  <si>
    <t>Rajhrad</t>
  </si>
  <si>
    <t>Vojkovice nad Svratkou</t>
  </si>
  <si>
    <t>Žabčice</t>
  </si>
  <si>
    <t>Adamov</t>
  </si>
  <si>
    <t>Blansko</t>
  </si>
  <si>
    <t>Adamov zastávka</t>
  </si>
  <si>
    <t>Babice nad Svitavou</t>
  </si>
  <si>
    <t>Bílovice nad Svitavou</t>
  </si>
  <si>
    <t>Blansko město</t>
  </si>
  <si>
    <t>Brno hl.n.</t>
  </si>
  <si>
    <t>Dolní Lhota</t>
  </si>
  <si>
    <t>Doubravice nad Svitavou</t>
  </si>
  <si>
    <t>Vranovice</t>
  </si>
  <si>
    <t>Podivín</t>
  </si>
  <si>
    <t>Popice</t>
  </si>
  <si>
    <t>Pouzdřany</t>
  </si>
  <si>
    <t>Rakvice</t>
  </si>
  <si>
    <t>Střelice</t>
  </si>
  <si>
    <t>Střelice dolní</t>
  </si>
  <si>
    <t>Šakvice</t>
  </si>
  <si>
    <t>Troubsko</t>
  </si>
  <si>
    <t>Zaječí</t>
  </si>
  <si>
    <t>Veselí n.M.</t>
  </si>
  <si>
    <t>Nesovice</t>
  </si>
  <si>
    <t>Bohutice</t>
  </si>
  <si>
    <t>M. Bránice</t>
  </si>
  <si>
    <t>Bořetice</t>
  </si>
  <si>
    <t>Mutěnice</t>
  </si>
  <si>
    <t>Boří Les</t>
  </si>
  <si>
    <t>Hrušovany n.J.</t>
  </si>
  <si>
    <t>Brankovice</t>
  </si>
  <si>
    <t>Brumovice</t>
  </si>
  <si>
    <t>Břeclav</t>
  </si>
  <si>
    <t>Březí</t>
  </si>
  <si>
    <t>Břežany</t>
  </si>
  <si>
    <t>Bzenec</t>
  </si>
  <si>
    <t>Kyjov</t>
  </si>
  <si>
    <t>Bzenec Přívoz</t>
  </si>
  <si>
    <t>Dobré Pole</t>
  </si>
  <si>
    <t>Dolenice</t>
  </si>
  <si>
    <t>Hodonín</t>
  </si>
  <si>
    <t>Ivančice</t>
  </si>
  <si>
    <t>Ivančice letovisko</t>
  </si>
  <si>
    <t>Ivančice město</t>
  </si>
  <si>
    <t>Jestřabice</t>
  </si>
  <si>
    <t>Jevišovka</t>
  </si>
  <si>
    <t>Křižanovice</t>
  </si>
  <si>
    <t>Kyjov zastávka</t>
  </si>
  <si>
    <t>Ladná</t>
  </si>
  <si>
    <t>Lanžhot</t>
  </si>
  <si>
    <t>Lednice</t>
  </si>
  <si>
    <t>Lipov</t>
  </si>
  <si>
    <t>Louka u Ostrohu</t>
  </si>
  <si>
    <t>Lužice</t>
  </si>
  <si>
    <t>Marefy</t>
  </si>
  <si>
    <t>Moravská Nová Ves</t>
  </si>
  <si>
    <t>Moravské Bránice</t>
  </si>
  <si>
    <t>Moravský Krumlov</t>
  </si>
  <si>
    <t>Moravský Písek</t>
  </si>
  <si>
    <t>Nemotice</t>
  </si>
  <si>
    <t>Nevojice</t>
  </si>
  <si>
    <t>Novosedly</t>
  </si>
  <si>
    <t>Omice</t>
  </si>
  <si>
    <t>Oslavany</t>
  </si>
  <si>
    <t>Poštorná</t>
  </si>
  <si>
    <t>Pravice</t>
  </si>
  <si>
    <t>Radostice</t>
  </si>
  <si>
    <t>Rakšice</t>
  </si>
  <si>
    <t>Rohatec</t>
  </si>
  <si>
    <t>Rosice u Brna</t>
  </si>
  <si>
    <t>Silůvky</t>
  </si>
  <si>
    <t>Slavkov u Brna</t>
  </si>
  <si>
    <t>Strážnice</t>
  </si>
  <si>
    <t>Tetčice</t>
  </si>
  <si>
    <t>Valtice</t>
  </si>
  <si>
    <t>Vnorovy</t>
  </si>
  <si>
    <t>Vracov</t>
  </si>
  <si>
    <t>Zastávka u Brna</t>
  </si>
  <si>
    <t>Maximální celková cena za mimořádné úklidy</t>
  </si>
  <si>
    <t>Součet / rok pravidelné úklidy celkem</t>
  </si>
  <si>
    <t>Obvod Správy tratí (ST)</t>
  </si>
  <si>
    <t>ST Jihlava</t>
  </si>
  <si>
    <t>Batelov</t>
  </si>
  <si>
    <t>H. Cerekev</t>
  </si>
  <si>
    <t>Bílek</t>
  </si>
  <si>
    <t>H. Brod 2</t>
  </si>
  <si>
    <t>Bítovčice</t>
  </si>
  <si>
    <t>M. Budějovice</t>
  </si>
  <si>
    <t>Borač</t>
  </si>
  <si>
    <t>Tišnov</t>
  </si>
  <si>
    <t>Znojmo</t>
  </si>
  <si>
    <t>Bransouze</t>
  </si>
  <si>
    <t>Jihlava</t>
  </si>
  <si>
    <t>Břevnice</t>
  </si>
  <si>
    <t>Budčice</t>
  </si>
  <si>
    <t>Světlá n. S.</t>
  </si>
  <si>
    <t>Náměšť n. O.</t>
  </si>
  <si>
    <t>Žďár n. S.</t>
  </si>
  <si>
    <t>Citonice</t>
  </si>
  <si>
    <t>Čebín</t>
  </si>
  <si>
    <t>Číchov</t>
  </si>
  <si>
    <t>Kostelec</t>
  </si>
  <si>
    <t>Dačice</t>
  </si>
  <si>
    <t>Dobrá Voda u Pelhřimova</t>
  </si>
  <si>
    <t>Dobronín</t>
  </si>
  <si>
    <t>Dolík</t>
  </si>
  <si>
    <t>H. Brod 1</t>
  </si>
  <si>
    <t>Dolní Loučky</t>
  </si>
  <si>
    <t>Doubravník</t>
  </si>
  <si>
    <t>Dvorce</t>
  </si>
  <si>
    <t>Dyje</t>
  </si>
  <si>
    <t>Herálec</t>
  </si>
  <si>
    <t>Hodice</t>
  </si>
  <si>
    <t>Hodonice</t>
  </si>
  <si>
    <t>Hradčany</t>
  </si>
  <si>
    <t>Hříběcí</t>
  </si>
  <si>
    <t>Humpolec</t>
  </si>
  <si>
    <t>Hvězdoňovice</t>
  </si>
  <si>
    <t>Chotěboř</t>
  </si>
  <si>
    <t>Chřenovice</t>
  </si>
  <si>
    <t>Jezdovice</t>
  </si>
  <si>
    <t>Jihlávka</t>
  </si>
  <si>
    <t>Kamenná</t>
  </si>
  <si>
    <t>Kojatín</t>
  </si>
  <si>
    <t>Kojetice na Moravě</t>
  </si>
  <si>
    <t>Krahulov</t>
  </si>
  <si>
    <t>Kralice nad Oslavou</t>
  </si>
  <si>
    <t>Křižanov</t>
  </si>
  <si>
    <t>Kuřim</t>
  </si>
  <si>
    <t>Laštovičky</t>
  </si>
  <si>
    <t>Ledeč nad Sázavou</t>
  </si>
  <si>
    <t>Leskovice</t>
  </si>
  <si>
    <t>Leština u Světlé</t>
  </si>
  <si>
    <t>Lípa</t>
  </si>
  <si>
    <t>Luka nad Jihlavou</t>
  </si>
  <si>
    <t>Mírovka</t>
  </si>
  <si>
    <t>Mrzkovice</t>
  </si>
  <si>
    <t>Mutišov</t>
  </si>
  <si>
    <t>Mysliboř</t>
  </si>
  <si>
    <t>Náměšť nad Oslavou</t>
  </si>
  <si>
    <t>Nedvědice</t>
  </si>
  <si>
    <t>Níhov</t>
  </si>
  <si>
    <t>Nížkov</t>
  </si>
  <si>
    <t>Nová Cerekev</t>
  </si>
  <si>
    <t>Nová Ves u Leštiny</t>
  </si>
  <si>
    <t>Nové Město na Moravě</t>
  </si>
  <si>
    <t>Obrataň</t>
  </si>
  <si>
    <t>Okrouhlice</t>
  </si>
  <si>
    <t>Okříšky</t>
  </si>
  <si>
    <t>Olbramkostel</t>
  </si>
  <si>
    <t>Ořechov</t>
  </si>
  <si>
    <t>Oslavice</t>
  </si>
  <si>
    <t>Oslavička</t>
  </si>
  <si>
    <t>Osová Bítýška</t>
  </si>
  <si>
    <t>Ostrov nad Oslavou</t>
  </si>
  <si>
    <t>Pacov</t>
  </si>
  <si>
    <t>Peč</t>
  </si>
  <si>
    <t>Pelhřimov</t>
  </si>
  <si>
    <t>Petrkov</t>
  </si>
  <si>
    <t>Plačkov</t>
  </si>
  <si>
    <t>Pohled</t>
  </si>
  <si>
    <t>Pohleď</t>
  </si>
  <si>
    <t>Pozďatín</t>
  </si>
  <si>
    <t>Prudká zastávka</t>
  </si>
  <si>
    <t>Přibyslav</t>
  </si>
  <si>
    <t>Přímělkov</t>
  </si>
  <si>
    <t>Radkov</t>
  </si>
  <si>
    <t>Radňov</t>
  </si>
  <si>
    <t>Radňovice</t>
  </si>
  <si>
    <t>Rantířov</t>
  </si>
  <si>
    <t>Rapotice</t>
  </si>
  <si>
    <t>Rozsochatec</t>
  </si>
  <si>
    <t>Rozsochy</t>
  </si>
  <si>
    <t>Rožná</t>
  </si>
  <si>
    <t>Rudíkov</t>
  </si>
  <si>
    <t>Rynárec</t>
  </si>
  <si>
    <t>Salavice</t>
  </si>
  <si>
    <t>Sázava u Žďáru</t>
  </si>
  <si>
    <t>Sázavka</t>
  </si>
  <si>
    <t>Sedlejov</t>
  </si>
  <si>
    <t>Slaviboř</t>
  </si>
  <si>
    <t>Slavníč</t>
  </si>
  <si>
    <t>Slavonice</t>
  </si>
  <si>
    <t>Smrčná</t>
  </si>
  <si>
    <t>Sobíňov</t>
  </si>
  <si>
    <t>Stařeč</t>
  </si>
  <si>
    <t>Stružinec</t>
  </si>
  <si>
    <t>Stříbrné Hory</t>
  </si>
  <si>
    <t>Studenec</t>
  </si>
  <si>
    <t>Stvořidla</t>
  </si>
  <si>
    <t>Světlá nad Sázavou</t>
  </si>
  <si>
    <t>Šatov</t>
  </si>
  <si>
    <t>Šebkovice</t>
  </si>
  <si>
    <t>Šimpach</t>
  </si>
  <si>
    <t>Šlapanov</t>
  </si>
  <si>
    <t>Štěpánovice</t>
  </si>
  <si>
    <t>Šumná</t>
  </si>
  <si>
    <t>Švábov</t>
  </si>
  <si>
    <t>Telč</t>
  </si>
  <si>
    <t>Třebíč</t>
  </si>
  <si>
    <t>Třešť</t>
  </si>
  <si>
    <t>Urbaneč</t>
  </si>
  <si>
    <t>Vesce</t>
  </si>
  <si>
    <t>Veselíčko</t>
  </si>
  <si>
    <t>Věžná</t>
  </si>
  <si>
    <t>Vilémovice</t>
  </si>
  <si>
    <t>Vítanov</t>
  </si>
  <si>
    <t>Vlásenice</t>
  </si>
  <si>
    <t>Vlčatín</t>
  </si>
  <si>
    <t>Vlkaneč</t>
  </si>
  <si>
    <t>Vlkov u Tišnova</t>
  </si>
  <si>
    <t>Vysoké Popovice</t>
  </si>
  <si>
    <t>Zajíčkov</t>
  </si>
  <si>
    <t>Ždírec nad Doubravou</t>
  </si>
  <si>
    <t>SR 70</t>
  </si>
  <si>
    <t>Brno hlavní nádraží</t>
  </si>
  <si>
    <t>Bučovice</t>
  </si>
  <si>
    <t>Skalice nad Svitavou</t>
  </si>
  <si>
    <t>Hradec nad Svitavou</t>
  </si>
  <si>
    <t>Veselí nad Moravou</t>
  </si>
  <si>
    <t>Žďár nad Sázavou</t>
  </si>
  <si>
    <t>Dolní Bolíkov</t>
  </si>
  <si>
    <t>Dolní Březinka</t>
  </si>
  <si>
    <t>Dolní Cerekev</t>
  </si>
  <si>
    <t>Dolní Smrčné</t>
  </si>
  <si>
    <t>Horní Cerekev</t>
  </si>
  <si>
    <t>Horní Ledeč</t>
  </si>
  <si>
    <t>Horní Ves</t>
  </si>
  <si>
    <t>Horní Vilímeč</t>
  </si>
  <si>
    <t>Golčův Jeníkov</t>
  </si>
  <si>
    <t>Golčův Jeníkov město</t>
  </si>
  <si>
    <t>Havlíčkův Brod</t>
  </si>
  <si>
    <t>Jaroměřice nad Rokytnou</t>
  </si>
  <si>
    <t>Malý Beranov</t>
  </si>
  <si>
    <t>Moravské Budějovice</t>
  </si>
  <si>
    <t>Nová Buková</t>
  </si>
  <si>
    <t>Pohledští Dvořáci</t>
  </si>
  <si>
    <t>Velké Meziříčí</t>
  </si>
  <si>
    <t>Velké Meziříčí zastávka</t>
  </si>
  <si>
    <t>Velký Pěčín</t>
  </si>
  <si>
    <t>Blatnice pod Svatým Antonínkem</t>
  </si>
  <si>
    <t>Bohuslavice u Kyjova</t>
  </si>
  <si>
    <t>Brno-Horní Heršpice</t>
  </si>
  <si>
    <t>Brno-Lesná</t>
  </si>
  <si>
    <t>Brno-Řečkovice</t>
  </si>
  <si>
    <t>Hrušky zastávka</t>
  </si>
  <si>
    <t>Moravský Písek zastávka</t>
  </si>
  <si>
    <t>Mutěnice zastávka</t>
  </si>
  <si>
    <t>Rohatec kolonie</t>
  </si>
  <si>
    <t>Rohatec zastávka</t>
  </si>
  <si>
    <t>Valtice město</t>
  </si>
  <si>
    <t>Velké Pavlovice zastávka</t>
  </si>
  <si>
    <t>Dačice město</t>
  </si>
  <si>
    <t>Jihlava město</t>
  </si>
  <si>
    <t>Nové Město na Moravě zastávka</t>
  </si>
  <si>
    <t>Přibyslav zastávka</t>
  </si>
  <si>
    <t>Třešť město</t>
  </si>
  <si>
    <t>Vladislav zastávka</t>
  </si>
  <si>
    <t>Bzenec-Olšovec</t>
  </si>
  <si>
    <t>Brno-Černovice</t>
  </si>
  <si>
    <t>Hrušovany nad Jevišovkou-Šanov</t>
  </si>
  <si>
    <t>Brno-Chrlice</t>
  </si>
  <si>
    <t>Javorník nad Veličkou zastávka</t>
  </si>
  <si>
    <t>Křenovice Dolní nádraží</t>
  </si>
  <si>
    <t>Letovice</t>
  </si>
  <si>
    <t>Mikulov na Moravě</t>
  </si>
  <si>
    <t>Petrov u Strážnice</t>
  </si>
  <si>
    <t>Sedlec u Mikulova</t>
  </si>
  <si>
    <t>Brno-Slatina</t>
  </si>
  <si>
    <t>Sokolnice-Telnice</t>
  </si>
  <si>
    <t>Sudoměřice nad Moravou</t>
  </si>
  <si>
    <t>Svitavy-Lány</t>
  </si>
  <si>
    <t>Veselí nad Moravou-Zarazice</t>
  </si>
  <si>
    <t>Božice u Znojma</t>
  </si>
  <si>
    <t>Budišov u Třebíče</t>
  </si>
  <si>
    <t>Bystřice nad Pernštejnem</t>
  </si>
  <si>
    <t>Grešlové Mýto</t>
  </si>
  <si>
    <t>Havlíčkův Brod-Perknov</t>
  </si>
  <si>
    <t>Hamry nad Sázavou</t>
  </si>
  <si>
    <t>Hostěrádky-Rešov</t>
  </si>
  <si>
    <t>Hoštice-Heroltice</t>
  </si>
  <si>
    <t>Chřenovice-Podhradí</t>
  </si>
  <si>
    <t>Jihlava-Bosch Diesel</t>
  </si>
  <si>
    <t>Jihlava-Staré Hory</t>
  </si>
  <si>
    <t>Světlá nad Sázavou-Josefodol</t>
  </si>
  <si>
    <t>Kamenice u Humpolce</t>
  </si>
  <si>
    <t>Kostelec u Jihlavy</t>
  </si>
  <si>
    <t>Kostelec u Jihlavy masna</t>
  </si>
  <si>
    <t>Malý Pěčín</t>
  </si>
  <si>
    <t>Martinice u Velkého Meziříčí</t>
  </si>
  <si>
    <t>Znojmo-Nový Šaldorf</t>
  </si>
  <si>
    <t>Olešná na Moravě</t>
  </si>
  <si>
    <t>Rovné-Divišov</t>
  </si>
  <si>
    <t>Řikonín</t>
  </si>
  <si>
    <t>Ronov nad Sázavou</t>
  </si>
  <si>
    <t>Sklené nad Oslavou</t>
  </si>
  <si>
    <t>Světlá nad Sázavou město</t>
  </si>
  <si>
    <t>Telč-Staré Město</t>
  </si>
  <si>
    <t>Třebíč-Borovina</t>
  </si>
  <si>
    <t>SVYHLEDAT(AS5;'[SAP-IC-SR70_k_2019_04_01.xlsx]Sheet1'!$A$4:$AU$1252;47;NEPRAVDA)</t>
  </si>
  <si>
    <t>Úklid *</t>
  </si>
  <si>
    <t>OŘ</t>
  </si>
  <si>
    <t>Časová skupina</t>
  </si>
  <si>
    <t>A</t>
  </si>
  <si>
    <t>B</t>
  </si>
  <si>
    <t>C</t>
  </si>
  <si>
    <t>D</t>
  </si>
  <si>
    <t>E</t>
  </si>
  <si>
    <t>Brno</t>
  </si>
  <si>
    <t>I</t>
  </si>
  <si>
    <t>II</t>
  </si>
  <si>
    <t>III</t>
  </si>
  <si>
    <t>IV</t>
  </si>
  <si>
    <t>V</t>
  </si>
  <si>
    <t>VI</t>
  </si>
  <si>
    <t>* Jednotkové ceny obsahují veškeré náklady související s prováděním služeb</t>
  </si>
  <si>
    <t>Celková cena - běžný úklid za rok v Kč bez DPH</t>
  </si>
  <si>
    <t>* nabídková jednotková cena obsahuje veškeré náklady pro požadovanou službu, včetně mobility</t>
  </si>
  <si>
    <t>** dle přílohy č.1 technické podmínky, část D4 - Typizace nádražních prostor</t>
  </si>
  <si>
    <t>OBSAH:</t>
  </si>
  <si>
    <t>Technické podmínky</t>
  </si>
  <si>
    <t>tabulková část</t>
  </si>
  <si>
    <t>Reakční doba</t>
  </si>
  <si>
    <t>Běžný úklid</t>
  </si>
  <si>
    <t>Závada</t>
  </si>
  <si>
    <t>Mimořádný úklid</t>
  </si>
  <si>
    <t>následující den</t>
  </si>
  <si>
    <t>následující  den</t>
  </si>
  <si>
    <t>5 pracovních dní</t>
  </si>
  <si>
    <t>následující  pracovní den</t>
  </si>
  <si>
    <t>7 pracovních dní</t>
  </si>
  <si>
    <t>Kategorie</t>
  </si>
  <si>
    <t>Typy požadavků a závad</t>
  </si>
  <si>
    <t>12 hodin</t>
  </si>
  <si>
    <t>1.</t>
  </si>
  <si>
    <t>Kritéria hodnocení kvality služby</t>
  </si>
  <si>
    <t>Kvalita realizované služby. Pracovní oděv zaměstnanců Poskytovatele se jmenovkou. Zajištění standardů a bezpečnost.</t>
  </si>
  <si>
    <t>Hodnocení služby</t>
  </si>
  <si>
    <t>Vstupní podmínky pro poskytování Služby</t>
  </si>
  <si>
    <t>Poskytuje</t>
  </si>
  <si>
    <t>Objednatel</t>
  </si>
  <si>
    <t>2.</t>
  </si>
  <si>
    <t>Harmonogram úklidu - předávací protokol</t>
  </si>
  <si>
    <t>Poskytovatel</t>
  </si>
  <si>
    <t>Závady</t>
  </si>
  <si>
    <t>Odtsranění závady</t>
  </si>
  <si>
    <t>Neprovedením došlo k ohrožení veřejnosti, či ke škodám</t>
  </si>
  <si>
    <t>Neprovedením došlo k omezení  provozu</t>
  </si>
  <si>
    <t>Nedodrženy termíny a kvalita služby</t>
  </si>
  <si>
    <t>Odkaz na přílohy</t>
  </si>
  <si>
    <t>Oprávněná osoba</t>
  </si>
  <si>
    <t>Převzetí a odsouhlasení poskytované služby</t>
  </si>
  <si>
    <t>Popis a rozsah poskytované služby</t>
  </si>
  <si>
    <t xml:space="preserve">- materiál je součástí ceny </t>
  </si>
  <si>
    <t xml:space="preserve">- V případě, že poskytovatel zjistí jakoukoliv vadu vyplývající z provádění Služeb úklidu nebo způsobenou jinými vlivy, které by ohrozily bezpečnost cestujících nebo třetích osob v Místě plnění, omezily provoz nebo způsobily škodu objednateli, je poskytovatel povinen bezodkladně  zajistit přerušení poskytování Služeb úklidu v přiměřeném rozsahu a informovat objednatele. </t>
  </si>
  <si>
    <t>VII</t>
  </si>
  <si>
    <t>5 hodiny</t>
  </si>
  <si>
    <t>dle harmonogramu úklidu</t>
  </si>
  <si>
    <t>Rozumí se práce vykonávané dle přílohy č. 1 Technické podmínky část D 5 - Standard úklidu.</t>
  </si>
  <si>
    <r>
      <t>předpokládaný objem m</t>
    </r>
    <r>
      <rPr>
        <b/>
        <vertAlign val="superscript"/>
        <sz val="10"/>
        <color indexed="9"/>
        <rFont val="Arial"/>
        <family val="2"/>
        <charset val="238"/>
      </rPr>
      <t>2;</t>
    </r>
    <r>
      <rPr>
        <b/>
        <sz val="10"/>
        <color indexed="9"/>
        <rFont val="Arial"/>
        <family val="2"/>
        <charset val="238"/>
      </rPr>
      <t xml:space="preserve">  ks</t>
    </r>
  </si>
  <si>
    <t>Převzetí a odsouhlasení harmonogramu úklidu Objednatelem</t>
  </si>
  <si>
    <t>- Poskytovatel se zavazuje dle Harmonogramu úklidu vést evidenci zajištěných Služeb úklidu v Knize úklidu. Kniha úklidu bude k dispozici k potvrzení výkonu osobě pověřené objednatelem.</t>
  </si>
  <si>
    <t xml:space="preserve">Čištění stěn podchodů (grafity, znečištění, skvrny…) předčištění, neutralizace, hloubkové čištění (Kč/m2) </t>
  </si>
  <si>
    <t xml:space="preserve">  Příloha č.2</t>
  </si>
  <si>
    <t>HJ</t>
  </si>
  <si>
    <t>Budova</t>
  </si>
  <si>
    <t>JIHLAVA - administrativní budova (sídlo SDC)</t>
  </si>
  <si>
    <t>BRNO VEVEŘÍ - administrativní budova (Kounicova 26)</t>
  </si>
  <si>
    <t>ZADÁVACÍ LIST</t>
  </si>
  <si>
    <t>%</t>
  </si>
  <si>
    <t>Činnost / cena za jednorázový výkon - sazby Kč / ks, m2</t>
  </si>
  <si>
    <t>Kancelářské a společné prostory (Kč / m2)</t>
  </si>
  <si>
    <t>Sociální zařízení neveřejné (Kč / m2)</t>
  </si>
  <si>
    <r>
      <t xml:space="preserve">Činnost / předpokládané náklady Kč - </t>
    </r>
    <r>
      <rPr>
        <b/>
        <u/>
        <sz val="10"/>
        <color theme="0"/>
        <rFont val="Arial CE"/>
        <family val="2"/>
        <charset val="238"/>
      </rPr>
      <t>mimořádné úklidy</t>
    </r>
  </si>
  <si>
    <t>Provádění úklidu se  standardem 2x krát denně pracovní dny a min. 1x denně ve dnech volna, pracovního klidu a státních svátků označeno 48 výkonů v období.</t>
  </si>
  <si>
    <t>Provádění úklidu s minimálním standardem 1x denně (pondělí – neděle) označeno 28 výkonů v období.</t>
  </si>
  <si>
    <t>Provádění úklidu s minimálním standardem 5x týdně, v pracovní dny pondělí – pátek, označeno 20 výkonů v období.</t>
  </si>
  <si>
    <t>Provádění úklidu s minimálním standardem 3x týdně označeno 12 výkonů v období.</t>
  </si>
  <si>
    <t>Provádění úklidu s minimálním standardem 1x týdně označeno 4 výkonů v období.</t>
  </si>
  <si>
    <t>Provádění úklidu s minimálním standardem 1x za dva týdny označeno 2 výkonů v období.</t>
  </si>
  <si>
    <t>Provádění úklidu s minimálním standardem 1x za čtyři týdny označeno 1 výkonů v období.</t>
  </si>
  <si>
    <t>VIII</t>
  </si>
  <si>
    <t>IX</t>
  </si>
  <si>
    <t>četnost pravidelného úklidu v období</t>
  </si>
  <si>
    <t>Kč (bez DPH)</t>
  </si>
  <si>
    <t>Část A 2 - Seznam míst plnění vnitřní v oblasti OŘ Brno</t>
  </si>
  <si>
    <t xml:space="preserve">Typy požadavků a Reakční doba </t>
  </si>
  <si>
    <t>Část B - Zajištění úklidu, typy požadavků a reakční doby</t>
  </si>
  <si>
    <t>B - Zajištění úklidu, typy požadavků a reakční doby</t>
  </si>
  <si>
    <t>Dle časové skupiny, viz. Reakční doba</t>
  </si>
  <si>
    <t>Část C - Jednotkové ceny</t>
  </si>
  <si>
    <t>23.3.2020-19.4.2020</t>
  </si>
  <si>
    <t>20.4.2020-17.5.2020</t>
  </si>
  <si>
    <t>18.5.2020-14.6.2020</t>
  </si>
  <si>
    <t>15.6.2020-12.7.2020</t>
  </si>
  <si>
    <t>13.7.2020-9.8.2020</t>
  </si>
  <si>
    <t>10.8.2020-6.9.2020</t>
  </si>
  <si>
    <t>7.9.2020-4.10.2020</t>
  </si>
  <si>
    <t>5.10.2020-1.11.2020</t>
  </si>
  <si>
    <t>2.11.2020-29.11.2020</t>
  </si>
  <si>
    <t>30.11.2020-20.12.2020</t>
  </si>
  <si>
    <t>21.12.2020-17.1.2021</t>
  </si>
  <si>
    <t>18.1.2021-14.2.2021</t>
  </si>
  <si>
    <t>15.2.2021-14.3.2021</t>
  </si>
  <si>
    <t>15.3.2021-11.4.2021</t>
  </si>
  <si>
    <t>12.4.2021-9.5.2021</t>
  </si>
  <si>
    <t>10.5.2021-6.6.2021</t>
  </si>
  <si>
    <t>Přepočítaný koeficient měsíční ceny</t>
  </si>
  <si>
    <t>- Objednatel bude závady hlásit kontaktím osobám dodavatele a poskytovatelem budou odstraňovány (Reakční doba dle typů požadavku a časových skupin)</t>
  </si>
  <si>
    <t>Zajištění úklidu dle přílohy č.1 Technické podmínky "část D" a zpracovaného harmonogramu úklidu</t>
  </si>
  <si>
    <t>C - Sazby a jednotkové ceny</t>
  </si>
  <si>
    <t>1) Běžný úklid</t>
  </si>
  <si>
    <t>2) Mimořádný úklid</t>
  </si>
  <si>
    <t>NABÍDKOVÉ CENY</t>
  </si>
  <si>
    <t>PŘEHLED ROČNÍCH CEN NABÍDKY BĚŽNÉHO ÚKLIDU</t>
  </si>
  <si>
    <t>NABÍDKY ZVÝHODNĚNÍ PRAVIDELNOSTI</t>
  </si>
  <si>
    <t>Seznam míst plnění OŘ - část A1; A2
Standard úklidu - příloha č. 1 - Technické podmínky - Textová část, část D</t>
  </si>
  <si>
    <t>Záznamy v knihách úklidu dodavatele. Kontrolní činností objednatele. Počet závad, dodržení reakční doby.  Rychlost vyřízení požadavku</t>
  </si>
  <si>
    <t>Hloubkové očištění výtahu (za účasti oprávněné osoby - servisního technika správce výtahu) Kč/ks (výtah)</t>
  </si>
  <si>
    <t>KATEGORIE PROSTOR</t>
  </si>
  <si>
    <t>Procenta slevy - zvýhodnění pro opakování úkonů dle "Časové skupiny" v období</t>
  </si>
  <si>
    <t>Časové skupiny</t>
  </si>
  <si>
    <t>III) Odpadkové koše v lokalitách železničních stanic a zastávek</t>
  </si>
  <si>
    <t>IV) Odpadkové koše na tříděný odpad v lokalitách železničních stanic a zastávek</t>
  </si>
  <si>
    <t>VIII) Kancelářské a společné prostory</t>
  </si>
  <si>
    <t>IX) Sociální zařízení neveřejné</t>
  </si>
  <si>
    <t>Jednotková cena za mimořádný úklid / hod.,m2, ks</t>
  </si>
  <si>
    <t>a/</t>
  </si>
  <si>
    <t>b/</t>
  </si>
  <si>
    <t>c/</t>
  </si>
  <si>
    <t>d/</t>
  </si>
  <si>
    <t>V ……………. dne ……………………</t>
  </si>
  <si>
    <t>Za dodavatele</t>
  </si>
  <si>
    <t>CELKOVÁ CENA SMLOUVY</t>
  </si>
  <si>
    <t>15.2.-14.3.2021</t>
  </si>
  <si>
    <t>Kontrolní činností zjištěný nedostatek v prováděné činnosti dle Harmonogramu úklidu, požadavku Mimořádného úklidu, kdy není dodržena reakční doba, standard úklidu nebo obojí.</t>
  </si>
  <si>
    <t>Úklid, který není obsažen v pravidelné činnosti dle Harmonogramu úklidu. Dále například nepořádek z  vandalství, povodně, požáru, havárie na rozvodech médií apod.. Mimořádný úklid je poptáván nad rámec Harmonogramu úklidů.
Nabídková cena je stanovena zvlášť dle nabídkových cen části ZADÁVACÍ LIST této přílohy.</t>
  </si>
  <si>
    <t>Typ výkonu**</t>
  </si>
  <si>
    <t>Brno Dolní nádraží</t>
  </si>
  <si>
    <t>Brno-Královo Pole</t>
  </si>
  <si>
    <t>Brno-Židenice</t>
  </si>
  <si>
    <t>Čejč</t>
  </si>
  <si>
    <t>Hustopeče u Brna</t>
  </si>
  <si>
    <t>Kobylí na Moravě</t>
  </si>
  <si>
    <t>Miroslav</t>
  </si>
  <si>
    <t>Rájec-Jestřebí</t>
  </si>
  <si>
    <t>Velké Pavlovice</t>
  </si>
  <si>
    <t>Po</t>
  </si>
  <si>
    <t>Út</t>
  </si>
  <si>
    <t>St</t>
  </si>
  <si>
    <t>Čt</t>
  </si>
  <si>
    <t>Pá</t>
  </si>
  <si>
    <t>So</t>
  </si>
  <si>
    <t>Ne</t>
  </si>
  <si>
    <t>1. týden období</t>
  </si>
  <si>
    <t>2. týden období</t>
  </si>
  <si>
    <t>3. týden období</t>
  </si>
  <si>
    <t>4. týden období</t>
  </si>
  <si>
    <t>ČETNOST</t>
  </si>
  <si>
    <t>8:00-12:00</t>
  </si>
  <si>
    <r>
      <t>POČET m</t>
    </r>
    <r>
      <rPr>
        <b/>
        <vertAlign val="superscript"/>
        <sz val="9"/>
        <color theme="0"/>
        <rFont val="Arial"/>
        <family val="2"/>
        <charset val="238"/>
      </rPr>
      <t>2</t>
    </r>
    <r>
      <rPr>
        <b/>
        <sz val="9"/>
        <color theme="0"/>
        <rFont val="Arial"/>
        <family val="2"/>
        <charset val="238"/>
      </rPr>
      <t>; ks</t>
    </r>
  </si>
  <si>
    <t>8:00-12:00; 16:00-20:00</t>
  </si>
  <si>
    <t>PODPIS</t>
  </si>
  <si>
    <t>ZÁZNAMY</t>
  </si>
  <si>
    <t>KONTROLA</t>
  </si>
  <si>
    <t>HODNOCENÍ</t>
  </si>
  <si>
    <t>JMÉNO (HŮLKOVÝM PÍSMEM)</t>
  </si>
  <si>
    <t>POZNÁMKA</t>
  </si>
  <si>
    <t>A 1 - Seznam míst plnění vnějších prostorů</t>
  </si>
  <si>
    <t>A 2 - Seznam míst plnění vnitřních prostorů</t>
  </si>
  <si>
    <t>KATEGORIE MÍST PLNĚNÍ</t>
  </si>
  <si>
    <t>V) Zajištění "mokrého" čištění (úklidu) dotčených prostorů</t>
  </si>
  <si>
    <t>VI) Zajištění "suchého" čištění (úklidu) dotčených prostorů</t>
  </si>
  <si>
    <t>VII) Zajištění úklidu kolejiště (dotčených prostorů)</t>
  </si>
  <si>
    <t>Zajištění "mokrého" čištění (úklidu) dotčených prostorů (Kč / m2)</t>
  </si>
  <si>
    <t>Zajištění "suchého" čištění (úklidu) dotčených prostorů (Kč / m2)</t>
  </si>
  <si>
    <t>Zajištění úklidu kolejiště (dotčených prostorů) (Kč / m2)</t>
  </si>
  <si>
    <t>Pasport prostorů</t>
  </si>
  <si>
    <t>Příloha č. 2</t>
  </si>
  <si>
    <t>Za Objednatele</t>
  </si>
  <si>
    <t>Za Poskytovatele</t>
  </si>
  <si>
    <t>tel:</t>
  </si>
  <si>
    <t>e-mail:</t>
  </si>
  <si>
    <t>kontakty</t>
  </si>
  <si>
    <t>Schváleno:</t>
  </si>
  <si>
    <t>část D - Harmonogram úklidů - OŘ Brno</t>
  </si>
  <si>
    <t>WC</t>
  </si>
  <si>
    <t>0P007</t>
  </si>
  <si>
    <t>0P020</t>
  </si>
  <si>
    <t>0P021</t>
  </si>
  <si>
    <t>0P044</t>
  </si>
  <si>
    <t>0P048</t>
  </si>
  <si>
    <t>0P079</t>
  </si>
  <si>
    <t>0P080</t>
  </si>
  <si>
    <t>0P083</t>
  </si>
  <si>
    <t>0P099</t>
  </si>
  <si>
    <t>0P100</t>
  </si>
  <si>
    <t>0P102</t>
  </si>
  <si>
    <t>0P125</t>
  </si>
  <si>
    <t>0P126</t>
  </si>
  <si>
    <t>0P142</t>
  </si>
  <si>
    <t>0P143</t>
  </si>
  <si>
    <t>0P144</t>
  </si>
  <si>
    <t>0P145</t>
  </si>
  <si>
    <t>0P147</t>
  </si>
  <si>
    <t>0P148</t>
  </si>
  <si>
    <t>1P051</t>
  </si>
  <si>
    <t>1P052</t>
  </si>
  <si>
    <t>1P057A</t>
  </si>
  <si>
    <t>1P076</t>
  </si>
  <si>
    <t>1P077</t>
  </si>
  <si>
    <t>1P078</t>
  </si>
  <si>
    <t>1P079</t>
  </si>
  <si>
    <t>1P080</t>
  </si>
  <si>
    <t>1P107</t>
  </si>
  <si>
    <t>1P129</t>
  </si>
  <si>
    <t>1P130</t>
  </si>
  <si>
    <t>1S004</t>
  </si>
  <si>
    <t>1S005</t>
  </si>
  <si>
    <t>1S045</t>
  </si>
  <si>
    <t>1S046</t>
  </si>
  <si>
    <t>1S047</t>
  </si>
  <si>
    <t>1S060</t>
  </si>
  <si>
    <t>1S065</t>
  </si>
  <si>
    <t>1S068</t>
  </si>
  <si>
    <t>1S071</t>
  </si>
  <si>
    <t>1S072</t>
  </si>
  <si>
    <t>1S102</t>
  </si>
  <si>
    <t>1S103</t>
  </si>
  <si>
    <t>1S121</t>
  </si>
  <si>
    <t>1S122</t>
  </si>
  <si>
    <t>2P074</t>
  </si>
  <si>
    <t>2P090</t>
  </si>
  <si>
    <t>2P091</t>
  </si>
  <si>
    <t>2P134</t>
  </si>
  <si>
    <t>2P135</t>
  </si>
  <si>
    <t>2P136</t>
  </si>
  <si>
    <t>2P138</t>
  </si>
  <si>
    <t>2S002</t>
  </si>
  <si>
    <t>2S003</t>
  </si>
  <si>
    <t>2S015</t>
  </si>
  <si>
    <t>2S029</t>
  </si>
  <si>
    <t>2S030</t>
  </si>
  <si>
    <t>2S035</t>
  </si>
  <si>
    <t>2S060</t>
  </si>
  <si>
    <t>2S066</t>
  </si>
  <si>
    <t>2S067</t>
  </si>
  <si>
    <t>2S074</t>
  </si>
  <si>
    <t>3P028</t>
  </si>
  <si>
    <t>3P029</t>
  </si>
  <si>
    <t>3P029A</t>
  </si>
  <si>
    <t>3P030</t>
  </si>
  <si>
    <t>3P030A</t>
  </si>
  <si>
    <t>3P030B</t>
  </si>
  <si>
    <t>3P038</t>
  </si>
  <si>
    <t>3P038A</t>
  </si>
  <si>
    <t>3P038B</t>
  </si>
  <si>
    <t>3P039</t>
  </si>
  <si>
    <t>3P052</t>
  </si>
  <si>
    <t>3P052A</t>
  </si>
  <si>
    <t>3P052B</t>
  </si>
  <si>
    <t>3P052C</t>
  </si>
  <si>
    <t>3P052D</t>
  </si>
  <si>
    <t>3P052E</t>
  </si>
  <si>
    <t>3P052F</t>
  </si>
  <si>
    <t>3P053</t>
  </si>
  <si>
    <t>3P053A</t>
  </si>
  <si>
    <t>3P053B</t>
  </si>
  <si>
    <t>3P053C</t>
  </si>
  <si>
    <t>3P099</t>
  </si>
  <si>
    <t>3P099A</t>
  </si>
  <si>
    <t>3P099B</t>
  </si>
  <si>
    <t>3P100</t>
  </si>
  <si>
    <t>3P100A</t>
  </si>
  <si>
    <t>3P100B</t>
  </si>
  <si>
    <t>3P100C</t>
  </si>
  <si>
    <t>3P120</t>
  </si>
  <si>
    <t>3P121</t>
  </si>
  <si>
    <t>3S016</t>
  </si>
  <si>
    <t>3S020</t>
  </si>
  <si>
    <t>3S026</t>
  </si>
  <si>
    <t>Celková plocha oken</t>
  </si>
  <si>
    <t>0P001</t>
  </si>
  <si>
    <t>0P002</t>
  </si>
  <si>
    <t>0P003</t>
  </si>
  <si>
    <t>0P005</t>
  </si>
  <si>
    <t>0P006</t>
  </si>
  <si>
    <t>0P009</t>
  </si>
  <si>
    <t>0P010</t>
  </si>
  <si>
    <t>0P011</t>
  </si>
  <si>
    <t>0P013</t>
  </si>
  <si>
    <t>0P014</t>
  </si>
  <si>
    <t>0P015</t>
  </si>
  <si>
    <t>0P019</t>
  </si>
  <si>
    <t>0P022</t>
  </si>
  <si>
    <t>0P023</t>
  </si>
  <si>
    <t>0P025</t>
  </si>
  <si>
    <t>0P026</t>
  </si>
  <si>
    <t>0P029</t>
  </si>
  <si>
    <t>0P035</t>
  </si>
  <si>
    <t>0P036</t>
  </si>
  <si>
    <t>0P037</t>
  </si>
  <si>
    <t>0P038</t>
  </si>
  <si>
    <t>0P039</t>
  </si>
  <si>
    <t>0P040</t>
  </si>
  <si>
    <t>0P041</t>
  </si>
  <si>
    <t>0P042</t>
  </si>
  <si>
    <t>0P043</t>
  </si>
  <si>
    <t>0P045</t>
  </si>
  <si>
    <t>0P047</t>
  </si>
  <si>
    <t>0P049</t>
  </si>
  <si>
    <t>0P050</t>
  </si>
  <si>
    <t>0P051</t>
  </si>
  <si>
    <t>0P052</t>
  </si>
  <si>
    <t>0P053</t>
  </si>
  <si>
    <t>0P054</t>
  </si>
  <si>
    <t>0P055</t>
  </si>
  <si>
    <t>0P056</t>
  </si>
  <si>
    <t>0P057</t>
  </si>
  <si>
    <t>0P058</t>
  </si>
  <si>
    <t>0P059</t>
  </si>
  <si>
    <t>0P060</t>
  </si>
  <si>
    <t>0P061</t>
  </si>
  <si>
    <t>0P062</t>
  </si>
  <si>
    <t>0P063</t>
  </si>
  <si>
    <t>0P064</t>
  </si>
  <si>
    <t>0P067</t>
  </si>
  <si>
    <t>0P068</t>
  </si>
  <si>
    <t>0P069</t>
  </si>
  <si>
    <t>0P070</t>
  </si>
  <si>
    <t>0P071</t>
  </si>
  <si>
    <t>0P073</t>
  </si>
  <si>
    <t>0P074</t>
  </si>
  <si>
    <t>0P075</t>
  </si>
  <si>
    <t>0P076</t>
  </si>
  <si>
    <t>0P077</t>
  </si>
  <si>
    <t>0P084</t>
  </si>
  <si>
    <t>0P085</t>
  </si>
  <si>
    <t>0P086</t>
  </si>
  <si>
    <t>0P098</t>
  </si>
  <si>
    <t>0P101</t>
  </si>
  <si>
    <t>0P101A</t>
  </si>
  <si>
    <t>0P103</t>
  </si>
  <si>
    <t>0P104</t>
  </si>
  <si>
    <t>0P105</t>
  </si>
  <si>
    <t>0P107</t>
  </si>
  <si>
    <t>0P109</t>
  </si>
  <si>
    <t>0P110</t>
  </si>
  <si>
    <t>0P111</t>
  </si>
  <si>
    <t>0P113</t>
  </si>
  <si>
    <t>0P114</t>
  </si>
  <si>
    <t>0P116</t>
  </si>
  <si>
    <t>0P120</t>
  </si>
  <si>
    <t>0P121</t>
  </si>
  <si>
    <t>0P123</t>
  </si>
  <si>
    <t>0P124</t>
  </si>
  <si>
    <t>0P127</t>
  </si>
  <si>
    <t>0P128</t>
  </si>
  <si>
    <t>0P129</t>
  </si>
  <si>
    <t>0P130</t>
  </si>
  <si>
    <t>0P133</t>
  </si>
  <si>
    <t>0P134</t>
  </si>
  <si>
    <t>0P135</t>
  </si>
  <si>
    <t>0P146</t>
  </si>
  <si>
    <t>0P149</t>
  </si>
  <si>
    <t>0P150</t>
  </si>
  <si>
    <t>0P151</t>
  </si>
  <si>
    <t>0P155</t>
  </si>
  <si>
    <t>0P156</t>
  </si>
  <si>
    <t>0P157</t>
  </si>
  <si>
    <t>0P158</t>
  </si>
  <si>
    <t>0P159</t>
  </si>
  <si>
    <t>0P160</t>
  </si>
  <si>
    <t>0P161</t>
  </si>
  <si>
    <t>0P162</t>
  </si>
  <si>
    <t>0P163</t>
  </si>
  <si>
    <t>0P164</t>
  </si>
  <si>
    <t>0P165</t>
  </si>
  <si>
    <t>0P166</t>
  </si>
  <si>
    <t>0P167</t>
  </si>
  <si>
    <t>0P168</t>
  </si>
  <si>
    <t>1P000</t>
  </si>
  <si>
    <t>1P017D</t>
  </si>
  <si>
    <t>1P028</t>
  </si>
  <si>
    <t>1P029</t>
  </si>
  <si>
    <t>1P030</t>
  </si>
  <si>
    <t>1P031</t>
  </si>
  <si>
    <t>1P032</t>
  </si>
  <si>
    <t>1P033</t>
  </si>
  <si>
    <t>1P034</t>
  </si>
  <si>
    <t>1P035</t>
  </si>
  <si>
    <t>1P036</t>
  </si>
  <si>
    <t>1P037</t>
  </si>
  <si>
    <t>1P038</t>
  </si>
  <si>
    <t>1P039</t>
  </si>
  <si>
    <t>1P040</t>
  </si>
  <si>
    <t>1P041</t>
  </si>
  <si>
    <t>1P042</t>
  </si>
  <si>
    <t>1P043</t>
  </si>
  <si>
    <t>1P044</t>
  </si>
  <si>
    <t>1P045</t>
  </si>
  <si>
    <t>1P047</t>
  </si>
  <si>
    <t>1P049</t>
  </si>
  <si>
    <t>1P058</t>
  </si>
  <si>
    <t>1P059</t>
  </si>
  <si>
    <t>1P060</t>
  </si>
  <si>
    <t>1P062</t>
  </si>
  <si>
    <t>1P064</t>
  </si>
  <si>
    <t>1P065</t>
  </si>
  <si>
    <t>1P066</t>
  </si>
  <si>
    <t>1P067</t>
  </si>
  <si>
    <t>1P068</t>
  </si>
  <si>
    <t>1P069</t>
  </si>
  <si>
    <t>1P070</t>
  </si>
  <si>
    <t>1P071</t>
  </si>
  <si>
    <t>1P072</t>
  </si>
  <si>
    <t>1P073</t>
  </si>
  <si>
    <t>1P082</t>
  </si>
  <si>
    <t>1P083</t>
  </si>
  <si>
    <t>1P084</t>
  </si>
  <si>
    <t>1P085</t>
  </si>
  <si>
    <t>1P086</t>
  </si>
  <si>
    <t>1P087</t>
  </si>
  <si>
    <t>1P088</t>
  </si>
  <si>
    <t>1P089</t>
  </si>
  <si>
    <t>1P101</t>
  </si>
  <si>
    <t>1P103</t>
  </si>
  <si>
    <t>1P104</t>
  </si>
  <si>
    <t>1P105</t>
  </si>
  <si>
    <t>1P137</t>
  </si>
  <si>
    <t>1P138</t>
  </si>
  <si>
    <t>1P139</t>
  </si>
  <si>
    <t>1P140</t>
  </si>
  <si>
    <t>1P141</t>
  </si>
  <si>
    <t>1P162</t>
  </si>
  <si>
    <t>1P163</t>
  </si>
  <si>
    <t>1P164</t>
  </si>
  <si>
    <t>1P165</t>
  </si>
  <si>
    <t>1P166</t>
  </si>
  <si>
    <t>1P167</t>
  </si>
  <si>
    <t>1P168</t>
  </si>
  <si>
    <t>1S006</t>
  </si>
  <si>
    <t>1S007</t>
  </si>
  <si>
    <t>1S008</t>
  </si>
  <si>
    <t>1S044</t>
  </si>
  <si>
    <t>1S050</t>
  </si>
  <si>
    <t>1S052</t>
  </si>
  <si>
    <t>1S053</t>
  </si>
  <si>
    <t>1S055</t>
  </si>
  <si>
    <t>1S056</t>
  </si>
  <si>
    <t>1S058</t>
  </si>
  <si>
    <t>1S059</t>
  </si>
  <si>
    <t>1S061</t>
  </si>
  <si>
    <t>1S066</t>
  </si>
  <si>
    <t>1S069</t>
  </si>
  <si>
    <t>1S073</t>
  </si>
  <si>
    <t>1S074</t>
  </si>
  <si>
    <t>1S075</t>
  </si>
  <si>
    <t>1S078</t>
  </si>
  <si>
    <t>1S083</t>
  </si>
  <si>
    <t>1S085</t>
  </si>
  <si>
    <t>1S092</t>
  </si>
  <si>
    <t>1S095</t>
  </si>
  <si>
    <t>1S104</t>
  </si>
  <si>
    <t>1S107</t>
  </si>
  <si>
    <t>1S113</t>
  </si>
  <si>
    <t>1S115</t>
  </si>
  <si>
    <t>1S123</t>
  </si>
  <si>
    <t>1S124</t>
  </si>
  <si>
    <t>1S125</t>
  </si>
  <si>
    <t>1S126</t>
  </si>
  <si>
    <t>1S130</t>
  </si>
  <si>
    <t>1S131</t>
  </si>
  <si>
    <t>1S133</t>
  </si>
  <si>
    <t>1S134</t>
  </si>
  <si>
    <t>1S135</t>
  </si>
  <si>
    <t>1S136</t>
  </si>
  <si>
    <t>1S163</t>
  </si>
  <si>
    <t>1S164</t>
  </si>
  <si>
    <t>1S165</t>
  </si>
  <si>
    <t>1S166</t>
  </si>
  <si>
    <t>1S167</t>
  </si>
  <si>
    <t>1S168</t>
  </si>
  <si>
    <t>2P009</t>
  </si>
  <si>
    <t>2P013</t>
  </si>
  <si>
    <t>2P089</t>
  </si>
  <si>
    <t>2P099A</t>
  </si>
  <si>
    <t>2P099B</t>
  </si>
  <si>
    <t>2P119</t>
  </si>
  <si>
    <t>2P133</t>
  </si>
  <si>
    <t>2P137</t>
  </si>
  <si>
    <t>2P139</t>
  </si>
  <si>
    <t>2P162</t>
  </si>
  <si>
    <t>2P163</t>
  </si>
  <si>
    <t>2P164</t>
  </si>
  <si>
    <t>2P165</t>
  </si>
  <si>
    <t>2P166</t>
  </si>
  <si>
    <t>2P167</t>
  </si>
  <si>
    <t>2P168</t>
  </si>
  <si>
    <t>2S019</t>
  </si>
  <si>
    <t>2S027</t>
  </si>
  <si>
    <t>2S032</t>
  </si>
  <si>
    <t>2S034</t>
  </si>
  <si>
    <t>2S055A</t>
  </si>
  <si>
    <t>2S058</t>
  </si>
  <si>
    <t>2S062</t>
  </si>
  <si>
    <t>2S063</t>
  </si>
  <si>
    <t>2S065</t>
  </si>
  <si>
    <t>2S068</t>
  </si>
  <si>
    <t>2S070</t>
  </si>
  <si>
    <t>2S071</t>
  </si>
  <si>
    <t>2S072</t>
  </si>
  <si>
    <t>2S073</t>
  </si>
  <si>
    <t>2S075</t>
  </si>
  <si>
    <t>2S076</t>
  </si>
  <si>
    <t>2S077</t>
  </si>
  <si>
    <t>2S078</t>
  </si>
  <si>
    <t>2S079</t>
  </si>
  <si>
    <t>2S164</t>
  </si>
  <si>
    <t>2S165</t>
  </si>
  <si>
    <t>2S167</t>
  </si>
  <si>
    <t>2S168</t>
  </si>
  <si>
    <t>3P004</t>
  </si>
  <si>
    <t>3P005</t>
  </si>
  <si>
    <t>3P033</t>
  </si>
  <si>
    <t>3P043</t>
  </si>
  <si>
    <t>3P058A</t>
  </si>
  <si>
    <t>3P060</t>
  </si>
  <si>
    <t>3P071</t>
  </si>
  <si>
    <t>3P078</t>
  </si>
  <si>
    <t>3P079</t>
  </si>
  <si>
    <t>3P080</t>
  </si>
  <si>
    <t>3P081</t>
  </si>
  <si>
    <t>3P082</t>
  </si>
  <si>
    <t>3P083</t>
  </si>
  <si>
    <t>3P084</t>
  </si>
  <si>
    <t>3P085</t>
  </si>
  <si>
    <t>3P094A</t>
  </si>
  <si>
    <t>3P102</t>
  </si>
  <si>
    <t>3P109</t>
  </si>
  <si>
    <t>3P115</t>
  </si>
  <si>
    <t>3P116</t>
  </si>
  <si>
    <t>3P117</t>
  </si>
  <si>
    <t>3P118</t>
  </si>
  <si>
    <t>3P119</t>
  </si>
  <si>
    <t>3P162</t>
  </si>
  <si>
    <t>3P163</t>
  </si>
  <si>
    <t>3P165</t>
  </si>
  <si>
    <t>3P166</t>
  </si>
  <si>
    <t>3P167</t>
  </si>
  <si>
    <t>3P168</t>
  </si>
  <si>
    <t>3S002</t>
  </si>
  <si>
    <t>3S003</t>
  </si>
  <si>
    <t>3S021</t>
  </si>
  <si>
    <t>3S022</t>
  </si>
  <si>
    <t>3S025</t>
  </si>
  <si>
    <t>3S027</t>
  </si>
  <si>
    <t>3S032</t>
  </si>
  <si>
    <t>3S033</t>
  </si>
  <si>
    <t>3S034</t>
  </si>
  <si>
    <t>3S165</t>
  </si>
  <si>
    <t>3S167</t>
  </si>
  <si>
    <t>3S168</t>
  </si>
  <si>
    <t>4P03</t>
  </si>
  <si>
    <t>4P04</t>
  </si>
  <si>
    <t>4P17</t>
  </si>
  <si>
    <t>5P00</t>
  </si>
  <si>
    <t>0P004</t>
  </si>
  <si>
    <t>0P008</t>
  </si>
  <si>
    <t>0P012</t>
  </si>
  <si>
    <t>0P016</t>
  </si>
  <si>
    <t>0P017</t>
  </si>
  <si>
    <t>0P018</t>
  </si>
  <si>
    <t>0P024</t>
  </si>
  <si>
    <t>0P027</t>
  </si>
  <si>
    <t>0P028</t>
  </si>
  <si>
    <t>0P030</t>
  </si>
  <si>
    <t>0P031</t>
  </si>
  <si>
    <t>0P032</t>
  </si>
  <si>
    <t>0P033</t>
  </si>
  <si>
    <t>0P034</t>
  </si>
  <si>
    <t>0P046</t>
  </si>
  <si>
    <t>0P065</t>
  </si>
  <si>
    <t>0P066</t>
  </si>
  <si>
    <t>0P072</t>
  </si>
  <si>
    <t>0P078</t>
  </si>
  <si>
    <t>0P081</t>
  </si>
  <si>
    <t>0P082</t>
  </si>
  <si>
    <t>0P087</t>
  </si>
  <si>
    <t>0P088</t>
  </si>
  <si>
    <t>0P089</t>
  </si>
  <si>
    <t>0P090</t>
  </si>
  <si>
    <t>0P091</t>
  </si>
  <si>
    <t>0P092</t>
  </si>
  <si>
    <t>0P093</t>
  </si>
  <si>
    <t>0P094</t>
  </si>
  <si>
    <t>0P095</t>
  </si>
  <si>
    <t>0P096</t>
  </si>
  <si>
    <t>0P097</t>
  </si>
  <si>
    <t>0P106</t>
  </si>
  <si>
    <t>0P108</t>
  </si>
  <si>
    <t>0P112</t>
  </si>
  <si>
    <t>0P115</t>
  </si>
  <si>
    <t>0P117</t>
  </si>
  <si>
    <t>0P118</t>
  </si>
  <si>
    <t>0P119</t>
  </si>
  <si>
    <t>0P122</t>
  </si>
  <si>
    <t>0P131</t>
  </si>
  <si>
    <t>0P132</t>
  </si>
  <si>
    <t>0P136</t>
  </si>
  <si>
    <t>0P137</t>
  </si>
  <si>
    <t>0P138</t>
  </si>
  <si>
    <t>0P139</t>
  </si>
  <si>
    <t>0P140</t>
  </si>
  <si>
    <t>0P141</t>
  </si>
  <si>
    <t>0P152</t>
  </si>
  <si>
    <t>0P153</t>
  </si>
  <si>
    <t>0P154</t>
  </si>
  <si>
    <t>1P001</t>
  </si>
  <si>
    <t>1P002</t>
  </si>
  <si>
    <t>1P003</t>
  </si>
  <si>
    <t>1P004</t>
  </si>
  <si>
    <t>1P005</t>
  </si>
  <si>
    <t>1P006</t>
  </si>
  <si>
    <t>1P007</t>
  </si>
  <si>
    <t>1P008</t>
  </si>
  <si>
    <t>1P009</t>
  </si>
  <si>
    <t>1P010</t>
  </si>
  <si>
    <t>1P011</t>
  </si>
  <si>
    <t>1P012</t>
  </si>
  <si>
    <t>1P013</t>
  </si>
  <si>
    <t>1P014</t>
  </si>
  <si>
    <t>1P015</t>
  </si>
  <si>
    <t>1P016</t>
  </si>
  <si>
    <t>1P017</t>
  </si>
  <si>
    <t>1P017A</t>
  </si>
  <si>
    <t>1P017B</t>
  </si>
  <si>
    <t>1P017C</t>
  </si>
  <si>
    <t>1P018</t>
  </si>
  <si>
    <t>1P019</t>
  </si>
  <si>
    <t>1P020</t>
  </si>
  <si>
    <t>1P021</t>
  </si>
  <si>
    <t>1P022</t>
  </si>
  <si>
    <t>1P023</t>
  </si>
  <si>
    <t>1P024</t>
  </si>
  <si>
    <t>1P025</t>
  </si>
  <si>
    <t>1P026</t>
  </si>
  <si>
    <t>1P027</t>
  </si>
  <si>
    <t>1P046</t>
  </si>
  <si>
    <t>1P048</t>
  </si>
  <si>
    <t>1P050</t>
  </si>
  <si>
    <t>1P053</t>
  </si>
  <si>
    <t>1P054</t>
  </si>
  <si>
    <t>1P055</t>
  </si>
  <si>
    <t>1P056</t>
  </si>
  <si>
    <t>1P057</t>
  </si>
  <si>
    <t>1P061</t>
  </si>
  <si>
    <t>1P063</t>
  </si>
  <si>
    <t>1P074</t>
  </si>
  <si>
    <t>1P075</t>
  </si>
  <si>
    <t>1P081</t>
  </si>
  <si>
    <t>1P090</t>
  </si>
  <si>
    <t>1P091</t>
  </si>
  <si>
    <t>1P092</t>
  </si>
  <si>
    <t>1P093</t>
  </si>
  <si>
    <t>1P094</t>
  </si>
  <si>
    <t>1P095</t>
  </si>
  <si>
    <t>1P096</t>
  </si>
  <si>
    <t>1P097</t>
  </si>
  <si>
    <t>1P098</t>
  </si>
  <si>
    <t>1P098A</t>
  </si>
  <si>
    <t>1P099</t>
  </si>
  <si>
    <t>1P100</t>
  </si>
  <si>
    <t>1P102</t>
  </si>
  <si>
    <t>1P106</t>
  </si>
  <si>
    <t>1P108</t>
  </si>
  <si>
    <t>1P109</t>
  </si>
  <si>
    <t>1P110</t>
  </si>
  <si>
    <t>1P111</t>
  </si>
  <si>
    <t>1P112</t>
  </si>
  <si>
    <t>1P113</t>
  </si>
  <si>
    <t>1P114</t>
  </si>
  <si>
    <t>1P115</t>
  </si>
  <si>
    <t>1P116</t>
  </si>
  <si>
    <t>1P117</t>
  </si>
  <si>
    <t>1P118</t>
  </si>
  <si>
    <t>1P119</t>
  </si>
  <si>
    <t>1P120</t>
  </si>
  <si>
    <t>1P121</t>
  </si>
  <si>
    <t>1P122</t>
  </si>
  <si>
    <t>1P123</t>
  </si>
  <si>
    <t>1P124</t>
  </si>
  <si>
    <t>1P125</t>
  </si>
  <si>
    <t>1P126</t>
  </si>
  <si>
    <t>1P127</t>
  </si>
  <si>
    <t>1P128</t>
  </si>
  <si>
    <t>1P131</t>
  </si>
  <si>
    <t>1P132</t>
  </si>
  <si>
    <t>1P133</t>
  </si>
  <si>
    <t>1P134</t>
  </si>
  <si>
    <t>1P135</t>
  </si>
  <si>
    <t>1P136</t>
  </si>
  <si>
    <t>1S001</t>
  </si>
  <si>
    <t>1S002</t>
  </si>
  <si>
    <t>1S003</t>
  </si>
  <si>
    <t>1S009</t>
  </si>
  <si>
    <t>1S010</t>
  </si>
  <si>
    <t>1S011</t>
  </si>
  <si>
    <t>1S012</t>
  </si>
  <si>
    <t>1S013</t>
  </si>
  <si>
    <t>1S014</t>
  </si>
  <si>
    <t>1S015</t>
  </si>
  <si>
    <t>1S016</t>
  </si>
  <si>
    <t>1S017</t>
  </si>
  <si>
    <t>1S018</t>
  </si>
  <si>
    <t>1S019</t>
  </si>
  <si>
    <t>1S020</t>
  </si>
  <si>
    <t>1S021</t>
  </si>
  <si>
    <t>1S022</t>
  </si>
  <si>
    <t>1S023</t>
  </si>
  <si>
    <t>1S024</t>
  </si>
  <si>
    <t>1S025</t>
  </si>
  <si>
    <t>1S026</t>
  </si>
  <si>
    <t>1S027</t>
  </si>
  <si>
    <t>1S028</t>
  </si>
  <si>
    <t>1S029</t>
  </si>
  <si>
    <t>1S030</t>
  </si>
  <si>
    <t>1S031</t>
  </si>
  <si>
    <t>1S032</t>
  </si>
  <si>
    <t>1S033</t>
  </si>
  <si>
    <t>1S034</t>
  </si>
  <si>
    <t>1S035</t>
  </si>
  <si>
    <t>1S036</t>
  </si>
  <si>
    <t>1S037</t>
  </si>
  <si>
    <t>1S038</t>
  </si>
  <si>
    <t>1S039</t>
  </si>
  <si>
    <t>1S040</t>
  </si>
  <si>
    <t>1S041</t>
  </si>
  <si>
    <t>1S042</t>
  </si>
  <si>
    <t>1S043</t>
  </si>
  <si>
    <t>1S048</t>
  </si>
  <si>
    <t>1S049</t>
  </si>
  <si>
    <t>1S051</t>
  </si>
  <si>
    <t>1S054</t>
  </si>
  <si>
    <t>1S057</t>
  </si>
  <si>
    <t>1S062</t>
  </si>
  <si>
    <t>1S063</t>
  </si>
  <si>
    <t>1S064</t>
  </si>
  <si>
    <t>1S067</t>
  </si>
  <si>
    <t>1S070</t>
  </si>
  <si>
    <t>1S076</t>
  </si>
  <si>
    <t>1S077</t>
  </si>
  <si>
    <t>1S079</t>
  </si>
  <si>
    <t>1S080</t>
  </si>
  <si>
    <t>1S081</t>
  </si>
  <si>
    <t>1S082</t>
  </si>
  <si>
    <t>1S084</t>
  </si>
  <si>
    <t>1S086</t>
  </si>
  <si>
    <t>1S087</t>
  </si>
  <si>
    <t>1S088</t>
  </si>
  <si>
    <t>1S089</t>
  </si>
  <si>
    <t>1S090</t>
  </si>
  <si>
    <t>1S091</t>
  </si>
  <si>
    <t>1S093</t>
  </si>
  <si>
    <t>1S094</t>
  </si>
  <si>
    <t>1S096</t>
  </si>
  <si>
    <t>1S097</t>
  </si>
  <si>
    <t>1S098</t>
  </si>
  <si>
    <t>1S099</t>
  </si>
  <si>
    <t>1S100</t>
  </si>
  <si>
    <t>1S1000</t>
  </si>
  <si>
    <t>1S101</t>
  </si>
  <si>
    <t>1S105</t>
  </si>
  <si>
    <t>1S106</t>
  </si>
  <si>
    <t>1S108</t>
  </si>
  <si>
    <t>1S109</t>
  </si>
  <si>
    <t>1S110</t>
  </si>
  <si>
    <t>1S111</t>
  </si>
  <si>
    <t>1S112</t>
  </si>
  <si>
    <t>1S1138</t>
  </si>
  <si>
    <t>1S114</t>
  </si>
  <si>
    <t>1S116</t>
  </si>
  <si>
    <t>1S117</t>
  </si>
  <si>
    <t>1S118</t>
  </si>
  <si>
    <t>1S119</t>
  </si>
  <si>
    <t>1S120</t>
  </si>
  <si>
    <t>1S127</t>
  </si>
  <si>
    <t>1S128</t>
  </si>
  <si>
    <t>1S129</t>
  </si>
  <si>
    <t>1S132</t>
  </si>
  <si>
    <t>1S137</t>
  </si>
  <si>
    <t>1S138</t>
  </si>
  <si>
    <t>1S166A</t>
  </si>
  <si>
    <t>2P001</t>
  </si>
  <si>
    <t>2P002</t>
  </si>
  <si>
    <t>2P003</t>
  </si>
  <si>
    <t>2P004</t>
  </si>
  <si>
    <t>2P005</t>
  </si>
  <si>
    <t>2P006</t>
  </si>
  <si>
    <t>2P007</t>
  </si>
  <si>
    <t>2P008</t>
  </si>
  <si>
    <t>2P010</t>
  </si>
  <si>
    <t>2P011</t>
  </si>
  <si>
    <t>2P012</t>
  </si>
  <si>
    <t>2P014</t>
  </si>
  <si>
    <t>2P015</t>
  </si>
  <si>
    <t>2P016</t>
  </si>
  <si>
    <t>2P017</t>
  </si>
  <si>
    <t>2P018</t>
  </si>
  <si>
    <t>2P019</t>
  </si>
  <si>
    <t>2P020</t>
  </si>
  <si>
    <t>2P021</t>
  </si>
  <si>
    <t>2P022</t>
  </si>
  <si>
    <t>2P023</t>
  </si>
  <si>
    <t>2P024</t>
  </si>
  <si>
    <t>2P025</t>
  </si>
  <si>
    <t>2P026</t>
  </si>
  <si>
    <t>2P027</t>
  </si>
  <si>
    <t>2P028</t>
  </si>
  <si>
    <t>2P029</t>
  </si>
  <si>
    <t>2P030</t>
  </si>
  <si>
    <t>2P031</t>
  </si>
  <si>
    <t>2P032</t>
  </si>
  <si>
    <t>2P033</t>
  </si>
  <si>
    <t>2P034</t>
  </si>
  <si>
    <t>2P035</t>
  </si>
  <si>
    <t>2P036</t>
  </si>
  <si>
    <t>2P037</t>
  </si>
  <si>
    <t>2P038</t>
  </si>
  <si>
    <t>2P039</t>
  </si>
  <si>
    <t>2P040</t>
  </si>
  <si>
    <t>2P041</t>
  </si>
  <si>
    <t>2P042</t>
  </si>
  <si>
    <t>2P043</t>
  </si>
  <si>
    <t>2P044</t>
  </si>
  <si>
    <t>2P045</t>
  </si>
  <si>
    <t>2P046</t>
  </si>
  <si>
    <t>2P047</t>
  </si>
  <si>
    <t>2P048</t>
  </si>
  <si>
    <t>2P049</t>
  </si>
  <si>
    <t>2P050</t>
  </si>
  <si>
    <t>2P051</t>
  </si>
  <si>
    <t>2P052</t>
  </si>
  <si>
    <t>2P053</t>
  </si>
  <si>
    <t>2P054</t>
  </si>
  <si>
    <t>2P055</t>
  </si>
  <si>
    <t>2P056</t>
  </si>
  <si>
    <t>2P057</t>
  </si>
  <si>
    <t>2P058</t>
  </si>
  <si>
    <t>2P059</t>
  </si>
  <si>
    <t>2P060</t>
  </si>
  <si>
    <t>2P061</t>
  </si>
  <si>
    <t>2P062</t>
  </si>
  <si>
    <t>2P063</t>
  </si>
  <si>
    <t>2P064</t>
  </si>
  <si>
    <t>2P065</t>
  </si>
  <si>
    <t>2P066</t>
  </si>
  <si>
    <t>2P067</t>
  </si>
  <si>
    <t>2P068</t>
  </si>
  <si>
    <t>2P069</t>
  </si>
  <si>
    <t>2P070</t>
  </si>
  <si>
    <t>2P071</t>
  </si>
  <si>
    <t>2P072</t>
  </si>
  <si>
    <t>2P073</t>
  </si>
  <si>
    <t>2P075</t>
  </si>
  <si>
    <t>2P076</t>
  </si>
  <si>
    <t>2P077</t>
  </si>
  <si>
    <t>2P078</t>
  </si>
  <si>
    <t>2P079</t>
  </si>
  <si>
    <t>2P080</t>
  </si>
  <si>
    <t>2P081</t>
  </si>
  <si>
    <t>2P082</t>
  </si>
  <si>
    <t>2P083</t>
  </si>
  <si>
    <t>2P084</t>
  </si>
  <si>
    <t>2P085</t>
  </si>
  <si>
    <t>2P086</t>
  </si>
  <si>
    <t>2P087</t>
  </si>
  <si>
    <t>2P088</t>
  </si>
  <si>
    <t>2P092</t>
  </si>
  <si>
    <t>2P093</t>
  </si>
  <si>
    <t>2P094</t>
  </si>
  <si>
    <t>2P095</t>
  </si>
  <si>
    <t>2P096</t>
  </si>
  <si>
    <t>2P097</t>
  </si>
  <si>
    <t>2P098</t>
  </si>
  <si>
    <t>2P099</t>
  </si>
  <si>
    <t>2P100</t>
  </si>
  <si>
    <t>2P101</t>
  </si>
  <si>
    <t>2P102</t>
  </si>
  <si>
    <t>2P103</t>
  </si>
  <si>
    <t>2P104</t>
  </si>
  <si>
    <t>2P105</t>
  </si>
  <si>
    <t>2P106</t>
  </si>
  <si>
    <t>2P107</t>
  </si>
  <si>
    <t>2P108</t>
  </si>
  <si>
    <t>2P109</t>
  </si>
  <si>
    <t>2P110</t>
  </si>
  <si>
    <t>2P111</t>
  </si>
  <si>
    <t>2P112</t>
  </si>
  <si>
    <t>2P113</t>
  </si>
  <si>
    <t>2P114</t>
  </si>
  <si>
    <t>2P115</t>
  </si>
  <si>
    <t>2P116</t>
  </si>
  <si>
    <t>2P117</t>
  </si>
  <si>
    <t>2P118</t>
  </si>
  <si>
    <t>2P120</t>
  </si>
  <si>
    <t>2P121</t>
  </si>
  <si>
    <t>2P122</t>
  </si>
  <si>
    <t>2P123</t>
  </si>
  <si>
    <t>2P124</t>
  </si>
  <si>
    <t>2P125</t>
  </si>
  <si>
    <t>2P126</t>
  </si>
  <si>
    <t>2P127</t>
  </si>
  <si>
    <t>2P128</t>
  </si>
  <si>
    <t>2P129</t>
  </si>
  <si>
    <t>2P130</t>
  </si>
  <si>
    <t>2P131</t>
  </si>
  <si>
    <t>2P132</t>
  </si>
  <si>
    <t>2P140</t>
  </si>
  <si>
    <t>2P141</t>
  </si>
  <si>
    <t>2S001</t>
  </si>
  <si>
    <t>2S004</t>
  </si>
  <si>
    <t>2S005</t>
  </si>
  <si>
    <t>2S006</t>
  </si>
  <si>
    <t>2S007</t>
  </si>
  <si>
    <t>2S008</t>
  </si>
  <si>
    <t>2S009</t>
  </si>
  <si>
    <t>2S010</t>
  </si>
  <si>
    <t>2S011</t>
  </si>
  <si>
    <t>2S012</t>
  </si>
  <si>
    <t>2S013</t>
  </si>
  <si>
    <t>2S014</t>
  </si>
  <si>
    <t>2S016</t>
  </si>
  <si>
    <t>2S017</t>
  </si>
  <si>
    <t>2S018</t>
  </si>
  <si>
    <t>2S020</t>
  </si>
  <si>
    <t>2S021</t>
  </si>
  <si>
    <t>2S022</t>
  </si>
  <si>
    <t>2S023</t>
  </si>
  <si>
    <t>2S024</t>
  </si>
  <si>
    <t>2S025</t>
  </si>
  <si>
    <t>2S026</t>
  </si>
  <si>
    <t>2S028</t>
  </si>
  <si>
    <t>2S031</t>
  </si>
  <si>
    <t>2S033</t>
  </si>
  <si>
    <t>2S034A</t>
  </si>
  <si>
    <t>2S036</t>
  </si>
  <si>
    <t>2S037</t>
  </si>
  <si>
    <t>2S038</t>
  </si>
  <si>
    <t>2S038A</t>
  </si>
  <si>
    <t>2S038B</t>
  </si>
  <si>
    <t>2S039</t>
  </si>
  <si>
    <t>2S040</t>
  </si>
  <si>
    <t>2S041</t>
  </si>
  <si>
    <t>2S042</t>
  </si>
  <si>
    <t>2S043</t>
  </si>
  <si>
    <t>2S044</t>
  </si>
  <si>
    <t>2S045</t>
  </si>
  <si>
    <t>2S046</t>
  </si>
  <si>
    <t>2S047</t>
  </si>
  <si>
    <t>2S048</t>
  </si>
  <si>
    <t>2S049</t>
  </si>
  <si>
    <t>2S050</t>
  </si>
  <si>
    <t>2S051</t>
  </si>
  <si>
    <t>2S052</t>
  </si>
  <si>
    <t>2S053</t>
  </si>
  <si>
    <t>2S054</t>
  </si>
  <si>
    <t>2S055</t>
  </si>
  <si>
    <t>2S056</t>
  </si>
  <si>
    <t>2S057</t>
  </si>
  <si>
    <t>2S059</t>
  </si>
  <si>
    <t>2S061</t>
  </si>
  <si>
    <t>2S064</t>
  </si>
  <si>
    <t>2S069</t>
  </si>
  <si>
    <t>2S078A</t>
  </si>
  <si>
    <t>3P001</t>
  </si>
  <si>
    <t>3P001A</t>
  </si>
  <si>
    <t>3P002</t>
  </si>
  <si>
    <t>3P003</t>
  </si>
  <si>
    <t>3P003A</t>
  </si>
  <si>
    <t>3P006</t>
  </si>
  <si>
    <t>3P007</t>
  </si>
  <si>
    <t>3P008</t>
  </si>
  <si>
    <t>3P009</t>
  </si>
  <si>
    <t>3P010</t>
  </si>
  <si>
    <t>3P011</t>
  </si>
  <si>
    <t>3P012</t>
  </si>
  <si>
    <t>3P013</t>
  </si>
  <si>
    <t>3P014</t>
  </si>
  <si>
    <t>3P015</t>
  </si>
  <si>
    <t>3P016</t>
  </si>
  <si>
    <t>3P017</t>
  </si>
  <si>
    <t>3P018</t>
  </si>
  <si>
    <t>3P019</t>
  </si>
  <si>
    <t>3P020</t>
  </si>
  <si>
    <t>3P021</t>
  </si>
  <si>
    <t>3P022</t>
  </si>
  <si>
    <t>3P023</t>
  </si>
  <si>
    <t>3P024</t>
  </si>
  <si>
    <t>3P025</t>
  </si>
  <si>
    <t>3P026</t>
  </si>
  <si>
    <t>3P027</t>
  </si>
  <si>
    <t>3P031</t>
  </si>
  <si>
    <t>3P032</t>
  </si>
  <si>
    <t>3P034</t>
  </si>
  <si>
    <t>3P035</t>
  </si>
  <si>
    <t>3P037</t>
  </si>
  <si>
    <t>3P040</t>
  </si>
  <si>
    <t>3P041</t>
  </si>
  <si>
    <t>3P042</t>
  </si>
  <si>
    <t>3P044</t>
  </si>
  <si>
    <t>3P045</t>
  </si>
  <si>
    <t>3P046</t>
  </si>
  <si>
    <t>3P047</t>
  </si>
  <si>
    <t>3P048</t>
  </si>
  <si>
    <t>3P049</t>
  </si>
  <si>
    <t>3P050</t>
  </si>
  <si>
    <t>3P051</t>
  </si>
  <si>
    <t>3P054</t>
  </si>
  <si>
    <t>3P055</t>
  </si>
  <si>
    <t>3P056</t>
  </si>
  <si>
    <t>3P057</t>
  </si>
  <si>
    <t>3P058</t>
  </si>
  <si>
    <t>3P059</t>
  </si>
  <si>
    <t>3P061</t>
  </si>
  <si>
    <t>3P062</t>
  </si>
  <si>
    <t>3P063</t>
  </si>
  <si>
    <t>3P064</t>
  </si>
  <si>
    <t>3P065</t>
  </si>
  <si>
    <t>3P066</t>
  </si>
  <si>
    <t>3P067</t>
  </si>
  <si>
    <t>3P068</t>
  </si>
  <si>
    <t>3P069</t>
  </si>
  <si>
    <t>3P070</t>
  </si>
  <si>
    <t>3P072</t>
  </si>
  <si>
    <t>3P073</t>
  </si>
  <si>
    <t>3P073A</t>
  </si>
  <si>
    <t>3P074</t>
  </si>
  <si>
    <t>3P075</t>
  </si>
  <si>
    <t>3P076</t>
  </si>
  <si>
    <t>3P077</t>
  </si>
  <si>
    <t>3P077A</t>
  </si>
  <si>
    <t>3P077B</t>
  </si>
  <si>
    <t>3P086</t>
  </si>
  <si>
    <t>3P087</t>
  </si>
  <si>
    <t>3P088</t>
  </si>
  <si>
    <t>3P089</t>
  </si>
  <si>
    <t>3P090</t>
  </si>
  <si>
    <t>3P091</t>
  </si>
  <si>
    <t>3P092</t>
  </si>
  <si>
    <t>3P093</t>
  </si>
  <si>
    <t>3P094</t>
  </si>
  <si>
    <t>3P095</t>
  </si>
  <si>
    <t>3P096</t>
  </si>
  <si>
    <t>3P097</t>
  </si>
  <si>
    <t>3P098</t>
  </si>
  <si>
    <t>3P101</t>
  </si>
  <si>
    <t>3P103</t>
  </si>
  <si>
    <t>3P104</t>
  </si>
  <si>
    <t>3P105</t>
  </si>
  <si>
    <t>3P106</t>
  </si>
  <si>
    <t>3P107</t>
  </si>
  <si>
    <t>3P108</t>
  </si>
  <si>
    <t>3P110</t>
  </si>
  <si>
    <t>3P111</t>
  </si>
  <si>
    <t>3P112</t>
  </si>
  <si>
    <t>3P113</t>
  </si>
  <si>
    <t>3P114</t>
  </si>
  <si>
    <t>3S001</t>
  </si>
  <si>
    <t>3S004</t>
  </si>
  <si>
    <t>3S005</t>
  </si>
  <si>
    <t>3S006</t>
  </si>
  <si>
    <t>3S007</t>
  </si>
  <si>
    <t>3S008</t>
  </si>
  <si>
    <t>3S009</t>
  </si>
  <si>
    <t>3S010</t>
  </si>
  <si>
    <t>3S011</t>
  </si>
  <si>
    <t>3S012</t>
  </si>
  <si>
    <t>3S013</t>
  </si>
  <si>
    <t>3S014</t>
  </si>
  <si>
    <t>3S015</t>
  </si>
  <si>
    <t>3S017</t>
  </si>
  <si>
    <t>3S018</t>
  </si>
  <si>
    <t>3S019</t>
  </si>
  <si>
    <t>3S023</t>
  </si>
  <si>
    <t>3S024</t>
  </si>
  <si>
    <t>3S028</t>
  </si>
  <si>
    <t>3S029</t>
  </si>
  <si>
    <t>3S030</t>
  </si>
  <si>
    <t>3S031</t>
  </si>
  <si>
    <t>3S169</t>
  </si>
  <si>
    <t>4P01</t>
  </si>
  <si>
    <t>4P02</t>
  </si>
  <si>
    <t>4P05</t>
  </si>
  <si>
    <t>4P06</t>
  </si>
  <si>
    <t>4P07</t>
  </si>
  <si>
    <t>4P08</t>
  </si>
  <si>
    <t>4P09</t>
  </si>
  <si>
    <t>4P10</t>
  </si>
  <si>
    <t>4P11</t>
  </si>
  <si>
    <t>4P12</t>
  </si>
  <si>
    <t>4P13</t>
  </si>
  <si>
    <t>4P14</t>
  </si>
  <si>
    <t>4P15</t>
  </si>
  <si>
    <t>4P16</t>
  </si>
  <si>
    <t>0P03</t>
  </si>
  <si>
    <t>0P04</t>
  </si>
  <si>
    <t>0P05</t>
  </si>
  <si>
    <t>0P11</t>
  </si>
  <si>
    <t>0P12</t>
  </si>
  <si>
    <t>0P13</t>
  </si>
  <si>
    <t>0P16</t>
  </si>
  <si>
    <t>0P17</t>
  </si>
  <si>
    <t>0P18</t>
  </si>
  <si>
    <t>0P19</t>
  </si>
  <si>
    <t>1S02</t>
  </si>
  <si>
    <t>1S03</t>
  </si>
  <si>
    <t>1S04</t>
  </si>
  <si>
    <t>1S05</t>
  </si>
  <si>
    <t>1S07</t>
  </si>
  <si>
    <t>1S08</t>
  </si>
  <si>
    <t>1S09</t>
  </si>
  <si>
    <t>1S10</t>
  </si>
  <si>
    <t>1S11</t>
  </si>
  <si>
    <t>1P02</t>
  </si>
  <si>
    <t>1P03</t>
  </si>
  <si>
    <t>1P04</t>
  </si>
  <si>
    <t>1P06</t>
  </si>
  <si>
    <t>1P09</t>
  </si>
  <si>
    <t>1P10</t>
  </si>
  <si>
    <t>1P11</t>
  </si>
  <si>
    <t>1P12</t>
  </si>
  <si>
    <t>1P13</t>
  </si>
  <si>
    <t>1P14</t>
  </si>
  <si>
    <t>1P15</t>
  </si>
  <si>
    <t>1P16</t>
  </si>
  <si>
    <t>1P17</t>
  </si>
  <si>
    <t>1P18</t>
  </si>
  <si>
    <t>2P02</t>
  </si>
  <si>
    <t>2P03</t>
  </si>
  <si>
    <t>2P04</t>
  </si>
  <si>
    <t>2P05</t>
  </si>
  <si>
    <t>2P08</t>
  </si>
  <si>
    <t>2P12</t>
  </si>
  <si>
    <t>2P13</t>
  </si>
  <si>
    <t>2P14</t>
  </si>
  <si>
    <t>2P15</t>
  </si>
  <si>
    <t>2P16</t>
  </si>
  <si>
    <t>2P17</t>
  </si>
  <si>
    <t>2P18</t>
  </si>
  <si>
    <t>2P19</t>
  </si>
  <si>
    <t>2P20</t>
  </si>
  <si>
    <t>2P21</t>
  </si>
  <si>
    <t>3P02</t>
  </si>
  <si>
    <t>3P03</t>
  </si>
  <si>
    <t>3P04</t>
  </si>
  <si>
    <t>3P05</t>
  </si>
  <si>
    <t>3P09</t>
  </si>
  <si>
    <t>3P10</t>
  </si>
  <si>
    <t>3P11</t>
  </si>
  <si>
    <t>3P12</t>
  </si>
  <si>
    <t>3P13</t>
  </si>
  <si>
    <t>3P14</t>
  </si>
  <si>
    <t>3P15</t>
  </si>
  <si>
    <t>3P16</t>
  </si>
  <si>
    <t>3P17</t>
  </si>
  <si>
    <t>3P18</t>
  </si>
  <si>
    <t>3P19</t>
  </si>
  <si>
    <t>3P20</t>
  </si>
  <si>
    <t>3P21</t>
  </si>
  <si>
    <t>0P01</t>
  </si>
  <si>
    <t>0P02</t>
  </si>
  <si>
    <t>0P07</t>
  </si>
  <si>
    <t>0P08</t>
  </si>
  <si>
    <t>0P14</t>
  </si>
  <si>
    <t>0P15</t>
  </si>
  <si>
    <t>1S01</t>
  </si>
  <si>
    <t>1S06</t>
  </si>
  <si>
    <t>1P01</t>
  </si>
  <si>
    <t>1P05</t>
  </si>
  <si>
    <t>2P01</t>
  </si>
  <si>
    <t>2P06</t>
  </si>
  <si>
    <t>3P01</t>
  </si>
  <si>
    <t>3P06</t>
  </si>
  <si>
    <t>0P06</t>
  </si>
  <si>
    <t>0P06A</t>
  </si>
  <si>
    <t>0P06B</t>
  </si>
  <si>
    <t>0P09</t>
  </si>
  <si>
    <t>0P09A</t>
  </si>
  <si>
    <t>0P09B</t>
  </si>
  <si>
    <t>0P10</t>
  </si>
  <si>
    <t>1P06A</t>
  </si>
  <si>
    <t>1P06B</t>
  </si>
  <si>
    <t>1P06C</t>
  </si>
  <si>
    <t>1P07</t>
  </si>
  <si>
    <t>1P08</t>
  </si>
  <si>
    <t>1P08A</t>
  </si>
  <si>
    <t>1P08B</t>
  </si>
  <si>
    <t>2P07</t>
  </si>
  <si>
    <t>2P09</t>
  </si>
  <si>
    <t>2P09A</t>
  </si>
  <si>
    <t>2P09B</t>
  </si>
  <si>
    <t>2P10</t>
  </si>
  <si>
    <t>2P11</t>
  </si>
  <si>
    <t>3P07</t>
  </si>
  <si>
    <t>3P07A</t>
  </si>
  <si>
    <t>3P08</t>
  </si>
  <si>
    <t>3P08A</t>
  </si>
  <si>
    <t>3P08B</t>
  </si>
  <si>
    <t>P0168</t>
  </si>
  <si>
    <t>P0101</t>
  </si>
  <si>
    <t>P0167</t>
  </si>
  <si>
    <t>Březová nad Svitavou-Dlouhá</t>
  </si>
  <si>
    <t>Název lokality</t>
  </si>
  <si>
    <t>Zádveří</t>
  </si>
  <si>
    <t>Chodba</t>
  </si>
  <si>
    <t>Kancelář</t>
  </si>
  <si>
    <t>WC ženy</t>
  </si>
  <si>
    <t>Denní místnost</t>
  </si>
  <si>
    <t>Schodiště</t>
  </si>
  <si>
    <t>WC muži</t>
  </si>
  <si>
    <t>Úklidová místnost</t>
  </si>
  <si>
    <t>Sklad</t>
  </si>
  <si>
    <t>Zasedací místnost</t>
  </si>
  <si>
    <t>Archiv</t>
  </si>
  <si>
    <t>Kryt CO deaktivovaný</t>
  </si>
  <si>
    <t>Sprcha</t>
  </si>
  <si>
    <t>Technická místnost</t>
  </si>
  <si>
    <t>Server</t>
  </si>
  <si>
    <t>F</t>
  </si>
  <si>
    <t>G</t>
  </si>
  <si>
    <t>H</t>
  </si>
  <si>
    <t>Funkce místnosti</t>
  </si>
  <si>
    <t>Místo plnění</t>
  </si>
  <si>
    <t>Objekt</t>
  </si>
  <si>
    <t>VNP</t>
  </si>
  <si>
    <t>soc.zař.neveřejné</t>
  </si>
  <si>
    <t>výtah</t>
  </si>
  <si>
    <t>měrná jednotka</t>
  </si>
  <si>
    <t>m2</t>
  </si>
  <si>
    <t>ks</t>
  </si>
  <si>
    <t>plocha / počet</t>
  </si>
  <si>
    <t>Předáno k úklidu</t>
  </si>
  <si>
    <t>požadováno strojové čištění</t>
  </si>
  <si>
    <t>zdroj vody</t>
  </si>
  <si>
    <t>zdroj elektrické energie</t>
  </si>
  <si>
    <t>kontejner na směsný odpad k dispozici poskytovateli</t>
  </si>
  <si>
    <t>kontejner na tříděný odpad k dispozici poskytovateli</t>
  </si>
  <si>
    <t>Poskytnutí úklidové místnosti</t>
  </si>
  <si>
    <t>ano</t>
  </si>
  <si>
    <t>ne</t>
  </si>
  <si>
    <t>J</t>
  </si>
  <si>
    <t>K</t>
  </si>
  <si>
    <t>L</t>
  </si>
  <si>
    <t>M</t>
  </si>
  <si>
    <t>N</t>
  </si>
  <si>
    <t>O</t>
  </si>
  <si>
    <t>P</t>
  </si>
  <si>
    <t>Q</t>
  </si>
  <si>
    <t>R</t>
  </si>
  <si>
    <t>S</t>
  </si>
  <si>
    <t>T</t>
  </si>
  <si>
    <t>Kč / jednotku</t>
  </si>
  <si>
    <t>B1</t>
  </si>
  <si>
    <t>B2</t>
  </si>
  <si>
    <t>B3</t>
  </si>
  <si>
    <t>1P00.0.0.1101</t>
  </si>
  <si>
    <t>1P00.0.0.1102</t>
  </si>
  <si>
    <t>2CE01.5.3.0101</t>
  </si>
  <si>
    <t>2CE01.5.3.0102</t>
  </si>
  <si>
    <t>2CE01.5.3.0103</t>
  </si>
  <si>
    <t>2CE01.5.3.0104</t>
  </si>
  <si>
    <t>1VS00.4.0.0101</t>
  </si>
  <si>
    <t>1VS00.4.0.0102</t>
  </si>
  <si>
    <t>2B00.0.1.0101</t>
  </si>
  <si>
    <t>2B00.0.1.0102</t>
  </si>
  <si>
    <t>1CE01.2.2.0101</t>
  </si>
  <si>
    <t>1CE01.2.2.0102</t>
  </si>
  <si>
    <t>1CE01.2.2.0103</t>
  </si>
  <si>
    <t>1CE01.2.2.0104</t>
  </si>
  <si>
    <t>1V00.0.0.0111</t>
  </si>
  <si>
    <t>1V00.0.0.0112</t>
  </si>
  <si>
    <t>2B00.1.0.0101</t>
  </si>
  <si>
    <t>2B00.1.0.0102</t>
  </si>
  <si>
    <t>1CE01.2.0.0111</t>
  </si>
  <si>
    <t>1CE01.2.0.0112</t>
  </si>
  <si>
    <t>1CE01.2.0.0113</t>
  </si>
  <si>
    <t>1CE01.2.0.0114</t>
  </si>
  <si>
    <t>1CE01.1.0.0111</t>
  </si>
  <si>
    <t>1CE01.1.0.0112</t>
  </si>
  <si>
    <t>1CE01.1.0.0113</t>
  </si>
  <si>
    <t>1CE01.1.0.0114</t>
  </si>
  <si>
    <t>1CE01.7.3.1101</t>
  </si>
  <si>
    <t>1CE01.7.3.1102</t>
  </si>
  <si>
    <t>1CE01.7.3.1103</t>
  </si>
  <si>
    <t>1CE01.7.3.1104</t>
  </si>
  <si>
    <t>1CE01.7.3.1105</t>
  </si>
  <si>
    <t>2B00.0.0.0101</t>
  </si>
  <si>
    <t>1VS00.15.3.0111</t>
  </si>
  <si>
    <t>1VS00.15.3.0112</t>
  </si>
  <si>
    <t>1VS00.15.3.0113</t>
  </si>
  <si>
    <t>1VS00.15.3.0114</t>
  </si>
  <si>
    <t>2P00.0.0.1101</t>
  </si>
  <si>
    <t>2P00.0.0.1102</t>
  </si>
  <si>
    <t>3B00.3.2.0101</t>
  </si>
  <si>
    <t>3B00.3.2.0102</t>
  </si>
  <si>
    <t>3B00.3.2.0103</t>
  </si>
  <si>
    <t>1CE01.2.0.0001</t>
  </si>
  <si>
    <t>1CE01.2.0.0002</t>
  </si>
  <si>
    <t>1V00.0.0.0101</t>
  </si>
  <si>
    <t>2B00.2.0.0101</t>
  </si>
  <si>
    <t>2B00.2.0.0102</t>
  </si>
  <si>
    <t>2B00.2.0.0103</t>
  </si>
  <si>
    <t>1V00.0.0.0000</t>
  </si>
  <si>
    <t>1CE01.1.0.0101</t>
  </si>
  <si>
    <t>1CE01.1.0.0102</t>
  </si>
  <si>
    <t>1CE01.1.0.0103</t>
  </si>
  <si>
    <t>1CE01.1.0.0001</t>
  </si>
  <si>
    <t>1CE01.1.0.0002</t>
  </si>
  <si>
    <t>1V00.1.0.0001</t>
  </si>
  <si>
    <t>1V00.0.0.0102</t>
  </si>
  <si>
    <t>2B00.3.1.0101</t>
  </si>
  <si>
    <t>2B00.3.1.0102</t>
  </si>
  <si>
    <t>2B00.3.1.0103</t>
  </si>
  <si>
    <t>1VS00.2.0.0111</t>
  </si>
  <si>
    <t>1VS00.2.0.0112</t>
  </si>
  <si>
    <t>1VS00.2.0.0113</t>
  </si>
  <si>
    <t>1VS00.2.0.0101</t>
  </si>
  <si>
    <t>1VS00.2.0.0102</t>
  </si>
  <si>
    <t>1CE01.0.0.1001</t>
  </si>
  <si>
    <t>1CE01.0.0.1002</t>
  </si>
  <si>
    <t>2V00.0.0.0101</t>
  </si>
  <si>
    <t>3P00.0.0.1101</t>
  </si>
  <si>
    <t>3P00.0.0.1102</t>
  </si>
  <si>
    <t>1VS00.56.16.0111</t>
  </si>
  <si>
    <t>1VS00.56.16.0112</t>
  </si>
  <si>
    <t>1VS00.56.16.0113</t>
  </si>
  <si>
    <t>1VS00.56.16.0114</t>
  </si>
  <si>
    <t>4V00.0.0.1001</t>
  </si>
  <si>
    <t>5VY30.0.0.0001</t>
  </si>
  <si>
    <t>5VY30.0.0.0002</t>
  </si>
  <si>
    <t>5VY30.0.0.0003</t>
  </si>
  <si>
    <t>1CE01.0.0.0101</t>
  </si>
  <si>
    <t>1CE01.0.0.0102</t>
  </si>
  <si>
    <t>1VS00.6.0.0101</t>
  </si>
  <si>
    <t>1VS00.6.0.0102</t>
  </si>
  <si>
    <t>3B00.2.1.0101</t>
  </si>
  <si>
    <t>3B00.2.1.0102</t>
  </si>
  <si>
    <t>3B00.2.1.0103</t>
  </si>
  <si>
    <t>1CE01.2.2.0111</t>
  </si>
  <si>
    <t>1CE01.2.2.0112</t>
  </si>
  <si>
    <t>1CE01.2.2.0113</t>
  </si>
  <si>
    <t>1CE01.2.2.0114</t>
  </si>
  <si>
    <t>1CE01.2.2.0115</t>
  </si>
  <si>
    <t>1CE01.5.2.0111</t>
  </si>
  <si>
    <t>1CE01.5.2.0112</t>
  </si>
  <si>
    <t>1CE01.5.2.0113</t>
  </si>
  <si>
    <t>1CE01.5.2.0114</t>
  </si>
  <si>
    <t>1CE01.5.2.0115</t>
  </si>
  <si>
    <t>1B00.3.0.0101</t>
  </si>
  <si>
    <t>1B00.3.0.0102</t>
  </si>
  <si>
    <t>1B00.3.0.0103</t>
  </si>
  <si>
    <t>2CE01.20.6.0111</t>
  </si>
  <si>
    <t>2CE01.20.6.0112</t>
  </si>
  <si>
    <t>2CE01.20.6.0113</t>
  </si>
  <si>
    <t>2CE01.20.6.0114</t>
  </si>
  <si>
    <t>2CE01.20.6.0115</t>
  </si>
  <si>
    <t>1CE01.0.0.0001</t>
  </si>
  <si>
    <t>1V00.28.8.1111</t>
  </si>
  <si>
    <t>1V00.28.8.1112</t>
  </si>
  <si>
    <t>1V00.28.8.1113</t>
  </si>
  <si>
    <t>1V00.28.8.1114</t>
  </si>
  <si>
    <t>1V00.28.8.1115</t>
  </si>
  <si>
    <t>3B10.2.4.1101</t>
  </si>
  <si>
    <t>3B10.2.4.1102</t>
  </si>
  <si>
    <t>3B10.2.4.1103</t>
  </si>
  <si>
    <t>3B10.2.4.1104</t>
  </si>
  <si>
    <t>3B10.2.4.1105</t>
  </si>
  <si>
    <t>4B00.0.0.1101</t>
  </si>
  <si>
    <t>4B00.0.0.1102</t>
  </si>
  <si>
    <t>1CE01.2.0.0101</t>
  </si>
  <si>
    <t>1CE01.2.0.0102</t>
  </si>
  <si>
    <t>1CE01.2.0.0103</t>
  </si>
  <si>
    <t>1B00.3.1.0101</t>
  </si>
  <si>
    <t>1B00.3.1.0102</t>
  </si>
  <si>
    <t>1B00.3.1.0103</t>
  </si>
  <si>
    <t>2VS00.0.0.0111</t>
  </si>
  <si>
    <t>2VS00.0.0.0112</t>
  </si>
  <si>
    <t>2VS00.0.0.0113</t>
  </si>
  <si>
    <t>1B00.2.0.0101</t>
  </si>
  <si>
    <t>1B00.2.0.0102</t>
  </si>
  <si>
    <t>2VS00.2.0.0111</t>
  </si>
  <si>
    <t>2VS00.2.0.0112</t>
  </si>
  <si>
    <t>2VS00.2.0.0113</t>
  </si>
  <si>
    <t>1VS00.1.0.0111</t>
  </si>
  <si>
    <t>1VS00.1.0.0112</t>
  </si>
  <si>
    <t>1VS00.1.0.0113</t>
  </si>
  <si>
    <t>1VS00.1.0.0101</t>
  </si>
  <si>
    <t>1VS00.1.0.0102</t>
  </si>
  <si>
    <t>1CE01.1.2.0101</t>
  </si>
  <si>
    <t>1CE01.1.2.0102</t>
  </si>
  <si>
    <t>1CE01.1.2.0103</t>
  </si>
  <si>
    <t>1CE01.1.2.0104</t>
  </si>
  <si>
    <t>1V00.3.0.0001</t>
  </si>
  <si>
    <t>1CE01.8.2.0111</t>
  </si>
  <si>
    <t>1CE01.8.2.0112</t>
  </si>
  <si>
    <t>1CE01.8.2.0113</t>
  </si>
  <si>
    <t>1CE01.8.2.0114</t>
  </si>
  <si>
    <t>1CE01.8.2.0115</t>
  </si>
  <si>
    <t>1VS00.4.0.0111</t>
  </si>
  <si>
    <t>1VS00.4.0.0112</t>
  </si>
  <si>
    <t>1VS00.4.0.0113</t>
  </si>
  <si>
    <t>1CE01.4.0.0101</t>
  </si>
  <si>
    <t>1CE01.4.0.0102</t>
  </si>
  <si>
    <t>1CE01.4.0.0103</t>
  </si>
  <si>
    <t>1CE01.3.0.0101</t>
  </si>
  <si>
    <t>1CE01.3.0.0102</t>
  </si>
  <si>
    <t>1CE01.3.0.0103</t>
  </si>
  <si>
    <t>1CE01.4.2.0111</t>
  </si>
  <si>
    <t>1CE01.4.2.0112</t>
  </si>
  <si>
    <t>1CE01.4.2.0113</t>
  </si>
  <si>
    <t>1CE01.4.2.0114</t>
  </si>
  <si>
    <t>1CE01.4.2.0115</t>
  </si>
  <si>
    <t>2VY10.0.0.0001</t>
  </si>
  <si>
    <t>3P00.2.0.1101</t>
  </si>
  <si>
    <t>3P00.2.0.1102</t>
  </si>
  <si>
    <t>3P00.2.0.1103</t>
  </si>
  <si>
    <t>5B00.0.0.1101</t>
  </si>
  <si>
    <t>5B00.0.0.1102</t>
  </si>
  <si>
    <t>6VY40.0.0.0001</t>
  </si>
  <si>
    <t>6VY40.0.0.0002</t>
  </si>
  <si>
    <t>6VY40.0.0.0003</t>
  </si>
  <si>
    <t>6VY40.0.0.0004</t>
  </si>
  <si>
    <t>1VS00.3.0.0111</t>
  </si>
  <si>
    <t>1VS00.3.0.0112</t>
  </si>
  <si>
    <t>1VS00.3.0.0113</t>
  </si>
  <si>
    <t>2B00.3.0.0101</t>
  </si>
  <si>
    <t>2B00.3.0.0102</t>
  </si>
  <si>
    <t>1V00.9.3.1111</t>
  </si>
  <si>
    <t>1V00.9.3.1112</t>
  </si>
  <si>
    <t>1V00.9.3.1113</t>
  </si>
  <si>
    <t>1V00.9.3.1114</t>
  </si>
  <si>
    <t>1V00.9.3.1115</t>
  </si>
  <si>
    <t>3B00.0.2.0101</t>
  </si>
  <si>
    <t>3B00.0.2.0102</t>
  </si>
  <si>
    <t>4VY10.0.0.0001</t>
  </si>
  <si>
    <t>3B00.0.0.0101</t>
  </si>
  <si>
    <t>4VY20.0.0.0001</t>
  </si>
  <si>
    <t>4VY20.0.0.0002</t>
  </si>
  <si>
    <t>2B00.2.1.0101</t>
  </si>
  <si>
    <t>2B00.2.1.0102</t>
  </si>
  <si>
    <t>2B00.2.1.0103</t>
  </si>
  <si>
    <t>2B00.2.2.0101</t>
  </si>
  <si>
    <t>2B00.2.2.0102</t>
  </si>
  <si>
    <t>2B00.2.2.0103</t>
  </si>
  <si>
    <t>1CE01.1.0.0011</t>
  </si>
  <si>
    <t>1CE01.1.0.0012</t>
  </si>
  <si>
    <t>1CE01.1.0.0013</t>
  </si>
  <si>
    <t>1V00.2.0.0011</t>
  </si>
  <si>
    <t>1V00.2.0.0012</t>
  </si>
  <si>
    <t>1VS00.9.2.0111</t>
  </si>
  <si>
    <t>1VS00.9.2.0112</t>
  </si>
  <si>
    <t>1VS00.9.2.0113</t>
  </si>
  <si>
    <t>1VS00.9.2.0114</t>
  </si>
  <si>
    <t>1VS00.10.4.0111</t>
  </si>
  <si>
    <t>1VS00.10.4.0112</t>
  </si>
  <si>
    <t>1VS00.10.4.0113</t>
  </si>
  <si>
    <t>1VS00.10.4.0114</t>
  </si>
  <si>
    <t>2B00.5.3.0101</t>
  </si>
  <si>
    <t>2B00.5.3.0102</t>
  </si>
  <si>
    <t>2B00.5.3.0103</t>
  </si>
  <si>
    <t>1V00.2.0.0001</t>
  </si>
  <si>
    <t>1VS00.8.2.0111</t>
  </si>
  <si>
    <t>1VS00.8.2.0112</t>
  </si>
  <si>
    <t>1VS00.8.2.0113</t>
  </si>
  <si>
    <t>1VS00.8.2.0114</t>
  </si>
  <si>
    <t>5VY20.0.0.0001</t>
  </si>
  <si>
    <t>5VY20.0.0.0002</t>
  </si>
  <si>
    <t>1CE01.4.0.0111</t>
  </si>
  <si>
    <t>1CE01.4.0.0112</t>
  </si>
  <si>
    <t>1CE01.4.0.0113</t>
  </si>
  <si>
    <t>1CE01.4.0.0114</t>
  </si>
  <si>
    <t>1VS00.5.0.0111</t>
  </si>
  <si>
    <t>1VS00.5.0.0112</t>
  </si>
  <si>
    <t>1VS00.5.0.0113</t>
  </si>
  <si>
    <t>2B00.0.2.0101</t>
  </si>
  <si>
    <t>2B00.0.2.0102</t>
  </si>
  <si>
    <t>3B00.1.0.0101</t>
  </si>
  <si>
    <t>3B00.1.0.0102</t>
  </si>
  <si>
    <t>1VS00.5.0.0101</t>
  </si>
  <si>
    <t>1VS00.5.0.0102</t>
  </si>
  <si>
    <t>2V00.0.0.0111</t>
  </si>
  <si>
    <t>2V00.0.0.0112</t>
  </si>
  <si>
    <t>3VY20.0.0.0001</t>
  </si>
  <si>
    <t>3VY20.0.0.0002</t>
  </si>
  <si>
    <t>1V00.12.0.0001</t>
  </si>
  <si>
    <t>3B00.2.0.0101</t>
  </si>
  <si>
    <t>3B00.2.0.0102</t>
  </si>
  <si>
    <t>1VS00.5.2.0111</t>
  </si>
  <si>
    <t>1VS00.5.2.0112</t>
  </si>
  <si>
    <t>1VS00.5.2.0113</t>
  </si>
  <si>
    <t>1VS00.5.2.0114</t>
  </si>
  <si>
    <t>3B00.1.1.0101</t>
  </si>
  <si>
    <t>3B00.1.1.0102</t>
  </si>
  <si>
    <t>3B00.1.1.0103</t>
  </si>
  <si>
    <t>1CE01.4.2.0101</t>
  </si>
  <si>
    <t>1CE01.4.2.0102</t>
  </si>
  <si>
    <t>1CE01.4.2.0103</t>
  </si>
  <si>
    <t>1CE01.4.2.0104</t>
  </si>
  <si>
    <t>1V00.6.0.0001</t>
  </si>
  <si>
    <t>1VS00.2.1.0111</t>
  </si>
  <si>
    <t>1VS00.2.1.0112</t>
  </si>
  <si>
    <t>1VS00.2.1.0113</t>
  </si>
  <si>
    <t>1VS00.2.1.0114</t>
  </si>
  <si>
    <t>1CE01.1.1.0111</t>
  </si>
  <si>
    <t>1CE01.1.1.0112</t>
  </si>
  <si>
    <t>1CE01.1.1.0113</t>
  </si>
  <si>
    <t>1CE01.1.1.0114</t>
  </si>
  <si>
    <t>1CE01.1.1.0115</t>
  </si>
  <si>
    <t>2VS00.2.0.0101</t>
  </si>
  <si>
    <t>2VS00.2.0.0102</t>
  </si>
  <si>
    <t>2P00.0.0.0101</t>
  </si>
  <si>
    <t>1VS00.6.0.0111</t>
  </si>
  <si>
    <t>1VS00.6.0.0112</t>
  </si>
  <si>
    <t>1VS00.6.0.0113</t>
  </si>
  <si>
    <t>1VS00.7.1.0111</t>
  </si>
  <si>
    <t>1VS00.7.1.0112</t>
  </si>
  <si>
    <t>1VS00.7.1.0113</t>
  </si>
  <si>
    <t>1VS00.7.1.0114</t>
  </si>
  <si>
    <t>3B00.0.1.0101</t>
  </si>
  <si>
    <t>3B00.0.1.0102</t>
  </si>
  <si>
    <t>1VS00.8.4.0111</t>
  </si>
  <si>
    <t>1VS00.8.4.0112</t>
  </si>
  <si>
    <t>1VS00.8.4.0113</t>
  </si>
  <si>
    <t>1VS00.8.4.0114</t>
  </si>
  <si>
    <t>3B00.5.1.0101</t>
  </si>
  <si>
    <t>3B00.5.1.0102</t>
  </si>
  <si>
    <t>3B00.5.1.0103</t>
  </si>
  <si>
    <t>1VS00.4.2.0101</t>
  </si>
  <si>
    <t>1VS00.4.2.0102</t>
  </si>
  <si>
    <t>1VS00.4.2.0103</t>
  </si>
  <si>
    <t>3B00.3.0.0101</t>
  </si>
  <si>
    <t>3B00.3.0.0102</t>
  </si>
  <si>
    <t>2B00.1.0.0103</t>
  </si>
  <si>
    <t>1VS00.3.0.0101</t>
  </si>
  <si>
    <t>1VS00.3.0.0102</t>
  </si>
  <si>
    <t>3BS00.1.0.0101</t>
  </si>
  <si>
    <t>3BS00.1.0.0102</t>
  </si>
  <si>
    <t>1CE01.3.0.0001</t>
  </si>
  <si>
    <t>1CE01.3.0.0002</t>
  </si>
  <si>
    <t>1CE01.8.1.0001</t>
  </si>
  <si>
    <t>1CE01.8.1.0002</t>
  </si>
  <si>
    <t>1CE01.8.1.0003</t>
  </si>
  <si>
    <t>1VS00.10.2.0111</t>
  </si>
  <si>
    <t>1VS00.10.2.0112</t>
  </si>
  <si>
    <t>1VS00.10.2.0113</t>
  </si>
  <si>
    <t>1VS00.10.2.0114</t>
  </si>
  <si>
    <t>2VS00.4.0.0111</t>
  </si>
  <si>
    <t>2VS00.4.0.0112</t>
  </si>
  <si>
    <t>2VS00.4.0.0113</t>
  </si>
  <si>
    <t>2B00.1.1.0101</t>
  </si>
  <si>
    <t>2B00.1.1.0102</t>
  </si>
  <si>
    <t>2B00.1.1.0103</t>
  </si>
  <si>
    <t>2B00.4.0.0101</t>
  </si>
  <si>
    <t>2B00.4.0.0102</t>
  </si>
  <si>
    <t>1VS00.3.1.0111</t>
  </si>
  <si>
    <t>1VS00.3.1.0112</t>
  </si>
  <si>
    <t>1VS00.3.1.0113</t>
  </si>
  <si>
    <t>1VS00.3.1.0114</t>
  </si>
  <si>
    <t>1CE01.5.0.0111</t>
  </si>
  <si>
    <t>1CE01.5.0.0112</t>
  </si>
  <si>
    <t>1CE01.5.0.0113</t>
  </si>
  <si>
    <t>1CE01.5.0.0114</t>
  </si>
  <si>
    <t>1B00.8.2.0101</t>
  </si>
  <si>
    <t>1B00.8.2.0102</t>
  </si>
  <si>
    <t>1B00.8.2.0103</t>
  </si>
  <si>
    <t>1CE01.3.0.0111</t>
  </si>
  <si>
    <t>1CE01.3.0.0112</t>
  </si>
  <si>
    <t>1CE01.3.0.0113</t>
  </si>
  <si>
    <t>1CE01.3.0.0114</t>
  </si>
  <si>
    <t>1VS00.7.0.0111</t>
  </si>
  <si>
    <t>1VS00.7.0.0112</t>
  </si>
  <si>
    <t>1VS00.7.0.0113</t>
  </si>
  <si>
    <t>1VS00.19.4.0111</t>
  </si>
  <si>
    <t>1VS00.19.4.0112</t>
  </si>
  <si>
    <t>1VS00.19.4.0113</t>
  </si>
  <si>
    <t>1VS00.19.4.0114</t>
  </si>
  <si>
    <t>1VS00.14.5.0111</t>
  </si>
  <si>
    <t>1VS00.14.5.0112</t>
  </si>
  <si>
    <t>1VS00.14.5.0113</t>
  </si>
  <si>
    <t>1VS00.14.5.0114</t>
  </si>
  <si>
    <t>3B00.0.3.0101</t>
  </si>
  <si>
    <t>3B00.0.3.0102</t>
  </si>
  <si>
    <t>1CE01.1.1.0101</t>
  </si>
  <si>
    <t>1CE01.1.1.0102</t>
  </si>
  <si>
    <t>1CE01.1.1.0103</t>
  </si>
  <si>
    <t>1CE01.1.1.0104</t>
  </si>
  <si>
    <t>1CE01.2.0.0011</t>
  </si>
  <si>
    <t>1CE01.2.0.0012</t>
  </si>
  <si>
    <t>1CE01.2.0.0013</t>
  </si>
  <si>
    <t>1VS00.9.4.0111</t>
  </si>
  <si>
    <t>1VS00.9.4.0112</t>
  </si>
  <si>
    <t>1VS00.9.4.0113</t>
  </si>
  <si>
    <t>1VS00.9.4.0114</t>
  </si>
  <si>
    <t>3VY30.0.0.0001</t>
  </si>
  <si>
    <t>3VY30.0.0.0002</t>
  </si>
  <si>
    <t>3VY30.0.0.0003</t>
  </si>
  <si>
    <t>1P00.0.0.0101</t>
  </si>
  <si>
    <t>1VS00.5.1.0111</t>
  </si>
  <si>
    <t>1VS00.5.1.0112</t>
  </si>
  <si>
    <t>1VS00.5.1.0113</t>
  </si>
  <si>
    <t>1VS00.5.1.0114</t>
  </si>
  <si>
    <t>4VY30.0.0.0001</t>
  </si>
  <si>
    <t>4VY30.0.0.0002</t>
  </si>
  <si>
    <t>4VY30.0.0.0003</t>
  </si>
  <si>
    <t>2B00.4.3.0101</t>
  </si>
  <si>
    <t>2B00.4.3.0102</t>
  </si>
  <si>
    <t>2B00.4.3.0103</t>
  </si>
  <si>
    <t>1VS00.13.6.0111</t>
  </si>
  <si>
    <t>1VS00.13.6.0112</t>
  </si>
  <si>
    <t>1VS00.13.6.0113</t>
  </si>
  <si>
    <t>1VS00.13.6.0114</t>
  </si>
  <si>
    <t>4P00.0.0.1001</t>
  </si>
  <si>
    <t>5P00.0.0.1001</t>
  </si>
  <si>
    <t>6B00.0.0.0101</t>
  </si>
  <si>
    <t>7VY30.0.0.0001</t>
  </si>
  <si>
    <t>7VY30.0.0.0002</t>
  </si>
  <si>
    <t>7VY30.0.0.0003</t>
  </si>
  <si>
    <t>1B00.1.1.0101</t>
  </si>
  <si>
    <t>1B00.1.1.0102</t>
  </si>
  <si>
    <t>1B00.1.1.0103</t>
  </si>
  <si>
    <t>Blížkovice</t>
  </si>
  <si>
    <t>Bohušice</t>
  </si>
  <si>
    <t>Boří les</t>
  </si>
  <si>
    <t>Brno dolní nádraží</t>
  </si>
  <si>
    <t>Bzenec přívoz</t>
  </si>
  <si>
    <t>Dědice</t>
  </si>
  <si>
    <t>Dobronín zastávka</t>
  </si>
  <si>
    <t>Hlinsko-Kouty</t>
  </si>
  <si>
    <t>Jackov</t>
  </si>
  <si>
    <t>Jemnice</t>
  </si>
  <si>
    <t>Křenovice dolní nádraží</t>
  </si>
  <si>
    <t>Lhotice u Jemnice</t>
  </si>
  <si>
    <t>Polná</t>
  </si>
  <si>
    <t>Rácovice</t>
  </si>
  <si>
    <t>Říkonín</t>
  </si>
  <si>
    <t>Střítež u Jihlavy</t>
  </si>
  <si>
    <t>Šlapanice zastávka</t>
  </si>
  <si>
    <t>Třebelovice</t>
  </si>
  <si>
    <t>Velká nad Veličkou</t>
  </si>
  <si>
    <t>Vlkoš</t>
  </si>
  <si>
    <t>Znojmo nemocnice</t>
  </si>
  <si>
    <t>0</t>
  </si>
  <si>
    <t>3302581P</t>
  </si>
  <si>
    <t>3302582CE</t>
  </si>
  <si>
    <t>3301591VS</t>
  </si>
  <si>
    <t>3301592B</t>
  </si>
  <si>
    <t>3303571CE</t>
  </si>
  <si>
    <t>7582011V</t>
  </si>
  <si>
    <t>7582012B</t>
  </si>
  <si>
    <t>5493371CE</t>
  </si>
  <si>
    <t>3308521CE</t>
  </si>
  <si>
    <t>3480521CE</t>
  </si>
  <si>
    <t>3311571CE</t>
  </si>
  <si>
    <t>3311572B</t>
  </si>
  <si>
    <t>3309511VS</t>
  </si>
  <si>
    <t>3309512P</t>
  </si>
  <si>
    <t>3309513B</t>
  </si>
  <si>
    <t>3712521CE</t>
  </si>
  <si>
    <t>3312561V</t>
  </si>
  <si>
    <t>3312562B</t>
  </si>
  <si>
    <t>3381521V</t>
  </si>
  <si>
    <t>3317511CE</t>
  </si>
  <si>
    <t>3416691V</t>
  </si>
  <si>
    <t>3584571CE</t>
  </si>
  <si>
    <t>3640591CE</t>
  </si>
  <si>
    <t>3677551CE</t>
  </si>
  <si>
    <t>3321551V</t>
  </si>
  <si>
    <t>3320561V</t>
  </si>
  <si>
    <t>3320562B</t>
  </si>
  <si>
    <t>3322541VS</t>
  </si>
  <si>
    <t>3322542B</t>
  </si>
  <si>
    <t>3527571VS</t>
  </si>
  <si>
    <t>3527572P</t>
  </si>
  <si>
    <t>3325511V</t>
  </si>
  <si>
    <t>3325512B</t>
  </si>
  <si>
    <t>3801541CE</t>
  </si>
  <si>
    <t>3801542V</t>
  </si>
  <si>
    <t>3801543P</t>
  </si>
  <si>
    <t>3801544VS</t>
  </si>
  <si>
    <t>3329571VS</t>
  </si>
  <si>
    <t>3329572P</t>
  </si>
  <si>
    <t>3329573P</t>
  </si>
  <si>
    <t>3329574V</t>
  </si>
  <si>
    <t>3329575VY</t>
  </si>
  <si>
    <t>3338561CE</t>
  </si>
  <si>
    <t>3330541V</t>
  </si>
  <si>
    <t>3330542B</t>
  </si>
  <si>
    <t>3407521VS</t>
  </si>
  <si>
    <t>3407522B</t>
  </si>
  <si>
    <t>3331531P</t>
  </si>
  <si>
    <t>3331532VS</t>
  </si>
  <si>
    <t>3331533B</t>
  </si>
  <si>
    <t>3333511CE</t>
  </si>
  <si>
    <t>3332521CE</t>
  </si>
  <si>
    <t>3332522P</t>
  </si>
  <si>
    <t>3336581B</t>
  </si>
  <si>
    <t>3336582V</t>
  </si>
  <si>
    <t>3339551P</t>
  </si>
  <si>
    <t>3339552CE</t>
  </si>
  <si>
    <t>3428571CE</t>
  </si>
  <si>
    <t>3342501V</t>
  </si>
  <si>
    <t>3342502P</t>
  </si>
  <si>
    <t>3342503B</t>
  </si>
  <si>
    <t>3342504B</t>
  </si>
  <si>
    <t>3342505VY</t>
  </si>
  <si>
    <t>5424311CE</t>
  </si>
  <si>
    <t>3486561CE</t>
  </si>
  <si>
    <t>3343751VS</t>
  </si>
  <si>
    <t>3344741CE</t>
  </si>
  <si>
    <t>3348541CE</t>
  </si>
  <si>
    <t>3350591B</t>
  </si>
  <si>
    <t>3350592VS</t>
  </si>
  <si>
    <t>5618601CE</t>
  </si>
  <si>
    <t>3672501CE</t>
  </si>
  <si>
    <t>3355541B</t>
  </si>
  <si>
    <t>3355542VS</t>
  </si>
  <si>
    <t>3617581VS</t>
  </si>
  <si>
    <t>3617582B</t>
  </si>
  <si>
    <t>3361561V</t>
  </si>
  <si>
    <t>3347551VS</t>
  </si>
  <si>
    <t>3629541CE</t>
  </si>
  <si>
    <t>3696521VS</t>
  </si>
  <si>
    <t>3641581CE</t>
  </si>
  <si>
    <t>3641582P</t>
  </si>
  <si>
    <t>3363541V</t>
  </si>
  <si>
    <t>3466501CE</t>
  </si>
  <si>
    <t>3328581CE</t>
  </si>
  <si>
    <t>7487231CE</t>
  </si>
  <si>
    <t>7488221VS</t>
  </si>
  <si>
    <t>01V</t>
  </si>
  <si>
    <t>7422211VS</t>
  </si>
  <si>
    <t>3543571CE</t>
  </si>
  <si>
    <t>3365521VS</t>
  </si>
  <si>
    <t>3365522B</t>
  </si>
  <si>
    <t>3488541CE</t>
  </si>
  <si>
    <t>5427381CE</t>
  </si>
  <si>
    <t>7484261CE</t>
  </si>
  <si>
    <t>5417301CE</t>
  </si>
  <si>
    <t>7583001CE</t>
  </si>
  <si>
    <t>3310581CE</t>
  </si>
  <si>
    <t>3642571CE</t>
  </si>
  <si>
    <t>3327591CE</t>
  </si>
  <si>
    <t>3599501CE</t>
  </si>
  <si>
    <t>3522521CE</t>
  </si>
  <si>
    <t>7585081CE</t>
  </si>
  <si>
    <t>3383501CE</t>
  </si>
  <si>
    <t>5409301CE</t>
  </si>
  <si>
    <t>5408311VS</t>
  </si>
  <si>
    <t>3380531VS</t>
  </si>
  <si>
    <t>3380532B</t>
  </si>
  <si>
    <t>3703531CE</t>
  </si>
  <si>
    <t>5421341VS</t>
  </si>
  <si>
    <t>5421342VY</t>
  </si>
  <si>
    <t>5421343P</t>
  </si>
  <si>
    <t>5421344B</t>
  </si>
  <si>
    <t>5421345B</t>
  </si>
  <si>
    <t>5421346VY</t>
  </si>
  <si>
    <t>5420351CE</t>
  </si>
  <si>
    <t>5584371CE</t>
  </si>
  <si>
    <t>5488341V</t>
  </si>
  <si>
    <t>7496061CE</t>
  </si>
  <si>
    <t>3382511VS</t>
  </si>
  <si>
    <t>3382512B</t>
  </si>
  <si>
    <t>3384591V</t>
  </si>
  <si>
    <t>3384592P</t>
  </si>
  <si>
    <t>3384593B</t>
  </si>
  <si>
    <t>3384594VY</t>
  </si>
  <si>
    <t>7580291V</t>
  </si>
  <si>
    <t>7580292B</t>
  </si>
  <si>
    <t>5622561CE</t>
  </si>
  <si>
    <t>7579221CE</t>
  </si>
  <si>
    <t>7577241CE</t>
  </si>
  <si>
    <t>3455531CE</t>
  </si>
  <si>
    <t>3415521CE</t>
  </si>
  <si>
    <t>3643561CE</t>
  </si>
  <si>
    <t>3345731CE</t>
  </si>
  <si>
    <t>3345732P</t>
  </si>
  <si>
    <t>3391501CE</t>
  </si>
  <si>
    <t>3392591VS</t>
  </si>
  <si>
    <t>3395561VS</t>
  </si>
  <si>
    <t>3395562P</t>
  </si>
  <si>
    <t>3395563B</t>
  </si>
  <si>
    <t>3395564VY</t>
  </si>
  <si>
    <t>7420231CE</t>
  </si>
  <si>
    <t>5581301V</t>
  </si>
  <si>
    <t>5581302B</t>
  </si>
  <si>
    <t>3401581CE</t>
  </si>
  <si>
    <t>3545551CE</t>
  </si>
  <si>
    <t>5492381V</t>
  </si>
  <si>
    <t>5492382B</t>
  </si>
  <si>
    <t>5620581CE</t>
  </si>
  <si>
    <t>5621571CE</t>
  </si>
  <si>
    <t>3529551CE</t>
  </si>
  <si>
    <t>3499511CE</t>
  </si>
  <si>
    <t>3413541CE</t>
  </si>
  <si>
    <t>3412551V</t>
  </si>
  <si>
    <t>3412552B</t>
  </si>
  <si>
    <t>3414531V</t>
  </si>
  <si>
    <t>3414532B</t>
  </si>
  <si>
    <t>3505531V</t>
  </si>
  <si>
    <t>3416511V</t>
  </si>
  <si>
    <t>3416512B</t>
  </si>
  <si>
    <t>3717571CE</t>
  </si>
  <si>
    <t>3418591V</t>
  </si>
  <si>
    <t>3525591CE</t>
  </si>
  <si>
    <t>3542581CE</t>
  </si>
  <si>
    <t>7499031CE</t>
  </si>
  <si>
    <t>3422531VS</t>
  </si>
  <si>
    <t>3422532B</t>
  </si>
  <si>
    <t>3421541VS</t>
  </si>
  <si>
    <t>3421542B</t>
  </si>
  <si>
    <t>3419581CE</t>
  </si>
  <si>
    <t>3420551CE</t>
  </si>
  <si>
    <t>7578071V</t>
  </si>
  <si>
    <t>7578072B</t>
  </si>
  <si>
    <t>5583381CE</t>
  </si>
  <si>
    <t>3368591CE</t>
  </si>
  <si>
    <t>3630511CE</t>
  </si>
  <si>
    <t>3427581V</t>
  </si>
  <si>
    <t>3633581CE</t>
  </si>
  <si>
    <t>3429561VS</t>
  </si>
  <si>
    <t>7584171CE</t>
  </si>
  <si>
    <t>7584091VS</t>
  </si>
  <si>
    <t>7584092P</t>
  </si>
  <si>
    <t>7584093B</t>
  </si>
  <si>
    <t>3445561V</t>
  </si>
  <si>
    <t>3446551V</t>
  </si>
  <si>
    <t>3313551CE</t>
  </si>
  <si>
    <t>3454541VS</t>
  </si>
  <si>
    <t>3454542B</t>
  </si>
  <si>
    <t>3457511VS</t>
  </si>
  <si>
    <t>3457512P</t>
  </si>
  <si>
    <t>3457513B</t>
  </si>
  <si>
    <t>3611541CE</t>
  </si>
  <si>
    <t>3465511VS</t>
  </si>
  <si>
    <t>3465512P</t>
  </si>
  <si>
    <t>3465513B</t>
  </si>
  <si>
    <t>3465514B</t>
  </si>
  <si>
    <t>3465515VY</t>
  </si>
  <si>
    <t>3468581CE</t>
  </si>
  <si>
    <t>3467591VS</t>
  </si>
  <si>
    <t>3467592B</t>
  </si>
  <si>
    <t>3561541CE</t>
  </si>
  <si>
    <t>3469571VS</t>
  </si>
  <si>
    <t>3469572P</t>
  </si>
  <si>
    <t>3469573B</t>
  </si>
  <si>
    <t>3469574VY</t>
  </si>
  <si>
    <t>3606511CE</t>
  </si>
  <si>
    <t>5619511VS</t>
  </si>
  <si>
    <t>5619512B</t>
  </si>
  <si>
    <t>3470541CE</t>
  </si>
  <si>
    <t>7428251CE</t>
  </si>
  <si>
    <t>5411361V</t>
  </si>
  <si>
    <t>3473511CE</t>
  </si>
  <si>
    <t>3472521VS</t>
  </si>
  <si>
    <t>3472522B</t>
  </si>
  <si>
    <t>3506521V</t>
  </si>
  <si>
    <t>5423321CE</t>
  </si>
  <si>
    <t>3713511VS</t>
  </si>
  <si>
    <t>3713512B</t>
  </si>
  <si>
    <t>3715591CE</t>
  </si>
  <si>
    <t>3478561B</t>
  </si>
  <si>
    <t>3478562V</t>
  </si>
  <si>
    <t>3481511V</t>
  </si>
  <si>
    <t>3481512B</t>
  </si>
  <si>
    <t>3482501VS</t>
  </si>
  <si>
    <t>3482502P</t>
  </si>
  <si>
    <t>3482503VY</t>
  </si>
  <si>
    <t>3479551CE</t>
  </si>
  <si>
    <t>7489211CE</t>
  </si>
  <si>
    <t>3351581CE</t>
  </si>
  <si>
    <t>3669551CE</t>
  </si>
  <si>
    <t>3485571V</t>
  </si>
  <si>
    <t>3485572B</t>
  </si>
  <si>
    <t>3485573B</t>
  </si>
  <si>
    <t>3487551V</t>
  </si>
  <si>
    <t>5426391CE</t>
  </si>
  <si>
    <t>3494561VS</t>
  </si>
  <si>
    <t>3494562P</t>
  </si>
  <si>
    <t>3494563B</t>
  </si>
  <si>
    <t>3494564VY</t>
  </si>
  <si>
    <t>3346721CE</t>
  </si>
  <si>
    <t>3495551CE</t>
  </si>
  <si>
    <t>3495552P</t>
  </si>
  <si>
    <t>3495553VY</t>
  </si>
  <si>
    <t>3498521V</t>
  </si>
  <si>
    <t>3498522B</t>
  </si>
  <si>
    <t>3500581VS</t>
  </si>
  <si>
    <t>3510561V</t>
  </si>
  <si>
    <t>3510562B</t>
  </si>
  <si>
    <t>3513531CE</t>
  </si>
  <si>
    <t>3512541VS</t>
  </si>
  <si>
    <t>3512542P</t>
  </si>
  <si>
    <t>3512543B</t>
  </si>
  <si>
    <t>3512544VY</t>
  </si>
  <si>
    <t>5416311CE</t>
  </si>
  <si>
    <t>3515511CE</t>
  </si>
  <si>
    <t>3514521V</t>
  </si>
  <si>
    <t>7483271CE</t>
  </si>
  <si>
    <t>7494081CE</t>
  </si>
  <si>
    <t>3517591B</t>
  </si>
  <si>
    <t>3517592V</t>
  </si>
  <si>
    <t>3521531VS</t>
  </si>
  <si>
    <t>3521532B</t>
  </si>
  <si>
    <t>3524501V</t>
  </si>
  <si>
    <t>3524502B</t>
  </si>
  <si>
    <t>3526581B</t>
  </si>
  <si>
    <t>3526582VS</t>
  </si>
  <si>
    <t>3352571VS</t>
  </si>
  <si>
    <t>3685551CE</t>
  </si>
  <si>
    <t>3576731CE</t>
  </si>
  <si>
    <t>3576732P</t>
  </si>
  <si>
    <t>7421221CE</t>
  </si>
  <si>
    <t>7427261VS</t>
  </si>
  <si>
    <t>5410371CE</t>
  </si>
  <si>
    <t>3539531CE</t>
  </si>
  <si>
    <t>3538541VS</t>
  </si>
  <si>
    <t>3538542B</t>
  </si>
  <si>
    <t>3541591V</t>
  </si>
  <si>
    <t>7463211V</t>
  </si>
  <si>
    <t>5419381V</t>
  </si>
  <si>
    <t>3544561VS</t>
  </si>
  <si>
    <t>3544562B</t>
  </si>
  <si>
    <t>3546541VS</t>
  </si>
  <si>
    <t>3546542B</t>
  </si>
  <si>
    <t>3540501CE</t>
  </si>
  <si>
    <t>3638531CE</t>
  </si>
  <si>
    <t>3458501CE</t>
  </si>
  <si>
    <t>3458502P</t>
  </si>
  <si>
    <t>3548521V</t>
  </si>
  <si>
    <t>3670521CE</t>
  </si>
  <si>
    <t>3671511CE</t>
  </si>
  <si>
    <t>3686541CE</t>
  </si>
  <si>
    <t>3550571VS</t>
  </si>
  <si>
    <t>3550572P</t>
  </si>
  <si>
    <t>7429241VS</t>
  </si>
  <si>
    <t>7485251CE</t>
  </si>
  <si>
    <t>7425281VS</t>
  </si>
  <si>
    <t>7425282B</t>
  </si>
  <si>
    <t>5422331CE</t>
  </si>
  <si>
    <t>3710541CE</t>
  </si>
  <si>
    <t>5582391CE</t>
  </si>
  <si>
    <t>3560551VS</t>
  </si>
  <si>
    <t>3560552P</t>
  </si>
  <si>
    <t>3560553B</t>
  </si>
  <si>
    <t>3560554VY</t>
  </si>
  <si>
    <t>5414331CE</t>
  </si>
  <si>
    <t>3563781V</t>
  </si>
  <si>
    <t>3563782P</t>
  </si>
  <si>
    <t>3563783B</t>
  </si>
  <si>
    <t>5425301CE</t>
  </si>
  <si>
    <t>3635561CE</t>
  </si>
  <si>
    <t>3625581CE</t>
  </si>
  <si>
    <t>3582591CE</t>
  </si>
  <si>
    <t>3568571CE</t>
  </si>
  <si>
    <t>3626571CE</t>
  </si>
  <si>
    <t>3623501CE</t>
  </si>
  <si>
    <t>3349531CE</t>
  </si>
  <si>
    <t>3645541CE</t>
  </si>
  <si>
    <t>3574751CE</t>
  </si>
  <si>
    <t>3573761VS</t>
  </si>
  <si>
    <t>3573762P</t>
  </si>
  <si>
    <t>3573763B</t>
  </si>
  <si>
    <t>3326501CE</t>
  </si>
  <si>
    <t>3507511V</t>
  </si>
  <si>
    <t>7492001CE</t>
  </si>
  <si>
    <t>5585361CE</t>
  </si>
  <si>
    <t>3704521CE</t>
  </si>
  <si>
    <t>3620531CE</t>
  </si>
  <si>
    <t>3580511VS</t>
  </si>
  <si>
    <t>3581501VS</t>
  </si>
  <si>
    <t>3581502P</t>
  </si>
  <si>
    <t>3581503VY</t>
  </si>
  <si>
    <t>3583581V</t>
  </si>
  <si>
    <t>3583582B</t>
  </si>
  <si>
    <t>3562531CE</t>
  </si>
  <si>
    <t>7586071V</t>
  </si>
  <si>
    <t>7586072B</t>
  </si>
  <si>
    <t>3585561VS</t>
  </si>
  <si>
    <t>3585562B</t>
  </si>
  <si>
    <t>3589521CE</t>
  </si>
  <si>
    <t>3588531CE</t>
  </si>
  <si>
    <t>3587541VS</t>
  </si>
  <si>
    <t>3587542P</t>
  </si>
  <si>
    <t>3587543B</t>
  </si>
  <si>
    <t>3587544VY</t>
  </si>
  <si>
    <t>3575741CE</t>
  </si>
  <si>
    <t>3692561CE</t>
  </si>
  <si>
    <t>3590591V</t>
  </si>
  <si>
    <t>3590592B</t>
  </si>
  <si>
    <t>3356531CE</t>
  </si>
  <si>
    <t>3474501CE</t>
  </si>
  <si>
    <t>5494361V</t>
  </si>
  <si>
    <t>5494362B</t>
  </si>
  <si>
    <t>3357521CE</t>
  </si>
  <si>
    <t>3592571VS</t>
  </si>
  <si>
    <t>3592572B</t>
  </si>
  <si>
    <t>3673591CE</t>
  </si>
  <si>
    <t>7424291CE</t>
  </si>
  <si>
    <t>01VS</t>
  </si>
  <si>
    <t>02P</t>
  </si>
  <si>
    <t>03BS</t>
  </si>
  <si>
    <t>7500001CE</t>
  </si>
  <si>
    <t>3596531VS</t>
  </si>
  <si>
    <t>3596532P</t>
  </si>
  <si>
    <t>5412351CE</t>
  </si>
  <si>
    <t>3666581CE</t>
  </si>
  <si>
    <t>7495071CE</t>
  </si>
  <si>
    <t>3597521CE</t>
  </si>
  <si>
    <t>3598511VS</t>
  </si>
  <si>
    <t>3598512P</t>
  </si>
  <si>
    <t>3598513B</t>
  </si>
  <si>
    <t>3598514VY</t>
  </si>
  <si>
    <t>3605521P</t>
  </si>
  <si>
    <t>3605522VS</t>
  </si>
  <si>
    <t>7491011CE</t>
  </si>
  <si>
    <t>3610551VS</t>
  </si>
  <si>
    <t>3610552B</t>
  </si>
  <si>
    <t>5586351CE</t>
  </si>
  <si>
    <t>7482281CE</t>
  </si>
  <si>
    <t>5625531CE</t>
  </si>
  <si>
    <t>5491391CE</t>
  </si>
  <si>
    <t>3612531VS</t>
  </si>
  <si>
    <t>3612532B</t>
  </si>
  <si>
    <t>3616591V</t>
  </si>
  <si>
    <t>3616592B</t>
  </si>
  <si>
    <t>3709571VS</t>
  </si>
  <si>
    <t>3709572B</t>
  </si>
  <si>
    <t>5489331CE</t>
  </si>
  <si>
    <t>3618651CE</t>
  </si>
  <si>
    <t>3618571VS</t>
  </si>
  <si>
    <t>3618572B</t>
  </si>
  <si>
    <t>3564771CE</t>
  </si>
  <si>
    <t>3367501V</t>
  </si>
  <si>
    <t>3622511V</t>
  </si>
  <si>
    <t>3622512B</t>
  </si>
  <si>
    <t>5624541CE</t>
  </si>
  <si>
    <t>3708581VS</t>
  </si>
  <si>
    <t>5418391CE</t>
  </si>
  <si>
    <t>5413341B</t>
  </si>
  <si>
    <t>5413342V</t>
  </si>
  <si>
    <t>5415321CE</t>
  </si>
  <si>
    <t>3600571CE</t>
  </si>
  <si>
    <t>3347711CE</t>
  </si>
  <si>
    <t>3624591VS</t>
  </si>
  <si>
    <t>3624592P</t>
  </si>
  <si>
    <t>3624593B</t>
  </si>
  <si>
    <t>3624594VY</t>
  </si>
  <si>
    <t>3627561CE</t>
  </si>
  <si>
    <t>3628551V</t>
  </si>
  <si>
    <t>3628552B</t>
  </si>
  <si>
    <t>3417501CE</t>
  </si>
  <si>
    <t>7430211CE</t>
  </si>
  <si>
    <t>01CE</t>
  </si>
  <si>
    <t>3634571B</t>
  </si>
  <si>
    <t>3634572V</t>
  </si>
  <si>
    <t>3632751V</t>
  </si>
  <si>
    <t>3632752B</t>
  </si>
  <si>
    <t>3646531CE</t>
  </si>
  <si>
    <t>3636551VS</t>
  </si>
  <si>
    <t>3636552B</t>
  </si>
  <si>
    <t>7581021CE</t>
  </si>
  <si>
    <t>7493091VS</t>
  </si>
  <si>
    <t>7493092B</t>
  </si>
  <si>
    <t>7490021CE</t>
  </si>
  <si>
    <t>3637541V</t>
  </si>
  <si>
    <t>3637542B</t>
  </si>
  <si>
    <t>3639521VS</t>
  </si>
  <si>
    <t>3639522P</t>
  </si>
  <si>
    <t>3639523B</t>
  </si>
  <si>
    <t>3621521CE</t>
  </si>
  <si>
    <t>3508501V</t>
  </si>
  <si>
    <t>3655511VS</t>
  </si>
  <si>
    <t>3655512P</t>
  </si>
  <si>
    <t>3655513B</t>
  </si>
  <si>
    <t>3655514VY</t>
  </si>
  <si>
    <t>3656501CE</t>
  </si>
  <si>
    <t>7497051CE</t>
  </si>
  <si>
    <t>7498041V</t>
  </si>
  <si>
    <t>3613521CE</t>
  </si>
  <si>
    <t>7486241CE</t>
  </si>
  <si>
    <t>3667571CE</t>
  </si>
  <si>
    <t>3665591V</t>
  </si>
  <si>
    <t>3714501V</t>
  </si>
  <si>
    <t>3674581CE</t>
  </si>
  <si>
    <t>3668561V</t>
  </si>
  <si>
    <t>3668562P</t>
  </si>
  <si>
    <t>3668563B</t>
  </si>
  <si>
    <t>3675571V</t>
  </si>
  <si>
    <t>3675572B</t>
  </si>
  <si>
    <t>3678541CE</t>
  </si>
  <si>
    <t>3676561V</t>
  </si>
  <si>
    <t>7490281CE</t>
  </si>
  <si>
    <t>3509591CE</t>
  </si>
  <si>
    <t>3679531VS</t>
  </si>
  <si>
    <t>3679532P</t>
  </si>
  <si>
    <t>3679533VY</t>
  </si>
  <si>
    <t>3679534B</t>
  </si>
  <si>
    <t>3720521CE</t>
  </si>
  <si>
    <t>3702541CE</t>
  </si>
  <si>
    <t>3593561CE</t>
  </si>
  <si>
    <t>5623551CE</t>
  </si>
  <si>
    <t>5488831CE</t>
  </si>
  <si>
    <t>3653531CE</t>
  </si>
  <si>
    <t>7426271CE</t>
  </si>
  <si>
    <t>3619561CE</t>
  </si>
  <si>
    <t>5410451V</t>
  </si>
  <si>
    <t>3683571VS</t>
  </si>
  <si>
    <t>3684561P</t>
  </si>
  <si>
    <t>3684562VS</t>
  </si>
  <si>
    <t>3711531CE</t>
  </si>
  <si>
    <t>3396551CE</t>
  </si>
  <si>
    <t>3362551VS</t>
  </si>
  <si>
    <t>3687531VS</t>
  </si>
  <si>
    <t>3687532P</t>
  </si>
  <si>
    <t>3687533B</t>
  </si>
  <si>
    <t>3687534VY</t>
  </si>
  <si>
    <t>3586551CE</t>
  </si>
  <si>
    <t>3689511V</t>
  </si>
  <si>
    <t>3689512B</t>
  </si>
  <si>
    <t>3690581VS</t>
  </si>
  <si>
    <t>3690582P</t>
  </si>
  <si>
    <t>3690583B</t>
  </si>
  <si>
    <t>3690584VY</t>
  </si>
  <si>
    <t>7423201CE</t>
  </si>
  <si>
    <t>3691571V</t>
  </si>
  <si>
    <t>3691572B</t>
  </si>
  <si>
    <t>3601561CE</t>
  </si>
  <si>
    <t>3456521CE</t>
  </si>
  <si>
    <t>3485081V</t>
  </si>
  <si>
    <t>3695531VS</t>
  </si>
  <si>
    <t>3695532B</t>
  </si>
  <si>
    <t>3627491CE</t>
  </si>
  <si>
    <t>3397541VS</t>
  </si>
  <si>
    <t>3397542P</t>
  </si>
  <si>
    <t>3701551VS</t>
  </si>
  <si>
    <t>3701552V</t>
  </si>
  <si>
    <t>3701553P</t>
  </si>
  <si>
    <t>3701554P</t>
  </si>
  <si>
    <t>3701555P</t>
  </si>
  <si>
    <t>3701556B</t>
  </si>
  <si>
    <t>3701557VY</t>
  </si>
  <si>
    <t>5490301B</t>
  </si>
  <si>
    <t>5490302V</t>
  </si>
  <si>
    <t>přístřešek-čekárna</t>
  </si>
  <si>
    <t>koš</t>
  </si>
  <si>
    <t>koš tříděný</t>
  </si>
  <si>
    <t>kolejiště</t>
  </si>
  <si>
    <t>venkovní VPP</t>
  </si>
  <si>
    <t>Část A 1 - Seznam míst plnění vnější v oblasti OŘ Brno</t>
  </si>
  <si>
    <t>5VY10.00.0.0001</t>
  </si>
  <si>
    <t>3339553B</t>
  </si>
  <si>
    <t>3801545VY</t>
  </si>
  <si>
    <t>3B02.30.0.1101</t>
  </si>
  <si>
    <t>3B02.30.0.1102</t>
  </si>
  <si>
    <t>3B02.30.0.1103</t>
  </si>
  <si>
    <t>3B02.30.0.1104</t>
  </si>
  <si>
    <t>3B02.30.0.1105</t>
  </si>
  <si>
    <t>3B02.30.0.1106</t>
  </si>
  <si>
    <t>LOKALITA</t>
  </si>
  <si>
    <t>BRNO hlavní nádraží - Technologická budova k.ú. Město Brno</t>
  </si>
  <si>
    <t>p.č.</t>
  </si>
  <si>
    <t>272/14</t>
  </si>
  <si>
    <t>Ano</t>
  </si>
  <si>
    <t>Výtah</t>
  </si>
  <si>
    <t>1P19</t>
  </si>
  <si>
    <t>1P20</t>
  </si>
  <si>
    <t>1P21</t>
  </si>
  <si>
    <t>1P22</t>
  </si>
  <si>
    <t>Výměníková stanice</t>
  </si>
  <si>
    <t>Umývárna</t>
  </si>
  <si>
    <t>Kuchyň</t>
  </si>
  <si>
    <t>Sprchy</t>
  </si>
  <si>
    <t>Předsíňka WC</t>
  </si>
  <si>
    <t>Vestibul</t>
  </si>
  <si>
    <t>Vrátnice</t>
  </si>
  <si>
    <t>Místnost lékaře</t>
  </si>
  <si>
    <t>Ordinace</t>
  </si>
  <si>
    <t>Sádrovna</t>
  </si>
  <si>
    <t>Předsíň</t>
  </si>
  <si>
    <t>Rentgen</t>
  </si>
  <si>
    <t>Šatna</t>
  </si>
  <si>
    <t>JIP</t>
  </si>
  <si>
    <t>Lékárna</t>
  </si>
  <si>
    <t>Jídelna</t>
  </si>
  <si>
    <t>Rychlé občerstvení</t>
  </si>
  <si>
    <t>Prodejna</t>
  </si>
  <si>
    <t>Laboratoř</t>
  </si>
  <si>
    <t>Šatna ženy</t>
  </si>
  <si>
    <t>Chodba-spojovací</t>
  </si>
  <si>
    <t>WC bezbariérové</t>
  </si>
  <si>
    <t>Čekárna</t>
  </si>
  <si>
    <t>Sesterna</t>
  </si>
  <si>
    <t>Ostatní technologie</t>
  </si>
  <si>
    <t>Reléová místnost</t>
  </si>
  <si>
    <t>Ústředna</t>
  </si>
  <si>
    <t>Přípravna</t>
  </si>
  <si>
    <t>Hala</t>
  </si>
  <si>
    <t>Učebna</t>
  </si>
  <si>
    <t>Garážová stání</t>
  </si>
  <si>
    <t>Rampa</t>
  </si>
  <si>
    <t>Nocležna</t>
  </si>
  <si>
    <t>Předsíń</t>
  </si>
  <si>
    <t>Garáž pro osobní automobily</t>
  </si>
  <si>
    <t>Denní místnost-uklízečky</t>
  </si>
  <si>
    <t>Stolárna</t>
  </si>
  <si>
    <t>Dílna</t>
  </si>
  <si>
    <t>Kotelna</t>
  </si>
  <si>
    <t>Elektrorozvodna</t>
  </si>
  <si>
    <t>denní místnost</t>
  </si>
  <si>
    <t>Dopravní kancelář</t>
  </si>
  <si>
    <t>ROZPIS OBDOBÍ:                                                                                                                                                                                                                                                                                             1.2.2020-23.2.2020; 24.2.2020-22.3.2020; 23.3.2020-19.4.2020; 20.4.2020-17.5.2020; 18.5.2020-14.6.2020; 15.6.2020-12.7.2020; 13.7.2020-9.8.2020; 10.8.2020-6.9.2020; 7.9.2020-4.10.2020; 5.10.2020-1.11.2020; 2.11.2020-29.11.2020; 30.11.2020-20.12.2020; 21.12.2020-17.1.2021; 18.1.2021-14.2.2021; 15.2.-14.3.2021; 15.3.2021-11.4.2021; 12.4.2021-9.5.2021; 10.5.2021-6.6.2021; 7.6.2021-30.6.2021</t>
  </si>
  <si>
    <t>celková nabídková cena za průměrný měsíc v Kč
bez DPH</t>
  </si>
  <si>
    <t>Celková cena - běžný úklid za průměrný měsíc v Kč bez DPH</t>
  </si>
  <si>
    <t>Kč za průměrný měsíc / místo plnění</t>
  </si>
  <si>
    <t>nabídková jednotková cena Kč/m2(ks)/výkon</t>
  </si>
  <si>
    <t>datum prvního pondělí v měsíci</t>
  </si>
  <si>
    <t>E - K</t>
  </si>
  <si>
    <t xml:space="preserve">Harmonogram úklidu platný od: </t>
  </si>
  <si>
    <t>7.6.2021-30.6.2021</t>
  </si>
  <si>
    <t>1V00.3.0.0101</t>
  </si>
  <si>
    <t>1V00.3.0.0102</t>
  </si>
  <si>
    <t>1V00.5.0.0113</t>
  </si>
  <si>
    <t>1VS00.1.1.0101</t>
  </si>
  <si>
    <t>1CE01.3.1.0002</t>
  </si>
  <si>
    <t>1V00.2.0.0113</t>
  </si>
  <si>
    <t>1V00.0.0.0113</t>
  </si>
  <si>
    <t>2B00.0.0.0102</t>
  </si>
  <si>
    <t>3BS00.1.0.0103</t>
  </si>
  <si>
    <t>Kód místa plnění</t>
  </si>
  <si>
    <t>Kategorie míst plnění</t>
  </si>
  <si>
    <t>Kód objektu</t>
  </si>
  <si>
    <t>U</t>
  </si>
  <si>
    <t>VPP</t>
  </si>
  <si>
    <t>FREKVENCE ÚKLIDŮ A ČETNOST PROVÁDĚNÍ JE VZTAŽENA K OBDOBÍ KTERÉ TVOŘÍ ČTYŘI TÝDNY</t>
  </si>
  <si>
    <t>D - Vzor harmonogramu úklidu</t>
  </si>
  <si>
    <t>Kód lokality a místa plnění</t>
  </si>
  <si>
    <t>plocha místnosti / počet MJ</t>
  </si>
  <si>
    <t>Kategorie místa plnění</t>
  </si>
  <si>
    <t>následující pracovní den</t>
  </si>
  <si>
    <t>Pohotovost Poskytovatele</t>
  </si>
  <si>
    <t>je doba nástupu na místo vzniku požadavku a zahájení prací od náhlášení objednavatele kontaktní osobě dodavatele či na kontakt Pohotovosti. Tj. doba do kdy nejpozději dodavatel zahájí práce, aby to nebylo považováno za porušení smluvního závazku – nedodržení reakční doby. Pokud objednatel navrhne jiný termín (pozdější) a písemně výslovně uvede v požadavku - pak nedodržení reakční doby není porušením smluvního závazku.</t>
  </si>
  <si>
    <r>
      <t>Mimořádné (vyžádané) úklidy - viz</t>
    </r>
    <r>
      <rPr>
        <sz val="9"/>
        <color theme="3" tint="0.39997558519241921"/>
        <rFont val="Arial CE"/>
        <charset val="238"/>
      </rPr>
      <t>. Smlouva o poskytování služeb čl.10, 12 a Příloha č.1</t>
    </r>
    <r>
      <rPr>
        <sz val="9"/>
        <rFont val="Arial CE"/>
        <family val="2"/>
        <charset val="238"/>
      </rPr>
      <t xml:space="preserve"> (Kč/hod)</t>
    </r>
  </si>
  <si>
    <t>Židlochovice</t>
  </si>
  <si>
    <t>Hrušovany u B.</t>
  </si>
  <si>
    <t>370759V</t>
  </si>
  <si>
    <t>370759B</t>
  </si>
  <si>
    <t>1.4.2019-26.1.2020</t>
  </si>
  <si>
    <t>Součet za 15 měsíců mimořádné úklidy celkem</t>
  </si>
  <si>
    <r>
      <t xml:space="preserve">Maximální uvažovaný počet jednotek mimořádných úklidů </t>
    </r>
    <r>
      <rPr>
        <b/>
        <u/>
        <sz val="8"/>
        <rFont val="Arial CE"/>
        <charset val="238"/>
      </rPr>
      <t xml:space="preserve">pro 15 měsíců </t>
    </r>
    <r>
      <rPr>
        <b/>
        <u/>
        <sz val="8"/>
        <rFont val="Arial CE"/>
        <family val="2"/>
        <charset val="238"/>
      </rPr>
      <t>určený zadavatelem</t>
    </r>
  </si>
  <si>
    <t>Údržba a čištění kolejišť, přilehlých ploch a podchodů na železniční infrastruktuře a úklid administrativních budov OŘ Brno     - CELKOVÁ CENA od 1.4.2020 do 30.6.2021 (BEZ DPH)</t>
  </si>
  <si>
    <t>Úklid venkovních prostorů železničních stanic, zastávek, administrativních a provozních prostorů SŽ v oblasti OŘ Brno</t>
  </si>
  <si>
    <t xml:space="preserve">I) Výtahy SŽ </t>
  </si>
  <si>
    <t>II) Budovy zastávek a čekáren SŽ</t>
  </si>
  <si>
    <t>Hloubkové vyčištění schodiště podchodu - prováděná na základě výzvy zástupce SŽ (Kč/m2)</t>
  </si>
  <si>
    <t>1VS00.4.2.0111</t>
  </si>
  <si>
    <t>1VS00.4.2.0112</t>
  </si>
  <si>
    <t>1VS00.4.2.0113</t>
  </si>
  <si>
    <t>1B00.5.3.0101</t>
  </si>
  <si>
    <t>1B00.5.3.0102</t>
  </si>
  <si>
    <t>1B00.5.3.0103</t>
  </si>
  <si>
    <t>1CE01.3.1.0111</t>
  </si>
  <si>
    <t>1CE01.3.1.0112</t>
  </si>
  <si>
    <t>1CE01.3.1.0113</t>
  </si>
  <si>
    <t>1CE01.3.1.0114</t>
  </si>
  <si>
    <t>1CE01.3.1.0115</t>
  </si>
  <si>
    <t>1VS00.5.2.0101</t>
  </si>
  <si>
    <t>1VS00.5.2.0102</t>
  </si>
  <si>
    <t>1VS00.5.2.0103</t>
  </si>
  <si>
    <t>2B00.4.1.0101</t>
  </si>
  <si>
    <t>2B00.4.1.0102</t>
  </si>
  <si>
    <t>2B00.4.1.0103</t>
  </si>
  <si>
    <t>1CE01.3.2.0102</t>
  </si>
  <si>
    <t>1CE01.3.2.0103</t>
  </si>
  <si>
    <t>1CE01.3.2.0104</t>
  </si>
  <si>
    <t>1CE01.3.2.0101</t>
  </si>
  <si>
    <t>4VS00.3.0.0111</t>
  </si>
  <si>
    <t>4VS00.3.0.0112</t>
  </si>
  <si>
    <t>4VS00.3.0.0113</t>
  </si>
  <si>
    <t>1VS00.6.1.0101</t>
  </si>
  <si>
    <t>1VS00.6.1.0102</t>
  </si>
  <si>
    <t>1VS00.6.1.0103</t>
  </si>
  <si>
    <t>3B10.9.3.1101</t>
  </si>
  <si>
    <t>3B10.9.3.1102</t>
  </si>
  <si>
    <t>3B10.9.3.1103</t>
  </si>
  <si>
    <t>3B10.9.3.1104</t>
  </si>
  <si>
    <t>3B10.9.3.1105</t>
  </si>
  <si>
    <t>1V00.1.0.0111</t>
  </si>
  <si>
    <t>1V00.1.0.0112</t>
  </si>
  <si>
    <t>1V00.1.0.0113</t>
  </si>
  <si>
    <t>1V00.2.0.0111</t>
  </si>
  <si>
    <t>1V00.2.0.0112</t>
  </si>
  <si>
    <t>1VS00.1.1.0111</t>
  </si>
  <si>
    <t>1VS00.1.1.0112</t>
  </si>
  <si>
    <t>1VS00.1.1.0113</t>
  </si>
  <si>
    <t>1VS00.1.1.0114</t>
  </si>
  <si>
    <t>3B00.4.1.0101</t>
  </si>
  <si>
    <t>3B00.4.1.0102</t>
  </si>
  <si>
    <t>3B00.4.1.0103</t>
  </si>
  <si>
    <t>1CE00.1.0.0101</t>
  </si>
  <si>
    <t>1CE00.1.0.0102</t>
  </si>
  <si>
    <t>1CE00.1.0.0103</t>
  </si>
  <si>
    <t>2VS00.2.1.0111</t>
  </si>
  <si>
    <t>2VS00.2.1.0112</t>
  </si>
  <si>
    <t>2VS00.2.1.0113</t>
  </si>
  <si>
    <t>2VS00.2.1.0114</t>
  </si>
  <si>
    <t>1VS00.14.6.0111</t>
  </si>
  <si>
    <t>1VS00.14.6.0112</t>
  </si>
  <si>
    <t>1VS00.14.6.0113</t>
  </si>
  <si>
    <t>1VS00.14.6.0114</t>
  </si>
  <si>
    <t>4B00.2.14.0101</t>
  </si>
  <si>
    <t>4B00.2.14.0102</t>
  </si>
  <si>
    <t>4B00.2.14.0103</t>
  </si>
  <si>
    <t>2B00.7.2.0101</t>
  </si>
  <si>
    <t>2B00.7.2.0102</t>
  </si>
  <si>
    <t>2B00.7.2.0103</t>
  </si>
  <si>
    <t>1VS00.14.4.0111</t>
  </si>
  <si>
    <t>1VS00.14.4.0112</t>
  </si>
  <si>
    <t>1VS00.14.4.0113</t>
  </si>
  <si>
    <t>1VS00.14.4.0114</t>
  </si>
  <si>
    <t>1VS00.3.2.0111</t>
  </si>
  <si>
    <t>1VS00.3.2.0112</t>
  </si>
  <si>
    <t>1VS00.3.2.0113</t>
  </si>
  <si>
    <t>1VS00.3.2.0114</t>
  </si>
  <si>
    <t>1B00.4.2.0101</t>
  </si>
  <si>
    <t>1B00.4.2.0102</t>
  </si>
  <si>
    <t>1B00.4.2.0103</t>
  </si>
  <si>
    <t>3B00.3.3.0101</t>
  </si>
  <si>
    <t>3B00.3.3.0102</t>
  </si>
  <si>
    <t>3B00.3.3.0103</t>
  </si>
  <si>
    <t>2VS00.15.6.0111</t>
  </si>
  <si>
    <t>2VS00.15.6.0112</t>
  </si>
  <si>
    <t>2VS00.15.6.0113</t>
  </si>
  <si>
    <t>2VS00.15.6.0114</t>
  </si>
  <si>
    <t>3B00.2.3.0101</t>
  </si>
  <si>
    <t>3B00.2.3.0102</t>
  </si>
  <si>
    <t>3B00.2.3.0103</t>
  </si>
  <si>
    <t>1VS00.2.2.0111</t>
  </si>
  <si>
    <t>1VS00.2.2.0112</t>
  </si>
  <si>
    <t>1VS00.2.2.0113</t>
  </si>
  <si>
    <t>1VS00.2.2.0114</t>
  </si>
  <si>
    <t>1VS00.12.3.0111</t>
  </si>
  <si>
    <t>1VS00.12.3.0112</t>
  </si>
  <si>
    <t>1VS00.12.3.0113</t>
  </si>
  <si>
    <t>1VS00.12.3.0114</t>
  </si>
  <si>
    <t>2B00.0.3.0101</t>
  </si>
  <si>
    <t>2B00.0.3.0102</t>
  </si>
  <si>
    <t>2B00.0.4.0101</t>
  </si>
  <si>
    <t>2B00.0.4.0102</t>
  </si>
  <si>
    <t>1V00.2.1.0001</t>
  </si>
  <si>
    <t>1V00.2.1.0002</t>
  </si>
  <si>
    <t>1B00.2.1.0101</t>
  </si>
  <si>
    <t>1B00.2.1.0102</t>
  </si>
  <si>
    <t>1B00.2.1.0103</t>
  </si>
  <si>
    <t>1VS00.2.1.0101</t>
  </si>
  <si>
    <t>1VS00.2.1.0103</t>
  </si>
  <si>
    <t>1VS00.2.1.0102</t>
  </si>
  <si>
    <t>4B00.3.2.0101</t>
  </si>
  <si>
    <t>4B00.3.2.0102</t>
  </si>
  <si>
    <t>4B00.3.2.0103</t>
  </si>
  <si>
    <t>2B00.2.3.0101</t>
  </si>
  <si>
    <t>2B00.2.3.0102</t>
  </si>
  <si>
    <t>2B00.2.3.0103</t>
  </si>
  <si>
    <t>1V00.3.1.0011</t>
  </si>
  <si>
    <t>1V00.3.1.0012</t>
  </si>
  <si>
    <t>1V00.3.1.0013</t>
  </si>
  <si>
    <t>0P24</t>
  </si>
  <si>
    <t>0P25</t>
  </si>
  <si>
    <t>0P26</t>
  </si>
  <si>
    <t>0P27</t>
  </si>
  <si>
    <t>0P28</t>
  </si>
  <si>
    <t>0P29</t>
  </si>
  <si>
    <t>0P30</t>
  </si>
  <si>
    <t>0P31</t>
  </si>
  <si>
    <t>0P32</t>
  </si>
  <si>
    <t>0P33</t>
  </si>
  <si>
    <t>0P34</t>
  </si>
  <si>
    <t>0P35</t>
  </si>
  <si>
    <t>0P36</t>
  </si>
  <si>
    <t>0P37</t>
  </si>
  <si>
    <t>0P38</t>
  </si>
  <si>
    <t>0P39</t>
  </si>
  <si>
    <t>0P40</t>
  </si>
  <si>
    <t>0P41</t>
  </si>
  <si>
    <t>BRNO-Maloměřice - Markéty Kuncové 12 k.ú. Maloměřice</t>
  </si>
  <si>
    <t>Úklid</t>
  </si>
  <si>
    <t>Sušárna</t>
  </si>
  <si>
    <t>WC Muži</t>
  </si>
  <si>
    <t>Umývárna Muži</t>
  </si>
  <si>
    <t>WC Ženy</t>
  </si>
  <si>
    <t>Jídelna denní místnost</t>
  </si>
  <si>
    <t>Sklad elektroměrů</t>
  </si>
  <si>
    <t>Pokoj</t>
  </si>
  <si>
    <t>Koupelna</t>
  </si>
  <si>
    <t>Sekretariát</t>
  </si>
  <si>
    <t>místnost RACK</t>
  </si>
  <si>
    <t>Archív</t>
  </si>
  <si>
    <t>Kopírka</t>
  </si>
  <si>
    <t>1515/1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</si>
</sst>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0\ &quot;Kč&quot;;[Red]\-#,##0\ &quot;Kč&quot;"/>
    <numFmt numFmtId="44" formatCode="_-* #,##0.00\ &quot;Kč&quot;_-;\-* #,##0.00\ &quot;Kč&quot;_-;_-* &quot;-&quot;??\ &quot;Kč&quot;_-;_-@_-"/>
    <numFmt numFmtId="164" formatCode="_-* #,##0.00\ _K_č_-;\-* #,##0.00\ _K_č_-;_-* &quot;-&quot;??\ _K_č_-;_-@_-"/>
    <numFmt numFmtId="165" formatCode="#,##0\ &quot;Kč&quot;"/>
    <numFmt numFmtId="166" formatCode="#,##0.00\ &quot;Kč&quot;"/>
    <numFmt numFmtId="167" formatCode="0.00\ %"/>
    <numFmt numFmtId="168" formatCode="#,##0.0"/>
  </numFmts>
  <fonts count="98" x14ac:knownFonts="1">
    <font>
      <sz val="11"/>
      <color theme="1"/>
      <name val="Calibri"/>
      <family val="2"/>
      <charset val="238"/>
      <scheme val="minor"/>
    </font>
    <font>
      <sz val="11"/>
      <color theme="1"/>
      <name val="Verdana"/>
      <family val="2"/>
      <charset val="238"/>
    </font>
    <font>
      <sz val="10"/>
      <name val="Arial"/>
      <family val="2"/>
      <charset val="238"/>
    </font>
    <font>
      <sz val="11"/>
      <color theme="1"/>
      <name val="Calibri"/>
      <family val="2"/>
      <scheme val="minor"/>
    </font>
    <font>
      <sz val="8"/>
      <name val="Arial CE"/>
      <family val="2"/>
      <charset val="238"/>
    </font>
    <font>
      <b/>
      <sz val="8"/>
      <name val="Arial CE"/>
      <family val="2"/>
      <charset val="238"/>
    </font>
    <font>
      <b/>
      <sz val="8"/>
      <color rgb="FFFF0000"/>
      <name val="Arial CE"/>
      <family val="2"/>
      <charset val="238"/>
    </font>
    <font>
      <b/>
      <sz val="7"/>
      <name val="Arial CE"/>
      <family val="2"/>
      <charset val="238"/>
    </font>
    <font>
      <sz val="7"/>
      <name val="Arial CE"/>
      <family val="2"/>
      <charset val="238"/>
    </font>
    <font>
      <sz val="6"/>
      <name val="Arial CE"/>
      <family val="2"/>
      <charset val="238"/>
    </font>
    <font>
      <b/>
      <u/>
      <sz val="8"/>
      <name val="Arial CE"/>
      <family val="2"/>
      <charset val="238"/>
    </font>
    <font>
      <b/>
      <sz val="7"/>
      <color rgb="FFFF0000"/>
      <name val="Arial CE"/>
      <family val="2"/>
      <charset val="238"/>
    </font>
    <font>
      <b/>
      <u/>
      <sz val="14"/>
      <color rgb="FFFF0000"/>
      <name val="Arial CE"/>
      <family val="2"/>
      <charset val="238"/>
    </font>
    <font>
      <sz val="11"/>
      <color theme="1"/>
      <name val="Calibri"/>
      <family val="2"/>
      <charset val="238"/>
      <scheme val="minor"/>
    </font>
    <font>
      <b/>
      <sz val="9"/>
      <name val="Arial CE"/>
      <family val="2"/>
      <charset val="238"/>
    </font>
    <font>
      <b/>
      <sz val="11"/>
      <name val="Arial CE"/>
      <family val="2"/>
      <charset val="238"/>
    </font>
    <font>
      <sz val="10"/>
      <name val="Arial CE"/>
      <charset val="238"/>
    </font>
    <font>
      <sz val="9"/>
      <name val="Arial CE"/>
      <family val="2"/>
      <charset val="238"/>
    </font>
    <font>
      <sz val="10"/>
      <name val="Arial CE"/>
      <family val="2"/>
      <charset val="238"/>
    </font>
    <font>
      <sz val="12"/>
      <name val="Arial CE"/>
      <family val="2"/>
      <charset val="238"/>
    </font>
    <font>
      <b/>
      <sz val="14"/>
      <color indexed="9"/>
      <name val="Arial"/>
      <family val="2"/>
      <charset val="238"/>
    </font>
    <font>
      <sz val="12"/>
      <color indexed="9"/>
      <name val="Arial"/>
      <family val="2"/>
      <charset val="238"/>
    </font>
    <font>
      <b/>
      <sz val="12"/>
      <color indexed="9"/>
      <name val="Arial"/>
      <family val="2"/>
      <charset val="238"/>
    </font>
    <font>
      <b/>
      <sz val="10"/>
      <color indexed="9"/>
      <name val="Arial"/>
      <family val="2"/>
      <charset val="238"/>
    </font>
    <font>
      <b/>
      <vertAlign val="superscript"/>
      <sz val="10"/>
      <color indexed="9"/>
      <name val="Arial"/>
      <family val="2"/>
      <charset val="238"/>
    </font>
    <font>
      <b/>
      <sz val="10"/>
      <name val="Arial"/>
      <family val="2"/>
      <charset val="238"/>
    </font>
    <font>
      <b/>
      <i/>
      <sz val="10"/>
      <color rgb="FFFF0000"/>
      <name val="Arial"/>
      <family val="2"/>
      <charset val="238"/>
    </font>
    <font>
      <sz val="10"/>
      <color rgb="FFFF0000"/>
      <name val="Arial"/>
      <family val="2"/>
      <charset val="238"/>
    </font>
    <font>
      <b/>
      <sz val="10"/>
      <color rgb="FFFF0000"/>
      <name val="Arial"/>
      <family val="2"/>
      <charset val="238"/>
    </font>
    <font>
      <sz val="11"/>
      <color indexed="8"/>
      <name val="Times New Roman"/>
      <family val="2"/>
      <charset val="238"/>
    </font>
    <font>
      <sz val="11"/>
      <color indexed="9"/>
      <name val="Times New Roman"/>
      <family val="2"/>
      <charset val="238"/>
    </font>
    <font>
      <b/>
      <sz val="11"/>
      <color indexed="8"/>
      <name val="Times New Roman"/>
      <family val="2"/>
      <charset val="238"/>
    </font>
    <font>
      <u/>
      <sz val="10"/>
      <color indexed="12"/>
      <name val="Arial CE"/>
      <charset val="238"/>
    </font>
    <font>
      <u/>
      <sz val="10"/>
      <color indexed="12"/>
      <name val="Arial CE"/>
      <family val="2"/>
      <charset val="238"/>
    </font>
    <font>
      <u/>
      <sz val="10"/>
      <color indexed="12"/>
      <name val="Arial"/>
      <family val="2"/>
      <charset val="238"/>
    </font>
    <font>
      <sz val="11"/>
      <color indexed="20"/>
      <name val="Times New Roman"/>
      <family val="2"/>
      <charset val="238"/>
    </font>
    <font>
      <b/>
      <sz val="11"/>
      <color indexed="9"/>
      <name val="Times New Roman"/>
      <family val="2"/>
      <charset val="238"/>
    </font>
    <font>
      <b/>
      <sz val="15"/>
      <color indexed="56"/>
      <name val="Times New Roman"/>
      <family val="2"/>
      <charset val="238"/>
    </font>
    <font>
      <b/>
      <sz val="13"/>
      <color indexed="56"/>
      <name val="Times New Roman"/>
      <family val="2"/>
      <charset val="238"/>
    </font>
    <font>
      <b/>
      <sz val="11"/>
      <color indexed="56"/>
      <name val="Times New Roman"/>
      <family val="2"/>
      <charset val="238"/>
    </font>
    <font>
      <b/>
      <sz val="18"/>
      <color indexed="56"/>
      <name val="Cambria"/>
      <family val="2"/>
      <charset val="238"/>
    </font>
    <font>
      <sz val="11"/>
      <color indexed="60"/>
      <name val="Times New Roman"/>
      <family val="2"/>
      <charset val="238"/>
    </font>
    <font>
      <sz val="11"/>
      <color indexed="8"/>
      <name val="Calibri"/>
      <family val="2"/>
      <charset val="238"/>
    </font>
    <font>
      <sz val="11"/>
      <color indexed="52"/>
      <name val="Times New Roman"/>
      <family val="2"/>
      <charset val="238"/>
    </font>
    <font>
      <sz val="11"/>
      <color indexed="17"/>
      <name val="Times New Roman"/>
      <family val="2"/>
      <charset val="238"/>
    </font>
    <font>
      <sz val="11"/>
      <color indexed="10"/>
      <name val="Times New Roman"/>
      <family val="2"/>
      <charset val="238"/>
    </font>
    <font>
      <sz val="11"/>
      <color indexed="62"/>
      <name val="Times New Roman"/>
      <family val="2"/>
      <charset val="238"/>
    </font>
    <font>
      <b/>
      <sz val="11"/>
      <color indexed="52"/>
      <name val="Times New Roman"/>
      <family val="2"/>
      <charset val="238"/>
    </font>
    <font>
      <b/>
      <sz val="11"/>
      <color indexed="63"/>
      <name val="Times New Roman"/>
      <family val="2"/>
      <charset val="238"/>
    </font>
    <font>
      <i/>
      <sz val="11"/>
      <color indexed="23"/>
      <name val="Times New Roman"/>
      <family val="2"/>
      <charset val="238"/>
    </font>
    <font>
      <sz val="20"/>
      <name val="Arial"/>
      <family val="2"/>
      <charset val="238"/>
    </font>
    <font>
      <sz val="14"/>
      <name val="Arial"/>
      <family val="2"/>
      <charset val="238"/>
    </font>
    <font>
      <sz val="10"/>
      <color indexed="9"/>
      <name val="Arial"/>
      <family val="2"/>
      <charset val="238"/>
    </font>
    <font>
      <b/>
      <sz val="9"/>
      <name val="Arial CE"/>
      <charset val="238"/>
    </font>
    <font>
      <sz val="10"/>
      <color indexed="8"/>
      <name val="Arial"/>
      <family val="2"/>
      <charset val="238"/>
    </font>
    <font>
      <b/>
      <sz val="9"/>
      <color rgb="FFFF0000"/>
      <name val="Arial CE"/>
      <family val="2"/>
      <charset val="238"/>
    </font>
    <font>
      <b/>
      <sz val="12"/>
      <color theme="0"/>
      <name val="Arial CE"/>
      <family val="2"/>
      <charset val="238"/>
    </font>
    <font>
      <b/>
      <sz val="8"/>
      <name val="Arial CE"/>
      <charset val="238"/>
    </font>
    <font>
      <b/>
      <sz val="10"/>
      <color theme="0"/>
      <name val="Arial CE"/>
      <family val="2"/>
      <charset val="238"/>
    </font>
    <font>
      <b/>
      <sz val="8"/>
      <color theme="0"/>
      <name val="Arial CE"/>
      <family val="2"/>
      <charset val="238"/>
    </font>
    <font>
      <sz val="9"/>
      <color theme="0"/>
      <name val="Arial CE"/>
      <family val="2"/>
      <charset val="238"/>
    </font>
    <font>
      <b/>
      <u/>
      <sz val="10"/>
      <color theme="0"/>
      <name val="Arial CE"/>
      <family val="2"/>
      <charset val="238"/>
    </font>
    <font>
      <b/>
      <sz val="11"/>
      <color theme="0"/>
      <name val="Arial CE"/>
      <family val="2"/>
      <charset val="238"/>
    </font>
    <font>
      <b/>
      <u/>
      <sz val="14"/>
      <color theme="0"/>
      <name val="Arial CE"/>
      <family val="2"/>
      <charset val="238"/>
    </font>
    <font>
      <b/>
      <u/>
      <sz val="13"/>
      <color theme="0"/>
      <name val="Arial CE"/>
      <family val="2"/>
      <charset val="238"/>
    </font>
    <font>
      <b/>
      <sz val="12"/>
      <color theme="0"/>
      <name val="Arial CE"/>
      <charset val="238"/>
    </font>
    <font>
      <b/>
      <sz val="12"/>
      <color theme="0"/>
      <name val="Arial"/>
      <family val="2"/>
      <charset val="238"/>
    </font>
    <font>
      <sz val="7"/>
      <name val="Arial CE"/>
      <charset val="238"/>
    </font>
    <font>
      <sz val="9"/>
      <name val="Arial CE"/>
      <charset val="238"/>
    </font>
    <font>
      <b/>
      <sz val="7"/>
      <name val="Arial CE"/>
      <charset val="238"/>
    </font>
    <font>
      <b/>
      <sz val="14"/>
      <color theme="0"/>
      <name val="Arial"/>
      <family val="2"/>
      <charset val="238"/>
    </font>
    <font>
      <b/>
      <sz val="10"/>
      <name val="Arial CE"/>
      <charset val="238"/>
    </font>
    <font>
      <b/>
      <u/>
      <sz val="8"/>
      <name val="Arial CE"/>
      <charset val="238"/>
    </font>
    <font>
      <b/>
      <sz val="14"/>
      <name val="Arial CE"/>
      <charset val="238"/>
    </font>
    <font>
      <b/>
      <sz val="11"/>
      <name val="Arial CE"/>
      <charset val="238"/>
    </font>
    <font>
      <b/>
      <sz val="18"/>
      <color indexed="9"/>
      <name val="Arial"/>
      <family val="2"/>
      <charset val="238"/>
    </font>
    <font>
      <b/>
      <sz val="16"/>
      <color theme="0"/>
      <name val="Arial CE"/>
      <charset val="238"/>
    </font>
    <font>
      <sz val="9"/>
      <name val="Arial"/>
      <family val="2"/>
      <charset val="238"/>
    </font>
    <font>
      <sz val="8"/>
      <color theme="1"/>
      <name val="Calibri"/>
      <family val="2"/>
      <charset val="238"/>
      <scheme val="minor"/>
    </font>
    <font>
      <sz val="18"/>
      <color rgb="FFF6F5EE"/>
      <name val="Arial"/>
      <family val="2"/>
      <charset val="238"/>
    </font>
    <font>
      <sz val="16"/>
      <color theme="1" tint="0.34998626667073579"/>
      <name val="Arial"/>
      <family val="2"/>
      <charset val="238"/>
    </font>
    <font>
      <b/>
      <sz val="9"/>
      <color theme="0"/>
      <name val="Arial"/>
      <family val="2"/>
      <charset val="238"/>
    </font>
    <font>
      <b/>
      <vertAlign val="superscript"/>
      <sz val="9"/>
      <color theme="0"/>
      <name val="Arial"/>
      <family val="2"/>
      <charset val="238"/>
    </font>
    <font>
      <sz val="16"/>
      <color theme="0"/>
      <name val="Arial"/>
      <family val="2"/>
      <charset val="238"/>
    </font>
    <font>
      <sz val="11"/>
      <color theme="0"/>
      <name val="Arial"/>
      <family val="2"/>
      <charset val="238"/>
    </font>
    <font>
      <b/>
      <sz val="18"/>
      <color theme="0"/>
      <name val="Arial"/>
      <family val="2"/>
      <charset val="238"/>
    </font>
    <font>
      <sz val="8"/>
      <color theme="0"/>
      <name val="Arial"/>
      <family val="2"/>
      <charset val="238"/>
    </font>
    <font>
      <sz val="18"/>
      <color theme="0"/>
      <name val="Arial"/>
      <family val="2"/>
      <charset val="238"/>
    </font>
    <font>
      <sz val="14"/>
      <color theme="0"/>
      <name val="Arial"/>
      <family val="2"/>
      <charset val="238"/>
    </font>
    <font>
      <sz val="16"/>
      <color theme="1"/>
      <name val="Calibri"/>
      <family val="2"/>
      <charset val="238"/>
      <scheme val="minor"/>
    </font>
    <font>
      <sz val="12"/>
      <name val="Arial"/>
      <family val="2"/>
      <charset val="238"/>
    </font>
    <font>
      <b/>
      <sz val="24"/>
      <color theme="0"/>
      <name val="Arial"/>
      <family val="2"/>
      <charset val="238"/>
    </font>
    <font>
      <sz val="24"/>
      <color theme="4"/>
      <name val="Cambria"/>
      <family val="2"/>
      <charset val="238"/>
      <scheme val="major"/>
    </font>
    <font>
      <sz val="10"/>
      <color theme="1"/>
      <name val="Calibri"/>
      <family val="2"/>
      <charset val="238"/>
      <scheme val="minor"/>
    </font>
    <font>
      <b/>
      <sz val="18"/>
      <color theme="5"/>
      <name val="Calibri"/>
      <family val="2"/>
      <charset val="238"/>
      <scheme val="minor"/>
    </font>
    <font>
      <b/>
      <sz val="9"/>
      <name val="Calibri"/>
      <family val="2"/>
      <charset val="238"/>
      <scheme val="minor"/>
    </font>
    <font>
      <sz val="9"/>
      <color theme="3" tint="0.39997558519241921"/>
      <name val="Arial CE"/>
      <charset val="238"/>
    </font>
    <font>
      <b/>
      <sz val="8"/>
      <name val="Arial"/>
      <family val="2"/>
      <charset val="238"/>
    </font>
  </fonts>
  <fills count="4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38"/>
      </patternFill>
    </fill>
    <fill>
      <patternFill patternType="solid">
        <fgColor theme="0" tint="-0.499984740745262"/>
        <bgColor indexed="64"/>
      </patternFill>
    </fill>
    <fill>
      <patternFill patternType="solid">
        <fgColor theme="0" tint="-0.249977111117893"/>
        <bgColor indexed="41"/>
      </patternFill>
    </fill>
    <fill>
      <patternFill patternType="solid">
        <fgColor theme="0" tint="-4.9989318521683403E-2"/>
        <bgColor indexed="64"/>
      </patternFill>
    </fill>
    <fill>
      <patternFill patternType="solid">
        <fgColor indexed="9"/>
        <bgColor indexed="64"/>
      </patternFill>
    </fill>
    <fill>
      <patternFill patternType="solid">
        <fgColor indexed="43"/>
        <bgColor indexed="64"/>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0.34998626667073579"/>
        <bgColor indexed="64"/>
      </patternFill>
    </fill>
    <fill>
      <patternFill patternType="solid">
        <fgColor theme="2"/>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rgb="FFFF0000"/>
        <bgColor indexed="64"/>
      </patternFill>
    </fill>
    <fill>
      <gradientFill>
        <stop position="0">
          <color theme="0" tint="-0.1490218817712943"/>
        </stop>
        <stop position="1">
          <color theme="1" tint="0.49803155613879818"/>
        </stop>
      </gradientFill>
    </fill>
    <fill>
      <gradientFill>
        <stop position="0">
          <color theme="0" tint="-0.25098422193060094"/>
        </stop>
        <stop position="0.5">
          <color theme="0"/>
        </stop>
        <stop position="1">
          <color theme="0" tint="-0.25098422193060094"/>
        </stop>
      </gradientFill>
    </fill>
    <fill>
      <gradientFill>
        <stop position="0">
          <color theme="0" tint="-0.1490218817712943"/>
        </stop>
        <stop position="1">
          <color theme="0" tint="-0.49803155613879818"/>
        </stop>
      </gradientFill>
    </fill>
    <fill>
      <patternFill patternType="solid">
        <fgColor theme="4" tint="0.89996032593768116"/>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thick">
        <color indexed="64"/>
      </right>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right/>
      <top style="dotted">
        <color auto="1"/>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medium">
        <color theme="0"/>
      </left>
      <right style="medium">
        <color theme="0"/>
      </right>
      <top/>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ck">
        <color indexed="64"/>
      </right>
      <top style="thin">
        <color indexed="64"/>
      </top>
      <bottom style="thin">
        <color indexed="64"/>
      </bottom>
      <diagonal/>
    </border>
    <border>
      <left style="thin">
        <color theme="0"/>
      </left>
      <right/>
      <top/>
      <bottom/>
      <diagonal/>
    </border>
    <border>
      <left style="thin">
        <color theme="0" tint="-0.24994659260841701"/>
      </left>
      <right/>
      <top style="thin">
        <color indexed="64"/>
      </top>
      <bottom style="thin">
        <color indexed="64"/>
      </bottom>
      <diagonal/>
    </border>
    <border>
      <left style="thin">
        <color theme="0" tint="-0.24994659260841701"/>
      </left>
      <right style="thin">
        <color theme="0" tint="-0.24994659260841701"/>
      </right>
      <top style="thin">
        <color indexed="64"/>
      </top>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style="medium">
        <color indexed="64"/>
      </top>
      <bottom style="thin">
        <color indexed="64"/>
      </bottom>
      <diagonal/>
    </border>
    <border>
      <left style="thin">
        <color theme="0" tint="-0.24994659260841701"/>
      </left>
      <right style="thick">
        <color indexed="64"/>
      </right>
      <top style="medium">
        <color indexed="64"/>
      </top>
      <bottom style="thin">
        <color indexed="64"/>
      </bottom>
      <diagonal/>
    </border>
    <border>
      <left style="thin">
        <color theme="0" tint="-0.24994659260841701"/>
      </left>
      <right style="medium">
        <color indexed="64"/>
      </right>
      <top style="medium">
        <color indexed="64"/>
      </top>
      <bottom style="thin">
        <color indexed="64"/>
      </bottom>
      <diagonal/>
    </border>
    <border>
      <left style="thin">
        <color theme="0" tint="-0.24994659260841701"/>
      </left>
      <right style="medium">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ck">
        <color indexed="64"/>
      </right>
      <top style="thin">
        <color indexed="64"/>
      </top>
      <bottom style="medium">
        <color indexed="64"/>
      </bottom>
      <diagonal/>
    </border>
    <border>
      <left style="thin">
        <color theme="0" tint="-0.24994659260841701"/>
      </left>
      <right style="medium">
        <color indexed="64"/>
      </right>
      <top style="thin">
        <color indexed="64"/>
      </top>
      <bottom style="medium">
        <color indexed="64"/>
      </bottom>
      <diagonal/>
    </border>
    <border>
      <left/>
      <right/>
      <top/>
      <bottom style="hair">
        <color auto="1"/>
      </bottom>
      <diagonal/>
    </border>
    <border>
      <left/>
      <right style="thin">
        <color theme="0"/>
      </right>
      <top/>
      <bottom style="thin">
        <color theme="0"/>
      </bottom>
      <diagonal/>
    </border>
    <border>
      <left/>
      <right/>
      <top style="medium">
        <color theme="6"/>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8"/>
      </top>
      <bottom/>
      <diagonal/>
    </border>
  </borders>
  <cellStyleXfs count="289">
    <xf numFmtId="0" fontId="0" fillId="0" borderId="0"/>
    <xf numFmtId="0" fontId="2" fillId="0" borderId="0"/>
    <xf numFmtId="0" fontId="3" fillId="0" borderId="0"/>
    <xf numFmtId="0" fontId="2" fillId="0" borderId="0"/>
    <xf numFmtId="0" fontId="2" fillId="0" borderId="0"/>
    <xf numFmtId="0" fontId="18" fillId="0" borderId="0"/>
    <xf numFmtId="0" fontId="16" fillId="0" borderId="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14" borderId="0" applyNumberFormat="0" applyBorder="0" applyAlignment="0" applyProtection="0"/>
    <xf numFmtId="0" fontId="29" fillId="17" borderId="0" applyNumberFormat="0" applyBorder="0" applyAlignment="0" applyProtection="0"/>
    <xf numFmtId="0" fontId="29" fillId="20" borderId="0" applyNumberFormat="0" applyBorder="0" applyAlignment="0" applyProtection="0"/>
    <xf numFmtId="0" fontId="30" fillId="21"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1" fillId="0" borderId="51" applyNumberFormat="0" applyFill="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32"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5" fillId="12" borderId="0" applyNumberFormat="0" applyBorder="0" applyAlignment="0" applyProtection="0"/>
    <xf numFmtId="0" fontId="36" fillId="25" borderId="52" applyNumberFormat="0" applyAlignment="0" applyProtection="0"/>
    <xf numFmtId="44" fontId="2" fillId="0" borderId="0" applyFont="0" applyFill="0" applyBorder="0" applyAlignment="0" applyProtection="0"/>
    <xf numFmtId="44" fontId="2" fillId="0" borderId="0" applyFont="0" applyFill="0" applyBorder="0" applyAlignment="0" applyProtection="0"/>
    <xf numFmtId="0" fontId="37" fillId="0" borderId="53" applyNumberFormat="0" applyFill="0" applyAlignment="0" applyProtection="0"/>
    <xf numFmtId="0" fontId="38" fillId="0" borderId="54" applyNumberFormat="0" applyFill="0" applyAlignment="0" applyProtection="0"/>
    <xf numFmtId="0" fontId="39" fillId="0" borderId="55" applyNumberFormat="0" applyFill="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2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xf numFmtId="0" fontId="2" fillId="0" borderId="0"/>
    <xf numFmtId="0" fontId="42" fillId="0" borderId="0"/>
    <xf numFmtId="0" fontId="2" fillId="0" borderId="0"/>
    <xf numFmtId="0" fontId="2" fillId="0" borderId="0"/>
    <xf numFmtId="0" fontId="4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2" fillId="27" borderId="56" applyNumberFormat="0" applyFont="0" applyAlignment="0" applyProtection="0"/>
    <xf numFmtId="0" fontId="43" fillId="0" borderId="57" applyNumberFormat="0" applyFill="0" applyAlignment="0" applyProtection="0"/>
    <xf numFmtId="0" fontId="44" fillId="13" borderId="0" applyNumberFormat="0" applyBorder="0" applyAlignment="0" applyProtection="0"/>
    <xf numFmtId="0" fontId="45" fillId="0" borderId="0" applyNumberFormat="0" applyFill="0" applyBorder="0" applyAlignment="0" applyProtection="0"/>
    <xf numFmtId="0" fontId="46" fillId="16" borderId="58" applyNumberFormat="0" applyAlignment="0" applyProtection="0"/>
    <xf numFmtId="0" fontId="47" fillId="28" borderId="58" applyNumberFormat="0" applyAlignment="0" applyProtection="0"/>
    <xf numFmtId="0" fontId="48" fillId="28" borderId="59" applyNumberFormat="0" applyAlignment="0" applyProtection="0"/>
    <xf numFmtId="0" fontId="49" fillId="0" borderId="0" applyNumberFormat="0" applyFill="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32" borderId="0" applyNumberFormat="0" applyBorder="0" applyAlignment="0" applyProtection="0"/>
    <xf numFmtId="0" fontId="2" fillId="0" borderId="0"/>
    <xf numFmtId="0" fontId="92" fillId="0" borderId="0" applyNumberFormat="0" applyFill="0" applyBorder="0" applyAlignment="0" applyProtection="0"/>
    <xf numFmtId="0" fontId="93" fillId="0" borderId="0"/>
    <xf numFmtId="0" fontId="94" fillId="0" borderId="0" applyNumberFormat="0" applyFill="0" applyAlignment="0" applyProtection="0"/>
    <xf numFmtId="9" fontId="93" fillId="0" borderId="0" applyFont="0" applyFill="0" applyBorder="0" applyAlignment="0" applyProtection="0"/>
    <xf numFmtId="0" fontId="93" fillId="44" borderId="0" applyNumberFormat="0" applyBorder="0" applyAlignment="0" applyProtection="0"/>
    <xf numFmtId="0" fontId="93" fillId="7" borderId="0" applyNumberFormat="0" applyFont="0" applyBorder="0" applyAlignment="0" applyProtection="0"/>
    <xf numFmtId="0" fontId="93" fillId="0" borderId="22">
      <alignment vertical="center"/>
    </xf>
    <xf numFmtId="0" fontId="95" fillId="0" borderId="122" applyFont="0"/>
    <xf numFmtId="167" fontId="93" fillId="0" borderId="0" applyFont="0" applyFill="0" applyBorder="0" applyAlignment="0"/>
    <xf numFmtId="0" fontId="1" fillId="0" borderId="0"/>
  </cellStyleXfs>
  <cellXfs count="443">
    <xf numFmtId="0" fontId="0" fillId="0" borderId="0" xfId="0"/>
    <xf numFmtId="0" fontId="4" fillId="2" borderId="0" xfId="0" applyFont="1" applyFill="1" applyAlignment="1">
      <alignment horizontal="center" vertical="center"/>
    </xf>
    <xf numFmtId="0" fontId="7" fillId="2" borderId="0" xfId="0" applyFont="1" applyFill="1" applyAlignment="1">
      <alignment horizontal="center" vertical="center" textRotation="90" wrapText="1"/>
    </xf>
    <xf numFmtId="0" fontId="8" fillId="2" borderId="0" xfId="0" applyFont="1" applyFill="1" applyAlignment="1">
      <alignment horizontal="center" vertical="center"/>
    </xf>
    <xf numFmtId="0" fontId="8"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0" xfId="0" applyFont="1" applyFill="1" applyAlignment="1">
      <alignment horizontal="center" vertical="center"/>
    </xf>
    <xf numFmtId="3" fontId="8" fillId="2" borderId="0" xfId="0" applyNumberFormat="1" applyFont="1" applyFill="1" applyAlignment="1">
      <alignment horizontal="right" vertical="center"/>
    </xf>
    <xf numFmtId="3" fontId="7" fillId="2" borderId="0" xfId="0" applyNumberFormat="1" applyFont="1" applyFill="1" applyAlignment="1">
      <alignment horizontal="right" vertical="center"/>
    </xf>
    <xf numFmtId="49" fontId="4" fillId="2" borderId="0" xfId="0" applyNumberFormat="1" applyFont="1" applyFill="1" applyAlignment="1">
      <alignment horizontal="left" vertical="center" wrapText="1"/>
    </xf>
    <xf numFmtId="0" fontId="7" fillId="2" borderId="0" xfId="0" applyFont="1" applyFill="1" applyAlignment="1">
      <alignment horizontal="right" vertical="center" textRotation="90" wrapText="1"/>
    </xf>
    <xf numFmtId="0" fontId="8" fillId="2" borderId="3" xfId="0" applyFont="1" applyFill="1" applyBorder="1" applyAlignment="1">
      <alignment horizontal="right" vertical="center" wrapText="1"/>
    </xf>
    <xf numFmtId="0" fontId="8" fillId="2" borderId="0" xfId="0" applyFont="1" applyFill="1" applyAlignment="1">
      <alignment horizontal="right" vertical="center"/>
    </xf>
    <xf numFmtId="4" fontId="8" fillId="2" borderId="0" xfId="0" applyNumberFormat="1" applyFont="1" applyFill="1" applyAlignment="1">
      <alignment horizontal="right" vertical="center"/>
    </xf>
    <xf numFmtId="165" fontId="7" fillId="2" borderId="0" xfId="0" applyNumberFormat="1" applyFont="1" applyFill="1" applyAlignment="1">
      <alignment horizontal="right" vertical="center"/>
    </xf>
    <xf numFmtId="2" fontId="8" fillId="2" borderId="0" xfId="0" applyNumberFormat="1" applyFont="1" applyFill="1" applyAlignment="1">
      <alignment horizontal="right" vertical="center"/>
    </xf>
    <xf numFmtId="3" fontId="8" fillId="2" borderId="0" xfId="0" applyNumberFormat="1" applyFont="1" applyFill="1" applyAlignment="1">
      <alignment horizontal="center" vertical="center"/>
    </xf>
    <xf numFmtId="49" fontId="8" fillId="2" borderId="4"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 fontId="7" fillId="2" borderId="0" xfId="0" applyNumberFormat="1" applyFont="1" applyFill="1" applyAlignment="1">
      <alignment horizontal="right" vertical="center"/>
    </xf>
    <xf numFmtId="3" fontId="11" fillId="3" borderId="0" xfId="0" applyNumberFormat="1" applyFont="1" applyFill="1" applyAlignment="1">
      <alignment horizontal="right" vertical="center"/>
    </xf>
    <xf numFmtId="4" fontId="11" fillId="3" borderId="0" xfId="0" applyNumberFormat="1" applyFont="1" applyFill="1" applyAlignment="1">
      <alignment horizontal="right" vertical="center"/>
    </xf>
    <xf numFmtId="0" fontId="8" fillId="2" borderId="0" xfId="0" applyFont="1" applyFill="1" applyAlignment="1">
      <alignment horizontal="center" vertical="center"/>
    </xf>
    <xf numFmtId="0" fontId="8" fillId="2" borderId="1" xfId="0" applyFont="1" applyFill="1" applyBorder="1" applyAlignment="1">
      <alignment horizontal="center" vertical="center" wrapText="1"/>
    </xf>
    <xf numFmtId="3" fontId="8" fillId="2" borderId="0" xfId="0" applyNumberFormat="1" applyFont="1" applyFill="1" applyAlignment="1">
      <alignment horizontal="center" vertical="center"/>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3" fontId="8" fillId="2" borderId="1" xfId="0" applyNumberFormat="1" applyFont="1" applyFill="1" applyBorder="1" applyAlignment="1">
      <alignment horizontal="right" vertical="center"/>
    </xf>
    <xf numFmtId="3" fontId="8" fillId="2" borderId="1" xfId="0" applyNumberFormat="1" applyFont="1" applyFill="1" applyBorder="1" applyAlignment="1">
      <alignment horizontal="right" vertical="center" wrapText="1"/>
    </xf>
    <xf numFmtId="49" fontId="4" fillId="2" borderId="1"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3" fontId="8" fillId="2" borderId="16" xfId="0" applyNumberFormat="1" applyFont="1" applyFill="1" applyBorder="1" applyAlignment="1">
      <alignment horizontal="right" vertical="center" wrapText="1"/>
    </xf>
    <xf numFmtId="0" fontId="9" fillId="2" borderId="4" xfId="0" applyFont="1" applyFill="1" applyBorder="1" applyAlignment="1">
      <alignment horizontal="center" vertical="center" wrapText="1"/>
    </xf>
    <xf numFmtId="0" fontId="8" fillId="2" borderId="4" xfId="0" applyFont="1" applyFill="1" applyBorder="1" applyAlignment="1">
      <alignment horizontal="center" vertical="center" wrapText="1"/>
    </xf>
    <xf numFmtId="49" fontId="4" fillId="2" borderId="4" xfId="0" applyNumberFormat="1" applyFont="1" applyFill="1" applyBorder="1" applyAlignment="1">
      <alignment horizontal="left" vertical="center" wrapText="1"/>
    </xf>
    <xf numFmtId="3"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wrapText="1"/>
    </xf>
    <xf numFmtId="0" fontId="4" fillId="2" borderId="8"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0" fontId="7" fillId="2" borderId="0" xfId="0" applyFont="1" applyFill="1" applyAlignment="1">
      <alignment horizontal="left" vertical="center" textRotation="90" wrapText="1"/>
    </xf>
    <xf numFmtId="0" fontId="8" fillId="2" borderId="0" xfId="0" applyFont="1" applyFill="1" applyAlignment="1">
      <alignment horizontal="left" vertical="center"/>
    </xf>
    <xf numFmtId="49" fontId="2" fillId="0" borderId="0" xfId="3" applyNumberFormat="1" applyFont="1"/>
    <xf numFmtId="49" fontId="20" fillId="0" borderId="0" xfId="4" applyNumberFormat="1" applyFont="1" applyFill="1" applyBorder="1" applyAlignment="1">
      <alignment horizontal="center"/>
    </xf>
    <xf numFmtId="0" fontId="2" fillId="0" borderId="0" xfId="3" applyFont="1"/>
    <xf numFmtId="0" fontId="2" fillId="0" borderId="0" xfId="6" applyFont="1"/>
    <xf numFmtId="49" fontId="23" fillId="4" borderId="3" xfId="4" applyNumberFormat="1" applyFont="1" applyFill="1" applyBorder="1" applyAlignment="1">
      <alignment horizontal="center" vertical="center" wrapText="1"/>
    </xf>
    <xf numFmtId="49" fontId="23" fillId="4" borderId="1" xfId="4" applyNumberFormat="1" applyFont="1" applyFill="1" applyBorder="1" applyAlignment="1">
      <alignment horizontal="center" vertical="center" wrapText="1"/>
    </xf>
    <xf numFmtId="49" fontId="23" fillId="4" borderId="7" xfId="4" applyNumberFormat="1" applyFont="1" applyFill="1" applyBorder="1" applyAlignment="1">
      <alignment horizontal="center" vertical="center" wrapText="1"/>
    </xf>
    <xf numFmtId="49" fontId="2" fillId="6" borderId="1" xfId="3" applyNumberFormat="1" applyFont="1" applyFill="1" applyBorder="1" applyAlignment="1">
      <alignment horizontal="center"/>
    </xf>
    <xf numFmtId="49" fontId="2" fillId="6" borderId="7" xfId="3" applyNumberFormat="1" applyFont="1" applyFill="1" applyBorder="1" applyAlignment="1">
      <alignment horizontal="center"/>
    </xf>
    <xf numFmtId="49" fontId="2" fillId="7" borderId="3" xfId="3" applyNumberFormat="1" applyFont="1" applyFill="1" applyBorder="1" applyAlignment="1">
      <alignment horizontal="right"/>
    </xf>
    <xf numFmtId="0" fontId="2" fillId="7" borderId="1" xfId="3" applyNumberFormat="1" applyFont="1" applyFill="1" applyBorder="1" applyAlignment="1">
      <alignment horizontal="center"/>
    </xf>
    <xf numFmtId="2" fontId="2" fillId="9" borderId="1" xfId="3" applyNumberFormat="1" applyFont="1" applyFill="1" applyBorder="1"/>
    <xf numFmtId="4" fontId="2" fillId="9" borderId="7" xfId="3" applyNumberFormat="1" applyFont="1" applyFill="1" applyBorder="1" applyProtection="1"/>
    <xf numFmtId="4" fontId="25" fillId="10" borderId="46" xfId="3" applyNumberFormat="1" applyFont="1" applyFill="1" applyBorder="1"/>
    <xf numFmtId="0" fontId="21" fillId="0" borderId="0" xfId="3" applyFont="1" applyFill="1" applyBorder="1" applyAlignment="1">
      <alignment horizontal="center"/>
    </xf>
    <xf numFmtId="4" fontId="25" fillId="0" borderId="0" xfId="3" applyNumberFormat="1" applyFont="1" applyFill="1" applyBorder="1"/>
    <xf numFmtId="0" fontId="2" fillId="0" borderId="0" xfId="6" applyFont="1" applyBorder="1"/>
    <xf numFmtId="0" fontId="27" fillId="0" borderId="0" xfId="3" applyFont="1" applyAlignment="1">
      <alignment wrapText="1"/>
    </xf>
    <xf numFmtId="0" fontId="2" fillId="0" borderId="0" xfId="42"/>
    <xf numFmtId="0" fontId="2" fillId="0" borderId="0" xfId="42" applyAlignment="1">
      <alignment horizontal="right"/>
    </xf>
    <xf numFmtId="0" fontId="2" fillId="0" borderId="0" xfId="42" applyFont="1"/>
    <xf numFmtId="0" fontId="50" fillId="0" borderId="0" xfId="42" applyFont="1" applyAlignment="1">
      <alignment horizontal="center" vertical="center"/>
    </xf>
    <xf numFmtId="0" fontId="50" fillId="0" borderId="0" xfId="42" applyFont="1" applyFill="1" applyAlignment="1">
      <alignment horizontal="center" wrapText="1"/>
    </xf>
    <xf numFmtId="0" fontId="51" fillId="0" borderId="0" xfId="42" applyFont="1" applyAlignment="1">
      <alignment horizontal="center" vertical="center"/>
    </xf>
    <xf numFmtId="0" fontId="51" fillId="0" borderId="0" xfId="42" applyFont="1"/>
    <xf numFmtId="0" fontId="2" fillId="0" borderId="0" xfId="42" applyFont="1" applyFill="1" applyBorder="1"/>
    <xf numFmtId="0" fontId="52" fillId="5" borderId="41" xfId="42" applyFont="1" applyFill="1" applyBorder="1" applyAlignment="1">
      <alignment horizontal="center" vertical="center" wrapText="1"/>
    </xf>
    <xf numFmtId="0" fontId="52" fillId="5" borderId="63" xfId="42" applyFont="1" applyFill="1" applyBorder="1" applyAlignment="1">
      <alignment horizontal="center" vertical="center" wrapText="1"/>
    </xf>
    <xf numFmtId="0" fontId="52" fillId="5" borderId="12" xfId="42" applyFont="1" applyFill="1" applyBorder="1" applyAlignment="1">
      <alignment horizontal="center" vertical="center" wrapText="1"/>
    </xf>
    <xf numFmtId="0" fontId="2" fillId="7" borderId="26" xfId="42" applyFont="1" applyFill="1" applyBorder="1" applyAlignment="1">
      <alignment horizontal="center" vertical="center"/>
    </xf>
    <xf numFmtId="0" fontId="2" fillId="7" borderId="3" xfId="42" applyFont="1" applyFill="1" applyBorder="1" applyAlignment="1">
      <alignment horizontal="center" vertical="center" wrapText="1"/>
    </xf>
    <xf numFmtId="0" fontId="2" fillId="7" borderId="8" xfId="42" applyFont="1" applyFill="1" applyBorder="1" applyAlignment="1">
      <alignment horizontal="center" vertical="center" wrapText="1"/>
    </xf>
    <xf numFmtId="0" fontId="2" fillId="7" borderId="7" xfId="191" applyFont="1" applyFill="1" applyBorder="1" applyAlignment="1">
      <alignment horizontal="center" vertical="center" wrapText="1"/>
    </xf>
    <xf numFmtId="0" fontId="2" fillId="7" borderId="27" xfId="42" applyFont="1" applyFill="1" applyBorder="1" applyAlignment="1">
      <alignment horizontal="center" vertical="center"/>
    </xf>
    <xf numFmtId="0" fontId="2" fillId="7" borderId="5" xfId="42" applyFont="1" applyFill="1" applyBorder="1" applyAlignment="1">
      <alignment horizontal="center" vertical="center" wrapText="1"/>
    </xf>
    <xf numFmtId="0" fontId="2" fillId="7" borderId="4" xfId="42" applyFont="1" applyFill="1" applyBorder="1" applyAlignment="1">
      <alignment horizontal="center" vertical="center" wrapText="1"/>
    </xf>
    <xf numFmtId="0" fontId="2" fillId="7" borderId="6" xfId="191" applyFont="1" applyFill="1" applyBorder="1" applyAlignment="1">
      <alignment horizontal="center" vertical="center" wrapText="1"/>
    </xf>
    <xf numFmtId="0" fontId="2" fillId="0" borderId="0" xfId="42" applyFont="1" applyFill="1" applyBorder="1" applyAlignment="1">
      <alignment horizontal="left" vertical="center"/>
    </xf>
    <xf numFmtId="0" fontId="2" fillId="0" borderId="0" xfId="42" applyFont="1" applyFill="1" applyBorder="1" applyAlignment="1">
      <alignment horizontal="center" vertical="center" wrapText="1"/>
    </xf>
    <xf numFmtId="0" fontId="2" fillId="7" borderId="43" xfId="42" applyFont="1" applyFill="1" applyBorder="1" applyAlignment="1">
      <alignment horizontal="center" vertical="center"/>
    </xf>
    <xf numFmtId="0" fontId="2" fillId="7" borderId="15" xfId="42" applyFont="1" applyFill="1" applyBorder="1" applyAlignment="1">
      <alignment horizontal="center" vertical="center" wrapText="1"/>
    </xf>
    <xf numFmtId="0" fontId="2" fillId="7" borderId="5" xfId="204" applyFont="1" applyFill="1" applyBorder="1" applyAlignment="1">
      <alignment horizontal="center" vertical="center" wrapText="1"/>
    </xf>
    <xf numFmtId="0" fontId="2" fillId="0" borderId="0" xfId="42" applyFont="1" applyBorder="1"/>
    <xf numFmtId="0" fontId="2" fillId="0" borderId="28" xfId="42" applyFont="1" applyBorder="1"/>
    <xf numFmtId="0" fontId="2" fillId="0" borderId="29" xfId="42" applyFont="1" applyBorder="1"/>
    <xf numFmtId="0" fontId="23" fillId="5" borderId="7" xfId="42" applyFont="1" applyFill="1" applyBorder="1" applyAlignment="1">
      <alignment horizontal="center"/>
    </xf>
    <xf numFmtId="0" fontId="2" fillId="7" borderId="3" xfId="42" applyFont="1" applyFill="1" applyBorder="1" applyAlignment="1">
      <alignment horizontal="center"/>
    </xf>
    <xf numFmtId="0" fontId="2" fillId="7" borderId="3" xfId="3" applyNumberFormat="1" applyFont="1" applyFill="1" applyBorder="1" applyAlignment="1">
      <alignment horizontal="right"/>
    </xf>
    <xf numFmtId="3" fontId="2" fillId="8" borderId="1" xfId="3" applyNumberFormat="1" applyFont="1" applyFill="1" applyBorder="1" applyAlignment="1">
      <alignment horizontal="right" indent="2"/>
    </xf>
    <xf numFmtId="0" fontId="2" fillId="0" borderId="0" xfId="3"/>
    <xf numFmtId="49" fontId="25" fillId="6" borderId="70" xfId="3" applyNumberFormat="1" applyFont="1" applyFill="1" applyBorder="1" applyAlignment="1">
      <alignment horizontal="center"/>
    </xf>
    <xf numFmtId="1" fontId="2" fillId="0" borderId="1" xfId="42" applyNumberFormat="1" applyBorder="1"/>
    <xf numFmtId="1" fontId="2" fillId="0" borderId="1" xfId="42" applyNumberFormat="1" applyBorder="1" applyAlignment="1">
      <alignment horizontal="right"/>
    </xf>
    <xf numFmtId="49" fontId="54" fillId="0" borderId="69" xfId="42" applyNumberFormat="1" applyFont="1" applyFill="1" applyBorder="1"/>
    <xf numFmtId="49" fontId="2" fillId="0" borderId="0" xfId="3" applyNumberFormat="1"/>
    <xf numFmtId="49" fontId="2" fillId="0" borderId="0" xfId="3" applyNumberFormat="1" applyAlignment="1">
      <alignment horizontal="right"/>
    </xf>
    <xf numFmtId="49" fontId="25" fillId="6" borderId="73" xfId="3" applyNumberFormat="1" applyFont="1" applyFill="1" applyBorder="1" applyAlignment="1">
      <alignment horizontal="center"/>
    </xf>
    <xf numFmtId="49" fontId="54" fillId="0" borderId="1" xfId="42" applyNumberFormat="1" applyFont="1" applyFill="1" applyBorder="1" applyAlignment="1">
      <alignment horizontal="center"/>
    </xf>
    <xf numFmtId="0" fontId="5" fillId="36"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3" fontId="57" fillId="2" borderId="4" xfId="0" applyNumberFormat="1" applyFont="1" applyFill="1" applyBorder="1" applyAlignment="1">
      <alignment horizontal="right" vertical="center" wrapText="1"/>
    </xf>
    <xf numFmtId="0" fontId="4" fillId="33" borderId="1" xfId="0" applyFont="1" applyFill="1" applyBorder="1" applyAlignment="1">
      <alignment horizontal="right" vertical="center" wrapText="1"/>
    </xf>
    <xf numFmtId="0" fontId="5" fillId="33" borderId="45"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4" fillId="33" borderId="11" xfId="0" applyFont="1" applyFill="1" applyBorder="1" applyAlignment="1">
      <alignment horizontal="right" vertical="center" wrapText="1"/>
    </xf>
    <xf numFmtId="0" fontId="4" fillId="33" borderId="4" xfId="0" applyFont="1" applyFill="1" applyBorder="1" applyAlignment="1">
      <alignment horizontal="right" vertical="center" wrapText="1"/>
    </xf>
    <xf numFmtId="10" fontId="55" fillId="33" borderId="63" xfId="0" applyNumberFormat="1" applyFont="1" applyFill="1" applyBorder="1" applyAlignment="1">
      <alignment vertical="center" wrapText="1"/>
    </xf>
    <xf numFmtId="10" fontId="55" fillId="33" borderId="8" xfId="0" applyNumberFormat="1" applyFont="1" applyFill="1" applyBorder="1" applyAlignment="1">
      <alignment vertical="center" wrapText="1"/>
    </xf>
    <xf numFmtId="4" fontId="14" fillId="2" borderId="0" xfId="0" applyNumberFormat="1" applyFont="1" applyFill="1" applyAlignment="1">
      <alignment horizontal="right" vertical="center"/>
    </xf>
    <xf numFmtId="3" fontId="17" fillId="2" borderId="0" xfId="0" applyNumberFormat="1" applyFont="1" applyFill="1" applyAlignment="1">
      <alignment horizontal="right" vertical="center"/>
    </xf>
    <xf numFmtId="6" fontId="6" fillId="33" borderId="11" xfId="0" applyNumberFormat="1" applyFont="1" applyFill="1" applyBorder="1" applyAlignment="1">
      <alignment horizontal="right" vertical="center" wrapText="1"/>
    </xf>
    <xf numFmtId="6" fontId="6" fillId="33" borderId="1" xfId="0" applyNumberFormat="1" applyFont="1" applyFill="1" applyBorder="1" applyAlignment="1">
      <alignment horizontal="right" vertical="center" wrapText="1"/>
    </xf>
    <xf numFmtId="6" fontId="6" fillId="33" borderId="21" xfId="0" applyNumberFormat="1" applyFont="1" applyFill="1" applyBorder="1" applyAlignment="1">
      <alignment horizontal="right" vertical="center" wrapText="1"/>
    </xf>
    <xf numFmtId="6" fontId="6" fillId="33" borderId="65" xfId="0" applyNumberFormat="1" applyFont="1" applyFill="1" applyBorder="1" applyAlignment="1">
      <alignment horizontal="right" vertical="center" wrapText="1"/>
    </xf>
    <xf numFmtId="0" fontId="6" fillId="33" borderId="74" xfId="0" applyFont="1" applyFill="1" applyBorder="1" applyAlignment="1">
      <alignment horizontal="center" vertical="center" wrapText="1"/>
    </xf>
    <xf numFmtId="4" fontId="17" fillId="2" borderId="3" xfId="0" applyNumberFormat="1" applyFont="1" applyFill="1" applyBorder="1" applyAlignment="1">
      <alignment horizontal="center" vertical="center" textRotation="90" wrapText="1"/>
    </xf>
    <xf numFmtId="3" fontId="17" fillId="2" borderId="1" xfId="0" applyNumberFormat="1" applyFont="1" applyFill="1" applyBorder="1" applyAlignment="1">
      <alignment horizontal="center" vertical="center" textRotation="90" wrapText="1"/>
    </xf>
    <xf numFmtId="4" fontId="67" fillId="34" borderId="1" xfId="0" applyNumberFormat="1" applyFont="1" applyFill="1" applyBorder="1" applyAlignment="1">
      <alignment horizontal="right" vertical="center" wrapText="1"/>
    </xf>
    <xf numFmtId="4" fontId="67" fillId="34" borderId="0" xfId="0" applyNumberFormat="1" applyFont="1" applyFill="1" applyAlignment="1">
      <alignment horizontal="right" vertical="center"/>
    </xf>
    <xf numFmtId="3" fontId="53" fillId="36" borderId="34" xfId="0" applyNumberFormat="1" applyFont="1" applyFill="1" applyBorder="1" applyAlignment="1">
      <alignment horizontal="right" vertical="center"/>
    </xf>
    <xf numFmtId="4" fontId="68" fillId="34" borderId="1" xfId="0" applyNumberFormat="1" applyFont="1" applyFill="1" applyBorder="1" applyAlignment="1">
      <alignment horizontal="center" vertical="center" textRotation="90" wrapText="1"/>
    </xf>
    <xf numFmtId="4" fontId="68" fillId="34" borderId="1" xfId="0" applyNumberFormat="1" applyFont="1" applyFill="1" applyBorder="1" applyAlignment="1">
      <alignment horizontal="right" vertical="center" wrapText="1"/>
    </xf>
    <xf numFmtId="3" fontId="53" fillId="36" borderId="7" xfId="0" applyNumberFormat="1" applyFont="1" applyFill="1" applyBorder="1" applyAlignment="1">
      <alignment horizontal="center" vertical="center" textRotation="90" wrapText="1"/>
    </xf>
    <xf numFmtId="4" fontId="53" fillId="36" borderId="7" xfId="0" applyNumberFormat="1" applyFont="1" applyFill="1" applyBorder="1" applyAlignment="1">
      <alignment horizontal="right" vertical="center"/>
    </xf>
    <xf numFmtId="0" fontId="2" fillId="7" borderId="7" xfId="42" applyFont="1" applyFill="1" applyBorder="1" applyAlignment="1"/>
    <xf numFmtId="0" fontId="2" fillId="0" borderId="49" xfId="42" applyFont="1" applyBorder="1"/>
    <xf numFmtId="0" fontId="2" fillId="0" borderId="17" xfId="42" applyFont="1" applyBorder="1"/>
    <xf numFmtId="0" fontId="2" fillId="0" borderId="24" xfId="42" applyFont="1" applyBorder="1"/>
    <xf numFmtId="0" fontId="4" fillId="34" borderId="1" xfId="0" applyFont="1" applyFill="1" applyBorder="1" applyAlignment="1">
      <alignment horizontal="left" vertical="center" wrapText="1"/>
    </xf>
    <xf numFmtId="0" fontId="54" fillId="37" borderId="1" xfId="42" applyNumberFormat="1" applyFont="1" applyFill="1" applyBorder="1" applyAlignment="1">
      <alignment horizontal="center"/>
    </xf>
    <xf numFmtId="0" fontId="58" fillId="36" borderId="44" xfId="0" applyFont="1" applyFill="1" applyBorder="1" applyAlignment="1">
      <alignment horizontal="center" vertical="center" wrapText="1"/>
    </xf>
    <xf numFmtId="0" fontId="58" fillId="36" borderId="82" xfId="0" applyFont="1" applyFill="1" applyBorder="1" applyAlignment="1">
      <alignment horizontal="center" vertical="center" wrapText="1"/>
    </xf>
    <xf numFmtId="0" fontId="6" fillId="33" borderId="83" xfId="0" applyFont="1" applyFill="1" applyBorder="1" applyAlignment="1">
      <alignment horizontal="center" vertical="center" wrapText="1"/>
    </xf>
    <xf numFmtId="49" fontId="2" fillId="7" borderId="84" xfId="3" applyNumberFormat="1" applyFont="1" applyFill="1" applyBorder="1" applyAlignment="1">
      <alignment horizontal="center"/>
    </xf>
    <xf numFmtId="166" fontId="55" fillId="33" borderId="85" xfId="0" applyNumberFormat="1" applyFont="1" applyFill="1" applyBorder="1" applyAlignment="1">
      <alignment vertical="center" wrapText="1"/>
    </xf>
    <xf numFmtId="49" fontId="2" fillId="7" borderId="86" xfId="3" applyNumberFormat="1" applyFont="1" applyFill="1" applyBorder="1" applyAlignment="1">
      <alignment horizontal="center"/>
    </xf>
    <xf numFmtId="166" fontId="55" fillId="33" borderId="79" xfId="0" applyNumberFormat="1" applyFont="1" applyFill="1" applyBorder="1" applyAlignment="1">
      <alignment vertical="center" wrapText="1"/>
    </xf>
    <xf numFmtId="49" fontId="2" fillId="7" borderId="87" xfId="3" applyNumberFormat="1" applyFont="1" applyFill="1" applyBorder="1" applyAlignment="1">
      <alignment horizontal="center"/>
    </xf>
    <xf numFmtId="166" fontId="55" fillId="33" borderId="80" xfId="0" applyNumberFormat="1" applyFont="1" applyFill="1" applyBorder="1" applyAlignment="1">
      <alignment vertical="center" wrapText="1"/>
    </xf>
    <xf numFmtId="165" fontId="59" fillId="33" borderId="83" xfId="0" applyNumberFormat="1" applyFont="1" applyFill="1" applyBorder="1" applyAlignment="1">
      <alignment horizontal="center" vertical="center" wrapText="1"/>
    </xf>
    <xf numFmtId="0" fontId="2" fillId="7" borderId="84" xfId="3" applyNumberFormat="1" applyFont="1" applyFill="1" applyBorder="1" applyAlignment="1">
      <alignment horizontal="center"/>
    </xf>
    <xf numFmtId="4" fontId="60" fillId="33" borderId="89" xfId="0" applyNumberFormat="1" applyFont="1" applyFill="1" applyBorder="1" applyAlignment="1">
      <alignment horizontal="center" vertical="center" wrapText="1"/>
    </xf>
    <xf numFmtId="0" fontId="2" fillId="7" borderId="86" xfId="3" applyNumberFormat="1" applyFont="1" applyFill="1" applyBorder="1" applyAlignment="1">
      <alignment horizontal="center"/>
    </xf>
    <xf numFmtId="4" fontId="60" fillId="33" borderId="90" xfId="0" applyNumberFormat="1" applyFont="1" applyFill="1" applyBorder="1" applyAlignment="1">
      <alignment horizontal="center" vertical="center" wrapText="1"/>
    </xf>
    <xf numFmtId="0" fontId="2" fillId="7" borderId="91" xfId="3" applyNumberFormat="1" applyFont="1" applyFill="1" applyBorder="1" applyAlignment="1">
      <alignment horizontal="center"/>
    </xf>
    <xf numFmtId="10" fontId="55" fillId="33" borderId="93" xfId="0" applyNumberFormat="1" applyFont="1" applyFill="1" applyBorder="1" applyAlignment="1">
      <alignment vertical="center" wrapText="1"/>
    </xf>
    <xf numFmtId="4" fontId="60" fillId="33" borderId="94" xfId="0" applyNumberFormat="1" applyFont="1" applyFill="1" applyBorder="1" applyAlignment="1">
      <alignment horizontal="center" vertical="center" wrapText="1"/>
    </xf>
    <xf numFmtId="0" fontId="5" fillId="33" borderId="81" xfId="0" applyFont="1" applyFill="1" applyBorder="1" applyAlignment="1">
      <alignment horizontal="center" vertical="center" wrapText="1"/>
    </xf>
    <xf numFmtId="49" fontId="17" fillId="7" borderId="84" xfId="0" applyNumberFormat="1" applyFont="1" applyFill="1" applyBorder="1" applyAlignment="1">
      <alignment horizontal="center" vertical="center" wrapText="1"/>
    </xf>
    <xf numFmtId="3" fontId="4" fillId="33" borderId="85" xfId="0" applyNumberFormat="1" applyFont="1" applyFill="1" applyBorder="1" applyAlignment="1">
      <alignment vertical="center" wrapText="1"/>
    </xf>
    <xf numFmtId="49" fontId="17" fillId="7" borderId="86" xfId="0" applyNumberFormat="1" applyFont="1" applyFill="1" applyBorder="1" applyAlignment="1">
      <alignment horizontal="center" vertical="center" wrapText="1"/>
    </xf>
    <xf numFmtId="3" fontId="4" fillId="33" borderId="79" xfId="0" applyNumberFormat="1" applyFont="1" applyFill="1" applyBorder="1" applyAlignment="1">
      <alignment vertical="center" wrapText="1"/>
    </xf>
    <xf numFmtId="49" fontId="17" fillId="7" borderId="87" xfId="0" applyNumberFormat="1" applyFont="1" applyFill="1" applyBorder="1" applyAlignment="1">
      <alignment horizontal="center" vertical="center" wrapText="1"/>
    </xf>
    <xf numFmtId="3" fontId="4" fillId="33" borderId="80" xfId="0" applyNumberFormat="1" applyFont="1" applyFill="1" applyBorder="1" applyAlignment="1">
      <alignment vertical="center" wrapText="1"/>
    </xf>
    <xf numFmtId="0" fontId="5" fillId="2" borderId="98" xfId="0" applyFont="1" applyFill="1" applyBorder="1" applyAlignment="1">
      <alignment horizontal="center" vertical="center" wrapText="1"/>
    </xf>
    <xf numFmtId="0" fontId="5" fillId="2" borderId="99" xfId="0" applyFont="1" applyFill="1" applyBorder="1" applyAlignment="1">
      <alignment horizontal="center" vertical="center" wrapText="1"/>
    </xf>
    <xf numFmtId="3" fontId="62" fillId="36" borderId="101" xfId="0" applyNumberFormat="1" applyFont="1" applyFill="1" applyBorder="1" applyAlignment="1">
      <alignment vertical="center" wrapText="1"/>
    </xf>
    <xf numFmtId="0" fontId="5" fillId="36" borderId="16" xfId="0" applyFont="1" applyFill="1" applyBorder="1" applyAlignment="1">
      <alignment vertical="center" wrapText="1"/>
    </xf>
    <xf numFmtId="0" fontId="5" fillId="36" borderId="23" xfId="0" applyFont="1" applyFill="1" applyBorder="1" applyAlignment="1">
      <alignment vertical="center" wrapText="1"/>
    </xf>
    <xf numFmtId="0" fontId="0" fillId="0" borderId="0" xfId="0" applyAlignment="1">
      <alignment horizontal="center" vertical="center"/>
    </xf>
    <xf numFmtId="0" fontId="78" fillId="0" borderId="0" xfId="0" applyFont="1" applyAlignment="1">
      <alignment horizontal="center" vertical="center"/>
    </xf>
    <xf numFmtId="0" fontId="81" fillId="38" borderId="104" xfId="0" applyFont="1" applyFill="1" applyBorder="1" applyAlignment="1">
      <alignment horizontal="center" vertical="center" wrapText="1"/>
    </xf>
    <xf numFmtId="0" fontId="66" fillId="38" borderId="104" xfId="0" applyFont="1" applyFill="1" applyBorder="1" applyAlignment="1">
      <alignment horizontal="center" vertical="center" wrapText="1"/>
    </xf>
    <xf numFmtId="0" fontId="66" fillId="38" borderId="104" xfId="0" applyFont="1" applyFill="1" applyBorder="1" applyAlignment="1">
      <alignment horizontal="center" vertical="center" textRotation="90" wrapText="1"/>
    </xf>
    <xf numFmtId="0" fontId="80" fillId="33" borderId="106" xfId="0" applyFont="1" applyFill="1" applyBorder="1" applyAlignment="1">
      <alignment horizontal="center" vertical="top"/>
    </xf>
    <xf numFmtId="0" fontId="83" fillId="38" borderId="106" xfId="0" applyFont="1" applyFill="1" applyBorder="1" applyAlignment="1">
      <alignment horizontal="center" vertical="top"/>
    </xf>
    <xf numFmtId="0" fontId="77" fillId="2" borderId="107" xfId="278" applyFont="1" applyFill="1" applyBorder="1" applyAlignment="1">
      <alignment horizontal="center" vertical="center"/>
    </xf>
    <xf numFmtId="0" fontId="77" fillId="42" borderId="107" xfId="278" applyFont="1" applyFill="1" applyBorder="1" applyAlignment="1">
      <alignment horizontal="center" vertical="center"/>
    </xf>
    <xf numFmtId="0" fontId="77" fillId="42" borderId="108" xfId="278" applyFont="1" applyFill="1" applyBorder="1" applyAlignment="1">
      <alignment horizontal="center" vertical="center"/>
    </xf>
    <xf numFmtId="0" fontId="84" fillId="5" borderId="22" xfId="0" applyFont="1" applyFill="1" applyBorder="1" applyAlignment="1">
      <alignment horizontal="center" vertical="center"/>
    </xf>
    <xf numFmtId="0" fontId="84" fillId="5" borderId="0" xfId="0" applyFont="1" applyFill="1"/>
    <xf numFmtId="0" fontId="86" fillId="5" borderId="0" xfId="0" applyFont="1" applyFill="1" applyAlignment="1">
      <alignment horizontal="center" vertical="center"/>
    </xf>
    <xf numFmtId="0" fontId="87" fillId="5" borderId="0" xfId="0" applyFont="1" applyFill="1" applyBorder="1" applyAlignment="1">
      <alignment horizontal="right" vertical="center"/>
    </xf>
    <xf numFmtId="0" fontId="88" fillId="5" borderId="0" xfId="0" applyFont="1" applyFill="1"/>
    <xf numFmtId="0" fontId="0" fillId="0" borderId="0" xfId="0" applyAlignment="1">
      <alignment horizontal="right"/>
    </xf>
    <xf numFmtId="0" fontId="77" fillId="34" borderId="107" xfId="278" applyFont="1" applyFill="1" applyBorder="1" applyAlignment="1">
      <alignment horizontal="center" vertical="center"/>
    </xf>
    <xf numFmtId="0" fontId="77" fillId="34" borderId="107" xfId="278" applyFont="1" applyFill="1" applyBorder="1" applyAlignment="1">
      <alignment horizontal="center" vertical="center" wrapText="1"/>
    </xf>
    <xf numFmtId="0" fontId="77" fillId="0" borderId="107" xfId="278" applyFont="1" applyFill="1" applyBorder="1" applyAlignment="1">
      <alignment horizontal="center" vertical="center"/>
    </xf>
    <xf numFmtId="0" fontId="77" fillId="0" borderId="107" xfId="278" applyFont="1" applyFill="1" applyBorder="1" applyAlignment="1">
      <alignment horizontal="center" vertical="center" wrapText="1"/>
    </xf>
    <xf numFmtId="0" fontId="89" fillId="43" borderId="0" xfId="0" applyFont="1" applyFill="1" applyAlignment="1">
      <alignment horizontal="center"/>
    </xf>
    <xf numFmtId="0" fontId="80" fillId="33" borderId="106" xfId="0" applyFont="1" applyFill="1" applyBorder="1" applyAlignment="1">
      <alignment horizontal="center" vertical="top" wrapText="1"/>
    </xf>
    <xf numFmtId="0" fontId="77" fillId="0" borderId="110" xfId="278" applyFont="1" applyFill="1" applyBorder="1" applyAlignment="1">
      <alignment horizontal="center" vertical="center"/>
    </xf>
    <xf numFmtId="0" fontId="77" fillId="0" borderId="111" xfId="278" applyFont="1" applyFill="1" applyBorder="1" applyAlignment="1">
      <alignment horizontal="center" vertical="center"/>
    </xf>
    <xf numFmtId="0" fontId="77" fillId="0" borderId="112" xfId="278" applyFont="1" applyFill="1" applyBorder="1" applyAlignment="1">
      <alignment horizontal="center" vertical="center"/>
    </xf>
    <xf numFmtId="0" fontId="84" fillId="5" borderId="47" xfId="0" applyFont="1" applyFill="1" applyBorder="1"/>
    <xf numFmtId="0" fontId="84" fillId="5" borderId="48" xfId="0" applyFont="1" applyFill="1" applyBorder="1" applyAlignment="1">
      <alignment horizontal="center" vertical="center"/>
    </xf>
    <xf numFmtId="0" fontId="77" fillId="34" borderId="113" xfId="278" applyFont="1" applyFill="1" applyBorder="1" applyAlignment="1">
      <alignment horizontal="center" vertical="center"/>
    </xf>
    <xf numFmtId="0" fontId="77" fillId="2" borderId="113" xfId="278" applyFont="1" applyFill="1" applyBorder="1" applyAlignment="1">
      <alignment horizontal="center" vertical="center"/>
    </xf>
    <xf numFmtId="0" fontId="77" fillId="42" borderId="113" xfId="278" applyFont="1" applyFill="1" applyBorder="1" applyAlignment="1">
      <alignment horizontal="center" vertical="center"/>
    </xf>
    <xf numFmtId="0" fontId="77" fillId="42" borderId="114" xfId="278" applyFont="1" applyFill="1" applyBorder="1" applyAlignment="1">
      <alignment horizontal="center" vertical="center"/>
    </xf>
    <xf numFmtId="0" fontId="77" fillId="0" borderId="113" xfId="278" applyFont="1" applyFill="1" applyBorder="1" applyAlignment="1">
      <alignment horizontal="center" vertical="center"/>
    </xf>
    <xf numFmtId="0" fontId="77" fillId="0" borderId="115" xfId="278" applyFont="1" applyFill="1" applyBorder="1" applyAlignment="1">
      <alignment horizontal="center" vertical="center"/>
    </xf>
    <xf numFmtId="0" fontId="84" fillId="5" borderId="43" xfId="0" applyFont="1" applyFill="1" applyBorder="1"/>
    <xf numFmtId="0" fontId="77" fillId="0" borderId="116" xfId="278" applyFont="1" applyFill="1" applyBorder="1" applyAlignment="1">
      <alignment horizontal="center" vertical="center"/>
    </xf>
    <xf numFmtId="0" fontId="77" fillId="0" borderId="9" xfId="278" applyFont="1" applyFill="1" applyBorder="1" applyAlignment="1">
      <alignment horizontal="center" vertical="center"/>
    </xf>
    <xf numFmtId="0" fontId="77" fillId="0" borderId="116" xfId="278" applyFont="1" applyFill="1" applyBorder="1" applyAlignment="1">
      <alignment horizontal="center" vertical="center" wrapText="1"/>
    </xf>
    <xf numFmtId="0" fontId="84" fillId="5" borderId="60" xfId="0" applyFont="1" applyFill="1" applyBorder="1"/>
    <xf numFmtId="0" fontId="84" fillId="5" borderId="61" xfId="0" applyFont="1" applyFill="1" applyBorder="1" applyAlignment="1">
      <alignment horizontal="center" vertical="center"/>
    </xf>
    <xf numFmtId="0" fontId="77" fillId="34" borderId="117" xfId="278" applyFont="1" applyFill="1" applyBorder="1" applyAlignment="1">
      <alignment horizontal="center" vertical="center"/>
    </xf>
    <xf numFmtId="0" fontId="77" fillId="2" borderId="117" xfId="278" applyFont="1" applyFill="1" applyBorder="1" applyAlignment="1">
      <alignment horizontal="center" vertical="center"/>
    </xf>
    <xf numFmtId="0" fontId="77" fillId="42" borderId="117" xfId="278" applyFont="1" applyFill="1" applyBorder="1" applyAlignment="1">
      <alignment horizontal="center" vertical="center"/>
    </xf>
    <xf numFmtId="0" fontId="77" fillId="42" borderId="118" xfId="278" applyFont="1" applyFill="1" applyBorder="1" applyAlignment="1">
      <alignment horizontal="center" vertical="center"/>
    </xf>
    <xf numFmtId="0" fontId="77" fillId="0" borderId="117" xfId="278" applyFont="1" applyFill="1" applyBorder="1" applyAlignment="1">
      <alignment horizontal="center" vertical="center"/>
    </xf>
    <xf numFmtId="0" fontId="77" fillId="0" borderId="119" xfId="278" applyFont="1" applyFill="1" applyBorder="1" applyAlignment="1">
      <alignment horizontal="center" vertical="center"/>
    </xf>
    <xf numFmtId="0" fontId="90" fillId="0" borderId="0" xfId="42" applyFont="1" applyAlignment="1">
      <alignment horizontal="center"/>
    </xf>
    <xf numFmtId="0" fontId="0" fillId="0" borderId="120" xfId="0" applyBorder="1"/>
    <xf numFmtId="0" fontId="83" fillId="5" borderId="0" xfId="0" applyFont="1" applyFill="1" applyBorder="1" applyAlignment="1">
      <alignment horizontal="center" vertical="center"/>
    </xf>
    <xf numFmtId="49" fontId="70" fillId="4" borderId="0" xfId="4" applyNumberFormat="1" applyFont="1" applyFill="1" applyBorder="1" applyAlignment="1">
      <alignment wrapText="1"/>
    </xf>
    <xf numFmtId="2" fontId="2" fillId="0" borderId="1" xfId="42" applyNumberFormat="1" applyBorder="1" applyAlignment="1">
      <alignment horizontal="right"/>
    </xf>
    <xf numFmtId="49" fontId="23" fillId="4" borderId="67" xfId="4" applyNumberFormat="1" applyFont="1" applyFill="1" applyBorder="1" applyAlignment="1">
      <alignment horizontal="center" vertical="center" textRotation="90" wrapText="1"/>
    </xf>
    <xf numFmtId="49" fontId="23" fillId="4" borderId="67" xfId="4" applyNumberFormat="1" applyFont="1" applyFill="1" applyBorder="1" applyAlignment="1">
      <alignment horizontal="center" vertical="center" wrapText="1"/>
    </xf>
    <xf numFmtId="49" fontId="23" fillId="4" borderId="68" xfId="4" applyNumberFormat="1" applyFont="1" applyFill="1" applyBorder="1" applyAlignment="1">
      <alignment vertical="center" textRotation="90" wrapText="1"/>
    </xf>
    <xf numFmtId="2" fontId="2" fillId="0" borderId="1" xfId="42" applyNumberFormat="1" applyBorder="1" applyAlignment="1">
      <alignment horizontal="center"/>
    </xf>
    <xf numFmtId="49" fontId="23" fillId="4" borderId="67" xfId="4" applyNumberFormat="1" applyFont="1" applyFill="1" applyBorder="1" applyAlignment="1">
      <alignment vertical="center" wrapText="1"/>
    </xf>
    <xf numFmtId="0" fontId="65" fillId="35" borderId="13" xfId="0" applyFont="1" applyFill="1" applyBorder="1" applyAlignment="1">
      <alignment vertical="center"/>
    </xf>
    <xf numFmtId="49" fontId="20" fillId="4" borderId="31" xfId="4" applyNumberFormat="1" applyFont="1" applyFill="1" applyBorder="1" applyAlignment="1">
      <alignment vertical="center" wrapText="1"/>
    </xf>
    <xf numFmtId="0" fontId="19" fillId="2" borderId="31" xfId="0" applyFont="1" applyFill="1" applyBorder="1" applyAlignment="1">
      <alignment vertical="center"/>
    </xf>
    <xf numFmtId="0" fontId="8" fillId="2" borderId="16" xfId="0" applyFont="1" applyFill="1" applyBorder="1" applyAlignment="1">
      <alignment horizontal="center" vertical="center" wrapText="1"/>
    </xf>
    <xf numFmtId="0" fontId="19" fillId="2" borderId="0" xfId="0" applyFont="1" applyFill="1" applyBorder="1" applyAlignment="1">
      <alignment vertical="center"/>
    </xf>
    <xf numFmtId="49" fontId="4" fillId="2" borderId="21" xfId="0" applyNumberFormat="1" applyFont="1" applyFill="1" applyBorder="1" applyAlignment="1">
      <alignment horizontal="left" vertical="center" wrapText="1"/>
    </xf>
    <xf numFmtId="49" fontId="4" fillId="2" borderId="18" xfId="0" applyNumberFormat="1" applyFont="1" applyFill="1" applyBorder="1" applyAlignment="1">
      <alignment horizontal="left" vertical="center" wrapText="1"/>
    </xf>
    <xf numFmtId="49" fontId="4" fillId="2" borderId="65" xfId="0" applyNumberFormat="1" applyFont="1" applyFill="1" applyBorder="1" applyAlignment="1">
      <alignment horizontal="left" vertical="center" wrapText="1"/>
    </xf>
    <xf numFmtId="49" fontId="2" fillId="0" borderId="72" xfId="3" applyNumberFormat="1" applyFont="1" applyFill="1" applyBorder="1" applyAlignment="1">
      <alignment horizontal="center"/>
    </xf>
    <xf numFmtId="49" fontId="2" fillId="0" borderId="0" xfId="3" applyNumberFormat="1" applyAlignment="1">
      <alignment horizontal="center"/>
    </xf>
    <xf numFmtId="49" fontId="70" fillId="4" borderId="0" xfId="4" applyNumberFormat="1" applyFont="1" applyFill="1" applyBorder="1" applyAlignment="1">
      <alignment horizontal="center" wrapText="1"/>
    </xf>
    <xf numFmtId="0" fontId="2" fillId="0" borderId="71" xfId="3" applyNumberFormat="1" applyFont="1" applyFill="1" applyBorder="1" applyAlignment="1">
      <alignment horizontal="center"/>
    </xf>
    <xf numFmtId="0" fontId="5" fillId="33" borderId="3" xfId="0" applyFont="1" applyFill="1" applyBorder="1" applyAlignment="1">
      <alignment horizontal="left" vertical="center" wrapText="1"/>
    </xf>
    <xf numFmtId="0" fontId="5" fillId="33" borderId="1" xfId="0" applyFont="1" applyFill="1" applyBorder="1" applyAlignment="1">
      <alignment horizontal="left" vertical="center" wrapText="1"/>
    </xf>
    <xf numFmtId="0" fontId="5" fillId="33" borderId="8" xfId="0" applyFont="1" applyFill="1" applyBorder="1" applyAlignment="1">
      <alignment horizontal="left" vertical="center" wrapText="1"/>
    </xf>
    <xf numFmtId="49" fontId="5" fillId="33" borderId="1" xfId="0" applyNumberFormat="1" applyFont="1" applyFill="1" applyBorder="1" applyAlignment="1">
      <alignment horizontal="left" vertical="center" wrapText="1"/>
    </xf>
    <xf numFmtId="49" fontId="5" fillId="33" borderId="21" xfId="0" applyNumberFormat="1" applyFont="1" applyFill="1" applyBorder="1" applyAlignment="1">
      <alignment horizontal="left" vertical="center" wrapText="1"/>
    </xf>
    <xf numFmtId="4" fontId="4" fillId="33" borderId="3" xfId="0" applyNumberFormat="1" applyFont="1" applyFill="1" applyBorder="1" applyAlignment="1">
      <alignment horizontal="left" vertical="center" wrapText="1"/>
    </xf>
    <xf numFmtId="3" fontId="4" fillId="33" borderId="1" xfId="0" applyNumberFormat="1" applyFont="1" applyFill="1" applyBorder="1" applyAlignment="1">
      <alignment horizontal="left" vertical="center" wrapText="1"/>
    </xf>
    <xf numFmtId="4" fontId="5" fillId="33" borderId="1" xfId="0" applyNumberFormat="1" applyFont="1" applyFill="1" applyBorder="1" applyAlignment="1">
      <alignment horizontal="left" vertical="center" wrapText="1"/>
    </xf>
    <xf numFmtId="3" fontId="4" fillId="33" borderId="7" xfId="0" applyNumberFormat="1" applyFont="1" applyFill="1" applyBorder="1" applyAlignment="1">
      <alignment horizontal="left" vertical="center" wrapText="1"/>
    </xf>
    <xf numFmtId="168" fontId="8" fillId="2" borderId="1" xfId="0" applyNumberFormat="1" applyFont="1" applyFill="1" applyBorder="1" applyAlignment="1">
      <alignment horizontal="center" vertical="center" wrapText="1"/>
    </xf>
    <xf numFmtId="168" fontId="8" fillId="2" borderId="1" xfId="0" applyNumberFormat="1" applyFont="1" applyFill="1" applyBorder="1" applyAlignment="1">
      <alignment vertical="center" wrapText="1"/>
    </xf>
    <xf numFmtId="168" fontId="8" fillId="2" borderId="1" xfId="0" applyNumberFormat="1" applyFont="1" applyFill="1" applyBorder="1" applyAlignment="1">
      <alignment vertical="center"/>
    </xf>
    <xf numFmtId="168" fontId="8" fillId="2" borderId="16" xfId="0" applyNumberFormat="1" applyFont="1" applyFill="1" applyBorder="1" applyAlignment="1">
      <alignment vertical="center" wrapText="1"/>
    </xf>
    <xf numFmtId="3" fontId="8" fillId="2" borderId="3" xfId="0" applyNumberFormat="1" applyFont="1" applyFill="1" applyBorder="1" applyAlignment="1">
      <alignment horizontal="right" vertical="center" wrapText="1"/>
    </xf>
    <xf numFmtId="3" fontId="8" fillId="2" borderId="3" xfId="0" applyNumberFormat="1" applyFont="1" applyFill="1" applyBorder="1" applyAlignment="1">
      <alignment horizontal="center" vertical="center" wrapText="1"/>
    </xf>
    <xf numFmtId="4" fontId="8" fillId="2" borderId="43" xfId="0" applyNumberFormat="1" applyFont="1" applyFill="1" applyBorder="1" applyAlignment="1">
      <alignment horizontal="right" vertical="center" wrapText="1"/>
    </xf>
    <xf numFmtId="4" fontId="8" fillId="2" borderId="43" xfId="0" applyNumberFormat="1" applyFont="1" applyFill="1" applyBorder="1" applyAlignment="1">
      <alignment horizontal="center" vertical="center" wrapText="1"/>
    </xf>
    <xf numFmtId="3" fontId="8" fillId="0" borderId="26" xfId="0" applyNumberFormat="1" applyFont="1" applyFill="1" applyBorder="1" applyAlignment="1">
      <alignment horizontal="right" vertical="center" wrapText="1"/>
    </xf>
    <xf numFmtId="4" fontId="67" fillId="0" borderId="26" xfId="0" applyNumberFormat="1" applyFont="1" applyFill="1" applyBorder="1" applyAlignment="1">
      <alignment horizontal="right" vertical="center" wrapText="1"/>
    </xf>
    <xf numFmtId="3" fontId="8" fillId="0" borderId="26" xfId="0" applyNumberFormat="1" applyFont="1" applyFill="1" applyBorder="1" applyAlignment="1">
      <alignment horizontal="right" vertical="center"/>
    </xf>
    <xf numFmtId="4" fontId="67" fillId="0" borderId="26" xfId="0" applyNumberFormat="1" applyFont="1" applyFill="1" applyBorder="1" applyAlignment="1">
      <alignment horizontal="right" vertical="center"/>
    </xf>
    <xf numFmtId="4" fontId="67" fillId="0" borderId="26" xfId="0" applyNumberFormat="1" applyFont="1" applyFill="1" applyBorder="1" applyAlignment="1">
      <alignment horizontal="center" vertical="center" wrapText="1"/>
    </xf>
    <xf numFmtId="4" fontId="67" fillId="0" borderId="123" xfId="0" applyNumberFormat="1" applyFont="1" applyFill="1" applyBorder="1" applyAlignment="1">
      <alignment horizontal="right" vertical="center" wrapText="1"/>
    </xf>
    <xf numFmtId="4" fontId="67" fillId="0" borderId="27" xfId="0" applyNumberFormat="1" applyFont="1" applyFill="1" applyBorder="1" applyAlignment="1">
      <alignment horizontal="center" vertical="center" wrapText="1"/>
    </xf>
    <xf numFmtId="4" fontId="17" fillId="2" borderId="43" xfId="0" applyNumberFormat="1" applyFont="1" applyFill="1" applyBorder="1" applyAlignment="1">
      <alignment horizontal="center" vertical="center" textRotation="90" wrapText="1"/>
    </xf>
    <xf numFmtId="4" fontId="17" fillId="2" borderId="26" xfId="0" applyNumberFormat="1" applyFont="1" applyFill="1" applyBorder="1" applyAlignment="1">
      <alignment horizontal="center" vertical="center" textRotation="90" wrapText="1"/>
    </xf>
    <xf numFmtId="49" fontId="25" fillId="6" borderId="124" xfId="3" applyNumberFormat="1" applyFont="1" applyFill="1" applyBorder="1" applyAlignment="1">
      <alignment horizontal="center"/>
    </xf>
    <xf numFmtId="4" fontId="8" fillId="2" borderId="26" xfId="0" applyNumberFormat="1" applyFont="1" applyFill="1" applyBorder="1" applyAlignment="1">
      <alignment horizontal="center" vertical="center" wrapText="1"/>
    </xf>
    <xf numFmtId="3" fontId="8" fillId="2" borderId="26" xfId="0" applyNumberFormat="1" applyFont="1" applyFill="1" applyBorder="1" applyAlignment="1">
      <alignment horizontal="right" vertical="center" wrapText="1"/>
    </xf>
    <xf numFmtId="49" fontId="70" fillId="4" borderId="0" xfId="4" applyNumberFormat="1" applyFont="1" applyFill="1" applyBorder="1" applyAlignment="1">
      <alignment horizontal="left"/>
    </xf>
    <xf numFmtId="4" fontId="8" fillId="2" borderId="0" xfId="0" applyNumberFormat="1" applyFont="1" applyFill="1" applyAlignment="1">
      <alignment horizontal="left" vertical="center"/>
    </xf>
    <xf numFmtId="3" fontId="8" fillId="37" borderId="3" xfId="0" applyNumberFormat="1" applyFont="1" applyFill="1" applyBorder="1" applyAlignment="1">
      <alignment horizontal="right" vertical="center" wrapText="1"/>
    </xf>
    <xf numFmtId="2" fontId="54" fillId="0" borderId="1" xfId="42" applyNumberFormat="1" applyFont="1" applyFill="1" applyBorder="1" applyAlignment="1">
      <alignment horizontal="center"/>
    </xf>
    <xf numFmtId="0" fontId="54" fillId="0" borderId="1" xfId="42" applyNumberFormat="1" applyFont="1" applyFill="1" applyBorder="1" applyAlignment="1">
      <alignment horizontal="center"/>
    </xf>
    <xf numFmtId="4" fontId="97" fillId="0" borderId="0" xfId="3" applyNumberFormat="1" applyFont="1"/>
    <xf numFmtId="4" fontId="69" fillId="36" borderId="7" xfId="0" applyNumberFormat="1" applyFont="1" applyFill="1" applyBorder="1" applyAlignment="1">
      <alignment horizontal="right" vertical="center"/>
    </xf>
    <xf numFmtId="4" fontId="53" fillId="36" borderId="34" xfId="0" applyNumberFormat="1" applyFont="1" applyFill="1" applyBorder="1" applyAlignment="1">
      <alignment horizontal="right" vertical="center"/>
    </xf>
    <xf numFmtId="14" fontId="7" fillId="2" borderId="0" xfId="0" applyNumberFormat="1" applyFont="1" applyFill="1" applyAlignment="1">
      <alignment horizontal="right" vertical="center" wrapText="1"/>
    </xf>
    <xf numFmtId="0" fontId="7" fillId="2" borderId="0" xfId="0" quotePrefix="1" applyFont="1" applyFill="1" applyAlignment="1">
      <alignment horizontal="right" vertical="center" wrapText="1"/>
    </xf>
    <xf numFmtId="0" fontId="0" fillId="0" borderId="0" xfId="0" applyNumberFormat="1"/>
    <xf numFmtId="49" fontId="23" fillId="4" borderId="68" xfId="4" applyNumberFormat="1" applyFont="1" applyFill="1" applyBorder="1" applyAlignment="1">
      <alignment horizontal="center" vertical="center" textRotation="90" wrapText="1"/>
    </xf>
    <xf numFmtId="0" fontId="8" fillId="2" borderId="5" xfId="0" applyFont="1" applyFill="1" applyBorder="1" applyAlignment="1">
      <alignment horizontal="right" vertical="center" wrapText="1"/>
    </xf>
    <xf numFmtId="3" fontId="8" fillId="2" borderId="5" xfId="0" applyNumberFormat="1" applyFont="1" applyFill="1" applyBorder="1" applyAlignment="1">
      <alignment horizontal="right" vertical="center" wrapText="1"/>
    </xf>
    <xf numFmtId="168" fontId="8" fillId="2" borderId="4" xfId="0" applyNumberFormat="1" applyFont="1" applyFill="1" applyBorder="1" applyAlignment="1">
      <alignment horizontal="center" vertical="center" wrapText="1"/>
    </xf>
    <xf numFmtId="4" fontId="8" fillId="2" borderId="60" xfId="0" applyNumberFormat="1" applyFont="1" applyFill="1" applyBorder="1" applyAlignment="1">
      <alignment horizontal="right" vertical="center" wrapText="1"/>
    </xf>
    <xf numFmtId="3" fontId="8" fillId="0" borderId="27" xfId="0" applyNumberFormat="1" applyFont="1" applyFill="1" applyBorder="1" applyAlignment="1">
      <alignment horizontal="right" vertical="center" wrapText="1"/>
    </xf>
    <xf numFmtId="4" fontId="8" fillId="2" borderId="60" xfId="0" applyNumberFormat="1" applyFont="1" applyFill="1" applyBorder="1" applyAlignment="1">
      <alignment horizontal="center" vertical="center" wrapText="1"/>
    </xf>
    <xf numFmtId="4" fontId="8" fillId="2" borderId="27" xfId="0" applyNumberFormat="1" applyFont="1" applyFill="1" applyBorder="1" applyAlignment="1">
      <alignment horizontal="center" vertical="center" wrapText="1"/>
    </xf>
    <xf numFmtId="3" fontId="8" fillId="2" borderId="27" xfId="0" applyNumberFormat="1" applyFont="1" applyFill="1" applyBorder="1" applyAlignment="1">
      <alignment horizontal="right" vertical="center" wrapText="1"/>
    </xf>
    <xf numFmtId="0" fontId="4" fillId="2" borderId="0" xfId="0" applyFont="1" applyFill="1" applyBorder="1" applyAlignment="1">
      <alignment horizontal="left" vertical="center" wrapText="1"/>
    </xf>
    <xf numFmtId="0" fontId="4" fillId="2" borderId="102" xfId="0" applyFont="1" applyFill="1" applyBorder="1" applyAlignment="1">
      <alignment horizontal="left" vertical="center" wrapText="1"/>
    </xf>
    <xf numFmtId="0" fontId="4" fillId="34" borderId="8" xfId="0" applyFont="1" applyFill="1" applyBorder="1" applyAlignment="1">
      <alignment horizontal="center" vertical="center" wrapText="1"/>
    </xf>
    <xf numFmtId="0" fontId="4" fillId="34" borderId="21"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71" fillId="33" borderId="1" xfId="0" applyFont="1" applyFill="1" applyBorder="1" applyAlignment="1">
      <alignment horizontal="center" vertical="center" wrapText="1"/>
    </xf>
    <xf numFmtId="0" fontId="4" fillId="34" borderId="1" xfId="0" applyFont="1" applyFill="1" applyBorder="1" applyAlignment="1">
      <alignment horizontal="center" vertical="center" wrapText="1"/>
    </xf>
    <xf numFmtId="0" fontId="64" fillId="35" borderId="19" xfId="0" applyFont="1" applyFill="1" applyBorder="1" applyAlignment="1">
      <alignment horizontal="right" vertical="center" wrapText="1"/>
    </xf>
    <xf numFmtId="0" fontId="64" fillId="35" borderId="0" xfId="0" applyFont="1" applyFill="1" applyBorder="1" applyAlignment="1">
      <alignment horizontal="right" vertical="center" wrapText="1"/>
    </xf>
    <xf numFmtId="49" fontId="20" fillId="4" borderId="76" xfId="4" applyNumberFormat="1" applyFont="1" applyFill="1" applyBorder="1" applyAlignment="1">
      <alignment horizontal="center" vertical="center" wrapText="1"/>
    </xf>
    <xf numFmtId="49" fontId="20" fillId="4" borderId="77" xfId="4" applyNumberFormat="1" applyFont="1" applyFill="1" applyBorder="1" applyAlignment="1">
      <alignment horizontal="center" vertical="center" wrapText="1"/>
    </xf>
    <xf numFmtId="49" fontId="20" fillId="4" borderId="78" xfId="4" applyNumberFormat="1" applyFont="1" applyFill="1" applyBorder="1" applyAlignment="1">
      <alignment horizontal="center" vertical="center" wrapText="1"/>
    </xf>
    <xf numFmtId="49" fontId="20" fillId="4" borderId="95" xfId="4" applyNumberFormat="1" applyFont="1" applyFill="1" applyBorder="1" applyAlignment="1">
      <alignment horizontal="center" vertical="center" wrapText="1"/>
    </xf>
    <xf numFmtId="49" fontId="20" fillId="4" borderId="96" xfId="4" applyNumberFormat="1" applyFont="1" applyFill="1" applyBorder="1" applyAlignment="1">
      <alignment horizontal="center" vertical="center" wrapText="1"/>
    </xf>
    <xf numFmtId="49" fontId="20" fillId="4" borderId="97" xfId="4" applyNumberFormat="1" applyFont="1" applyFill="1" applyBorder="1" applyAlignment="1">
      <alignment horizontal="center" vertical="center" wrapText="1"/>
    </xf>
    <xf numFmtId="0" fontId="12" fillId="2" borderId="88" xfId="0" applyFont="1" applyFill="1" applyBorder="1" applyAlignment="1">
      <alignment horizontal="center" vertical="center" wrapText="1"/>
    </xf>
    <xf numFmtId="0" fontId="12" fillId="2" borderId="39" xfId="0" applyFont="1" applyFill="1" applyBorder="1" applyAlignment="1">
      <alignment horizontal="center" vertical="center" wrapText="1"/>
    </xf>
    <xf numFmtId="0" fontId="12" fillId="2" borderId="81" xfId="0" applyFont="1" applyFill="1" applyBorder="1" applyAlignment="1">
      <alignment horizontal="center" vertical="center" wrapText="1"/>
    </xf>
    <xf numFmtId="165" fontId="15" fillId="5" borderId="49" xfId="0" applyNumberFormat="1" applyFont="1" applyFill="1" applyBorder="1" applyAlignment="1">
      <alignment horizontal="center" vertical="center" wrapText="1"/>
    </xf>
    <xf numFmtId="165" fontId="15" fillId="5" borderId="18" xfId="0" applyNumberFormat="1" applyFont="1" applyFill="1" applyBorder="1" applyAlignment="1">
      <alignment horizontal="center" vertical="center" wrapText="1"/>
    </xf>
    <xf numFmtId="0" fontId="73" fillId="36" borderId="47" xfId="0" applyFont="1" applyFill="1" applyBorder="1" applyAlignment="1">
      <alignment horizontal="center" vertical="center" wrapText="1"/>
    </xf>
    <xf numFmtId="0" fontId="73" fillId="36" borderId="48" xfId="0" applyFont="1" applyFill="1" applyBorder="1" applyAlignment="1">
      <alignment horizontal="center" vertical="center" wrapText="1"/>
    </xf>
    <xf numFmtId="0" fontId="73" fillId="36" borderId="35" xfId="0" applyFont="1" applyFill="1" applyBorder="1" applyAlignment="1">
      <alignment horizontal="center" vertical="center" wrapText="1"/>
    </xf>
    <xf numFmtId="0" fontId="74" fillId="36" borderId="8" xfId="0" applyFont="1" applyFill="1" applyBorder="1" applyAlignment="1">
      <alignment horizontal="center" vertical="center" wrapText="1"/>
    </xf>
    <xf numFmtId="0" fontId="74" fillId="36" borderId="22" xfId="0" applyFont="1" applyFill="1" applyBorder="1" applyAlignment="1">
      <alignment horizontal="center" vertical="center" wrapText="1"/>
    </xf>
    <xf numFmtId="0" fontId="74" fillId="36" borderId="21" xfId="0" applyFont="1" applyFill="1" applyBorder="1" applyAlignment="1">
      <alignment horizontal="center" vertical="center" wrapText="1"/>
    </xf>
    <xf numFmtId="0" fontId="73" fillId="36" borderId="43" xfId="0" applyFont="1" applyFill="1" applyBorder="1" applyAlignment="1">
      <alignment horizontal="center" vertical="center" wrapText="1"/>
    </xf>
    <xf numFmtId="0" fontId="73" fillId="36" borderId="21" xfId="0" applyFont="1" applyFill="1" applyBorder="1" applyAlignment="1">
      <alignment horizontal="center" vertical="center" wrapText="1"/>
    </xf>
    <xf numFmtId="0" fontId="58" fillId="36" borderId="45" xfId="0" applyFont="1" applyFill="1" applyBorder="1" applyAlignment="1">
      <alignment horizontal="center" vertical="center" wrapText="1"/>
    </xf>
    <xf numFmtId="0" fontId="17" fillId="2" borderId="11" xfId="0" applyFont="1" applyFill="1" applyBorder="1" applyAlignment="1">
      <alignment horizontal="left" vertical="center"/>
    </xf>
    <xf numFmtId="0" fontId="17" fillId="2" borderId="1" xfId="0" applyFont="1" applyFill="1" applyBorder="1" applyAlignment="1">
      <alignment horizontal="left" vertical="center"/>
    </xf>
    <xf numFmtId="49" fontId="75" fillId="4" borderId="13" xfId="4" applyNumberFormat="1" applyFont="1" applyFill="1" applyBorder="1" applyAlignment="1">
      <alignment horizontal="center" vertical="center" wrapText="1"/>
    </xf>
    <xf numFmtId="49" fontId="75" fillId="4" borderId="14" xfId="4" applyNumberFormat="1" applyFont="1" applyFill="1" applyBorder="1" applyAlignment="1">
      <alignment horizontal="center" vertical="center" wrapText="1"/>
    </xf>
    <xf numFmtId="49" fontId="75" fillId="4" borderId="25" xfId="4" applyNumberFormat="1" applyFont="1" applyFill="1" applyBorder="1" applyAlignment="1">
      <alignment horizontal="center" vertical="center" wrapText="1"/>
    </xf>
    <xf numFmtId="0" fontId="5" fillId="2" borderId="75"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6" fillId="36" borderId="100" xfId="0" applyFont="1" applyFill="1" applyBorder="1" applyAlignment="1">
      <alignment horizontal="right" vertical="center" wrapText="1"/>
    </xf>
    <xf numFmtId="0" fontId="17" fillId="2" borderId="1" xfId="0" applyFont="1" applyFill="1" applyBorder="1" applyAlignment="1">
      <alignment vertical="center"/>
    </xf>
    <xf numFmtId="0" fontId="58" fillId="36" borderId="39" xfId="0" applyFont="1" applyFill="1" applyBorder="1" applyAlignment="1">
      <alignment horizontal="center" vertical="center" wrapText="1"/>
    </xf>
    <xf numFmtId="0" fontId="58" fillId="36" borderId="64" xfId="0" applyFont="1" applyFill="1" applyBorder="1" applyAlignment="1">
      <alignment horizontal="center" vertical="center" wrapText="1"/>
    </xf>
    <xf numFmtId="0" fontId="17" fillId="2" borderId="11" xfId="0" applyFont="1" applyFill="1" applyBorder="1" applyAlignment="1">
      <alignment vertical="center"/>
    </xf>
    <xf numFmtId="165" fontId="56" fillId="5" borderId="30" xfId="0" applyNumberFormat="1" applyFont="1" applyFill="1" applyBorder="1" applyAlignment="1">
      <alignment horizontal="right" vertical="center" wrapText="1"/>
    </xf>
    <xf numFmtId="165" fontId="56" fillId="5" borderId="50" xfId="0" applyNumberFormat="1" applyFont="1" applyFill="1" applyBorder="1" applyAlignment="1">
      <alignment horizontal="right" vertical="center" wrapText="1"/>
    </xf>
    <xf numFmtId="0" fontId="17" fillId="2" borderId="4" xfId="0" applyFont="1" applyFill="1" applyBorder="1" applyAlignment="1">
      <alignment vertical="center"/>
    </xf>
    <xf numFmtId="165" fontId="63" fillId="35" borderId="0" xfId="0" applyNumberFormat="1" applyFont="1" applyFill="1" applyBorder="1" applyAlignment="1">
      <alignment horizontal="center" vertical="center" wrapText="1"/>
    </xf>
    <xf numFmtId="165" fontId="63" fillId="35" borderId="20" xfId="0" applyNumberFormat="1" applyFont="1" applyFill="1" applyBorder="1" applyAlignment="1">
      <alignment horizontal="center" vertical="center" wrapText="1"/>
    </xf>
    <xf numFmtId="0" fontId="17" fillId="40" borderId="1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76" fillId="39" borderId="19" xfId="0" applyFont="1" applyFill="1" applyBorder="1" applyAlignment="1">
      <alignment horizontal="center" vertical="center" wrapText="1"/>
    </xf>
    <xf numFmtId="0" fontId="76" fillId="39" borderId="0" xfId="0" applyFont="1" applyFill="1" applyBorder="1" applyAlignment="1">
      <alignment horizontal="center" vertical="center" wrapText="1"/>
    </xf>
    <xf numFmtId="0" fontId="64" fillId="35" borderId="19" xfId="0" applyFont="1" applyFill="1" applyBorder="1" applyAlignment="1">
      <alignment horizontal="center" vertical="center" wrapText="1"/>
    </xf>
    <xf numFmtId="0" fontId="64" fillId="35" borderId="0" xfId="0" applyFont="1" applyFill="1" applyBorder="1" applyAlignment="1">
      <alignment horizontal="center" vertical="center" wrapText="1"/>
    </xf>
    <xf numFmtId="0" fontId="17" fillId="2" borderId="92" xfId="0" applyFont="1" applyFill="1" applyBorder="1" applyAlignment="1">
      <alignment horizontal="left" vertical="center"/>
    </xf>
    <xf numFmtId="0" fontId="58" fillId="36" borderId="88" xfId="0" applyFont="1" applyFill="1" applyBorder="1" applyAlignment="1">
      <alignment horizontal="center" vertical="center" wrapText="1"/>
    </xf>
    <xf numFmtId="0" fontId="56" fillId="36" borderId="100" xfId="0" applyFont="1" applyFill="1" applyBorder="1" applyAlignment="1">
      <alignment horizontal="left" vertical="center" wrapText="1"/>
    </xf>
    <xf numFmtId="0" fontId="2" fillId="7" borderId="28" xfId="42" applyFont="1" applyFill="1" applyBorder="1" applyAlignment="1">
      <alignment horizontal="left" wrapText="1"/>
    </xf>
    <xf numFmtId="0" fontId="2" fillId="7" borderId="0" xfId="42" applyFont="1" applyFill="1" applyBorder="1" applyAlignment="1">
      <alignment horizontal="left" wrapText="1"/>
    </xf>
    <xf numFmtId="0" fontId="2" fillId="7" borderId="29" xfId="42" applyFont="1" applyFill="1" applyBorder="1" applyAlignment="1">
      <alignment horizontal="left" wrapText="1"/>
    </xf>
    <xf numFmtId="0" fontId="2" fillId="7" borderId="28" xfId="42" quotePrefix="1" applyFont="1" applyFill="1" applyBorder="1" applyAlignment="1">
      <alignment horizontal="left" wrapText="1"/>
    </xf>
    <xf numFmtId="49" fontId="2" fillId="7" borderId="30" xfId="42" applyNumberFormat="1" applyFont="1" applyFill="1" applyBorder="1" applyAlignment="1" applyProtection="1">
      <alignment horizontal="left" vertical="top" wrapText="1"/>
      <protection locked="0"/>
    </xf>
    <xf numFmtId="49" fontId="2" fillId="7" borderId="31" xfId="42" applyNumberFormat="1" applyFont="1" applyFill="1" applyBorder="1" applyAlignment="1" applyProtection="1">
      <alignment horizontal="left" vertical="top" wrapText="1"/>
      <protection locked="0"/>
    </xf>
    <xf numFmtId="49" fontId="2" fillId="7" borderId="32" xfId="42" applyNumberFormat="1" applyFont="1" applyFill="1" applyBorder="1" applyAlignment="1" applyProtection="1">
      <alignment horizontal="left" vertical="top" wrapText="1"/>
      <protection locked="0"/>
    </xf>
    <xf numFmtId="0" fontId="2" fillId="0" borderId="60" xfId="42" applyFont="1" applyBorder="1" applyAlignment="1">
      <alignment horizontal="center"/>
    </xf>
    <xf numFmtId="0" fontId="2" fillId="0" borderId="61" xfId="42" applyFont="1" applyBorder="1" applyAlignment="1">
      <alignment horizontal="center"/>
    </xf>
    <xf numFmtId="0" fontId="2" fillId="0" borderId="36" xfId="42" applyFont="1" applyBorder="1" applyAlignment="1">
      <alignment horizontal="center"/>
    </xf>
    <xf numFmtId="0" fontId="52" fillId="5" borderId="43" xfId="42" applyFont="1" applyFill="1" applyBorder="1" applyAlignment="1">
      <alignment horizontal="center"/>
    </xf>
    <xf numFmtId="0" fontId="52" fillId="5" borderId="22" xfId="42" applyFont="1" applyFill="1" applyBorder="1" applyAlignment="1">
      <alignment horizontal="center"/>
    </xf>
    <xf numFmtId="0" fontId="52" fillId="5" borderId="9" xfId="42" applyFont="1" applyFill="1" applyBorder="1" applyAlignment="1">
      <alignment horizontal="center"/>
    </xf>
    <xf numFmtId="0" fontId="2" fillId="7" borderId="43" xfId="42" applyFont="1" applyFill="1" applyBorder="1" applyAlignment="1">
      <alignment horizontal="left" vertical="center" wrapText="1"/>
    </xf>
    <xf numFmtId="0" fontId="2" fillId="7" borderId="22" xfId="42" applyFont="1" applyFill="1" applyBorder="1" applyAlignment="1">
      <alignment horizontal="left" vertical="center" wrapText="1"/>
    </xf>
    <xf numFmtId="0" fontId="2" fillId="7" borderId="9" xfId="42" applyFont="1" applyFill="1" applyBorder="1" applyAlignment="1">
      <alignment horizontal="left" vertical="center" wrapText="1"/>
    </xf>
    <xf numFmtId="0" fontId="2" fillId="7" borderId="8" xfId="42" applyFont="1" applyFill="1" applyBorder="1" applyAlignment="1">
      <alignment horizontal="left"/>
    </xf>
    <xf numFmtId="0" fontId="2" fillId="7" borderId="22" xfId="42" applyFont="1" applyFill="1" applyBorder="1" applyAlignment="1">
      <alignment horizontal="left"/>
    </xf>
    <xf numFmtId="0" fontId="2" fillId="7" borderId="1" xfId="42" applyFont="1" applyFill="1" applyBorder="1" applyAlignment="1">
      <alignment horizontal="left"/>
    </xf>
    <xf numFmtId="0" fontId="2" fillId="7" borderId="23" xfId="42" applyFont="1" applyFill="1" applyBorder="1" applyAlignment="1">
      <alignment horizontal="center" vertical="center" wrapText="1"/>
    </xf>
    <xf numFmtId="0" fontId="2" fillId="7" borderId="66" xfId="42" applyFont="1" applyFill="1" applyBorder="1" applyAlignment="1">
      <alignment horizontal="center" vertical="center" wrapText="1"/>
    </xf>
    <xf numFmtId="0" fontId="2" fillId="7" borderId="42" xfId="42" applyFont="1" applyFill="1" applyBorder="1" applyAlignment="1">
      <alignment horizontal="center" vertical="center" wrapText="1"/>
    </xf>
    <xf numFmtId="0" fontId="23" fillId="5" borderId="43" xfId="42" applyFont="1" applyFill="1" applyBorder="1" applyAlignment="1">
      <alignment horizontal="center"/>
    </xf>
    <xf numFmtId="0" fontId="23" fillId="5" borderId="22" xfId="42" applyFont="1" applyFill="1" applyBorder="1" applyAlignment="1">
      <alignment horizontal="center"/>
    </xf>
    <xf numFmtId="0" fontId="23" fillId="5" borderId="9" xfId="42" applyFont="1" applyFill="1" applyBorder="1" applyAlignment="1">
      <alignment horizontal="center"/>
    </xf>
    <xf numFmtId="0" fontId="2" fillId="7" borderId="43" xfId="42" applyFont="1" applyFill="1" applyBorder="1" applyAlignment="1">
      <alignment horizontal="left"/>
    </xf>
    <xf numFmtId="0" fontId="2" fillId="7" borderId="9" xfId="42" applyFont="1" applyFill="1" applyBorder="1" applyAlignment="1">
      <alignment horizontal="left"/>
    </xf>
    <xf numFmtId="0" fontId="52" fillId="5" borderId="13" xfId="42" applyFont="1" applyFill="1" applyBorder="1" applyAlignment="1">
      <alignment horizontal="center"/>
    </xf>
    <xf numFmtId="0" fontId="52" fillId="5" borderId="14" xfId="42" applyFont="1" applyFill="1" applyBorder="1" applyAlignment="1">
      <alignment horizontal="center"/>
    </xf>
    <xf numFmtId="0" fontId="52" fillId="5" borderId="25" xfId="42" applyFont="1" applyFill="1" applyBorder="1" applyAlignment="1">
      <alignment horizontal="center"/>
    </xf>
    <xf numFmtId="0" fontId="2" fillId="7" borderId="43" xfId="42" applyFont="1" applyFill="1" applyBorder="1" applyAlignment="1">
      <alignment horizontal="center"/>
    </xf>
    <xf numFmtId="0" fontId="2" fillId="7" borderId="22" xfId="42" applyFont="1" applyFill="1" applyBorder="1" applyAlignment="1">
      <alignment horizontal="center"/>
    </xf>
    <xf numFmtId="0" fontId="2" fillId="7" borderId="9" xfId="42" applyFont="1" applyFill="1" applyBorder="1" applyAlignment="1">
      <alignment horizontal="center"/>
    </xf>
    <xf numFmtId="0" fontId="23" fillId="5" borderId="19" xfId="42" applyFont="1" applyFill="1" applyBorder="1" applyAlignment="1">
      <alignment horizontal="center"/>
    </xf>
    <xf numFmtId="0" fontId="23" fillId="5" borderId="0" xfId="42" applyFont="1" applyFill="1" applyBorder="1" applyAlignment="1">
      <alignment horizontal="center"/>
    </xf>
    <xf numFmtId="0" fontId="23" fillId="5" borderId="29" xfId="42" applyFont="1" applyFill="1" applyBorder="1" applyAlignment="1">
      <alignment horizontal="center"/>
    </xf>
    <xf numFmtId="0" fontId="2" fillId="7" borderId="19" xfId="42" applyFont="1" applyFill="1" applyBorder="1" applyAlignment="1">
      <alignment horizontal="center" vertical="top" wrapText="1"/>
    </xf>
    <xf numFmtId="0" fontId="2" fillId="7" borderId="0" xfId="42" applyFont="1" applyFill="1" applyBorder="1" applyAlignment="1">
      <alignment horizontal="center" vertical="top" wrapText="1"/>
    </xf>
    <xf numFmtId="0" fontId="2" fillId="7" borderId="29" xfId="42" applyFont="1" applyFill="1" applyBorder="1" applyAlignment="1">
      <alignment horizontal="center" vertical="top" wrapText="1"/>
    </xf>
    <xf numFmtId="0" fontId="2" fillId="0" borderId="15" xfId="42" applyFont="1" applyBorder="1" applyAlignment="1">
      <alignment horizontal="center"/>
    </xf>
    <xf numFmtId="0" fontId="2" fillId="0" borderId="2" xfId="42" applyFont="1" applyBorder="1" applyAlignment="1">
      <alignment horizontal="center"/>
    </xf>
    <xf numFmtId="0" fontId="2" fillId="0" borderId="37" xfId="42" applyFont="1" applyBorder="1" applyAlignment="1">
      <alignment horizontal="center"/>
    </xf>
    <xf numFmtId="0" fontId="20" fillId="5" borderId="44" xfId="42" applyFont="1" applyFill="1" applyBorder="1" applyAlignment="1">
      <alignment horizontal="center"/>
    </xf>
    <xf numFmtId="0" fontId="20" fillId="5" borderId="45" xfId="42" applyFont="1" applyFill="1" applyBorder="1" applyAlignment="1">
      <alignment horizontal="center"/>
    </xf>
    <xf numFmtId="0" fontId="20" fillId="5" borderId="46" xfId="42" applyFont="1" applyFill="1" applyBorder="1" applyAlignment="1">
      <alignment horizontal="center"/>
    </xf>
    <xf numFmtId="0" fontId="2" fillId="0" borderId="39" xfId="42" applyFont="1" applyFill="1" applyBorder="1" applyAlignment="1">
      <alignment horizontal="center" vertical="center" wrapText="1"/>
    </xf>
    <xf numFmtId="0" fontId="52" fillId="5" borderId="47" xfId="42" applyFont="1" applyFill="1" applyBorder="1" applyAlignment="1">
      <alignment horizontal="center"/>
    </xf>
    <xf numFmtId="0" fontId="52" fillId="5" borderId="48" xfId="42" applyFont="1" applyFill="1" applyBorder="1" applyAlignment="1">
      <alignment horizontal="center"/>
    </xf>
    <xf numFmtId="0" fontId="52" fillId="5" borderId="35" xfId="42" applyFont="1" applyFill="1" applyBorder="1" applyAlignment="1">
      <alignment horizontal="center"/>
    </xf>
    <xf numFmtId="0" fontId="2" fillId="0" borderId="60" xfId="42" applyFont="1" applyFill="1" applyBorder="1" applyAlignment="1">
      <alignment horizontal="left" vertical="center" wrapText="1"/>
    </xf>
    <xf numFmtId="0" fontId="2" fillId="0" borderId="61" xfId="42" applyFont="1" applyFill="1" applyBorder="1" applyAlignment="1">
      <alignment horizontal="left" vertical="center" wrapText="1"/>
    </xf>
    <xf numFmtId="0" fontId="2" fillId="0" borderId="36" xfId="42" applyFont="1" applyFill="1" applyBorder="1" applyAlignment="1">
      <alignment horizontal="left" vertical="center" wrapText="1"/>
    </xf>
    <xf numFmtId="0" fontId="2" fillId="0" borderId="39" xfId="42" applyFont="1" applyFill="1" applyBorder="1" applyAlignment="1">
      <alignment horizontal="center"/>
    </xf>
    <xf numFmtId="0" fontId="23" fillId="5" borderId="62" xfId="42" applyFont="1" applyFill="1" applyBorder="1" applyAlignment="1">
      <alignment horizontal="center" vertical="center" wrapText="1"/>
    </xf>
    <xf numFmtId="0" fontId="52" fillId="5" borderId="26" xfId="42" applyFont="1" applyFill="1" applyBorder="1" applyAlignment="1">
      <alignment horizontal="center" vertical="center" wrapText="1"/>
    </xf>
    <xf numFmtId="0" fontId="23" fillId="5" borderId="38" xfId="42" applyFont="1" applyFill="1" applyBorder="1" applyAlignment="1">
      <alignment horizontal="center" vertical="center"/>
    </xf>
    <xf numFmtId="0" fontId="23" fillId="5" borderId="39" xfId="42" applyFont="1" applyFill="1" applyBorder="1" applyAlignment="1">
      <alignment horizontal="center" vertical="center"/>
    </xf>
    <xf numFmtId="0" fontId="23" fillId="5" borderId="40" xfId="42" applyFont="1" applyFill="1" applyBorder="1" applyAlignment="1">
      <alignment horizontal="center" vertical="center"/>
    </xf>
    <xf numFmtId="0" fontId="2" fillId="0" borderId="39" xfId="42" applyFont="1" applyFill="1" applyBorder="1" applyAlignment="1">
      <alignment horizontal="center" vertical="center"/>
    </xf>
    <xf numFmtId="0" fontId="21" fillId="5" borderId="38" xfId="42" applyFont="1" applyFill="1" applyBorder="1" applyAlignment="1">
      <alignment horizontal="center" vertical="center"/>
    </xf>
    <xf numFmtId="0" fontId="21" fillId="5" borderId="39" xfId="42" applyFont="1" applyFill="1" applyBorder="1" applyAlignment="1">
      <alignment horizontal="center" vertical="center"/>
    </xf>
    <xf numFmtId="0" fontId="21" fillId="5" borderId="40" xfId="42" applyFont="1" applyFill="1" applyBorder="1" applyAlignment="1">
      <alignment horizontal="center" vertical="center"/>
    </xf>
    <xf numFmtId="0" fontId="2" fillId="7" borderId="47" xfId="42" applyFont="1" applyFill="1" applyBorder="1" applyAlignment="1">
      <alignment horizontal="left" vertical="center" wrapText="1"/>
    </xf>
    <xf numFmtId="0" fontId="2" fillId="7" borderId="48" xfId="42" applyFont="1" applyFill="1" applyBorder="1" applyAlignment="1">
      <alignment horizontal="left" vertical="center" wrapText="1"/>
    </xf>
    <xf numFmtId="0" fontId="2" fillId="7" borderId="35" xfId="42" applyFont="1" applyFill="1" applyBorder="1" applyAlignment="1">
      <alignment horizontal="left" vertical="center" wrapText="1"/>
    </xf>
    <xf numFmtId="0" fontId="2" fillId="7" borderId="60" xfId="204" applyFont="1" applyFill="1" applyBorder="1" applyAlignment="1">
      <alignment horizontal="left" vertical="center" wrapText="1"/>
    </xf>
    <xf numFmtId="0" fontId="2" fillId="7" borderId="61" xfId="204" applyFont="1" applyFill="1" applyBorder="1" applyAlignment="1">
      <alignment horizontal="left" vertical="center" wrapText="1"/>
    </xf>
    <xf numFmtId="0" fontId="2" fillId="7" borderId="36" xfId="204" applyFont="1" applyFill="1" applyBorder="1" applyAlignment="1">
      <alignment horizontal="left" vertical="center" wrapText="1"/>
    </xf>
    <xf numFmtId="49" fontId="2" fillId="7" borderId="8" xfId="3" applyNumberFormat="1" applyFont="1" applyFill="1" applyBorder="1" applyAlignment="1">
      <alignment horizontal="center"/>
    </xf>
    <xf numFmtId="49" fontId="2" fillId="7" borderId="21" xfId="3" applyNumberFormat="1" applyFont="1" applyFill="1" applyBorder="1" applyAlignment="1">
      <alignment horizontal="center"/>
    </xf>
    <xf numFmtId="49" fontId="20" fillId="4" borderId="10" xfId="4" applyNumberFormat="1" applyFont="1" applyFill="1" applyBorder="1" applyAlignment="1">
      <alignment horizontal="center"/>
    </xf>
    <xf numFmtId="49" fontId="20" fillId="4" borderId="11" xfId="4" applyNumberFormat="1" applyFont="1" applyFill="1" applyBorder="1" applyAlignment="1">
      <alignment horizontal="center"/>
    </xf>
    <xf numFmtId="49" fontId="20" fillId="4" borderId="12" xfId="4" applyNumberFormat="1" applyFont="1" applyFill="1" applyBorder="1" applyAlignment="1">
      <alignment horizontal="center"/>
    </xf>
    <xf numFmtId="49" fontId="2" fillId="0" borderId="3" xfId="5" applyNumberFormat="1" applyFont="1" applyBorder="1" applyAlignment="1"/>
    <xf numFmtId="49" fontId="2" fillId="0" borderId="1" xfId="5" applyNumberFormat="1" applyFont="1" applyBorder="1" applyAlignment="1"/>
    <xf numFmtId="49" fontId="2" fillId="0" borderId="7" xfId="5" applyNumberFormat="1" applyFont="1" applyBorder="1" applyAlignment="1"/>
    <xf numFmtId="0" fontId="21" fillId="5" borderId="3" xfId="1" applyFont="1" applyFill="1" applyBorder="1" applyAlignment="1">
      <alignment horizontal="center" wrapText="1"/>
    </xf>
    <xf numFmtId="0" fontId="21" fillId="5" borderId="1" xfId="1" applyFont="1" applyFill="1" applyBorder="1" applyAlignment="1">
      <alignment horizontal="center" wrapText="1"/>
    </xf>
    <xf numFmtId="0" fontId="22" fillId="5" borderId="1" xfId="1" applyFont="1" applyFill="1" applyBorder="1" applyAlignment="1">
      <alignment horizontal="center" wrapText="1"/>
    </xf>
    <xf numFmtId="0" fontId="22" fillId="5" borderId="7" xfId="1" applyFont="1" applyFill="1" applyBorder="1" applyAlignment="1">
      <alignment horizontal="center" wrapText="1"/>
    </xf>
    <xf numFmtId="49" fontId="23" fillId="4" borderId="8" xfId="4" applyNumberFormat="1" applyFont="1" applyFill="1" applyBorder="1" applyAlignment="1">
      <alignment horizontal="center" vertical="center" wrapText="1"/>
    </xf>
    <xf numFmtId="49" fontId="23" fillId="4" borderId="21" xfId="4" applyNumberFormat="1" applyFont="1" applyFill="1" applyBorder="1" applyAlignment="1">
      <alignment horizontal="center" vertical="center" wrapText="1"/>
    </xf>
    <xf numFmtId="49" fontId="2" fillId="6" borderId="43" xfId="3" applyNumberFormat="1" applyFont="1" applyFill="1" applyBorder="1" applyAlignment="1">
      <alignment horizontal="left" wrapText="1" indent="9"/>
    </xf>
    <xf numFmtId="49" fontId="2" fillId="6" borderId="22" xfId="3" applyNumberFormat="1" applyFont="1" applyFill="1" applyBorder="1" applyAlignment="1">
      <alignment horizontal="left" wrapText="1" indent="9"/>
    </xf>
    <xf numFmtId="49" fontId="2" fillId="6" borderId="21" xfId="3" applyNumberFormat="1" applyFont="1" applyFill="1" applyBorder="1" applyAlignment="1">
      <alignment horizontal="left" wrapText="1" indent="9"/>
    </xf>
    <xf numFmtId="0" fontId="21" fillId="5" borderId="44" xfId="3" applyFont="1" applyFill="1" applyBorder="1" applyAlignment="1">
      <alignment horizontal="center"/>
    </xf>
    <xf numFmtId="0" fontId="21" fillId="5" borderId="45" xfId="3" applyFont="1" applyFill="1" applyBorder="1" applyAlignment="1">
      <alignment horizontal="center"/>
    </xf>
    <xf numFmtId="0" fontId="28" fillId="0" borderId="0" xfId="3" applyFont="1" applyAlignment="1">
      <alignment horizontal="left" wrapText="1"/>
    </xf>
    <xf numFmtId="0" fontId="26" fillId="0" borderId="0" xfId="3" applyFont="1" applyAlignment="1">
      <alignment horizontal="left" wrapText="1"/>
    </xf>
    <xf numFmtId="0" fontId="27" fillId="0" borderId="0" xfId="3" applyFont="1" applyAlignment="1">
      <alignment horizontal="left" vertical="center" wrapText="1"/>
    </xf>
    <xf numFmtId="0" fontId="91" fillId="39" borderId="105" xfId="0" applyFont="1" applyFill="1" applyBorder="1" applyAlignment="1">
      <alignment horizontal="left" wrapText="1"/>
    </xf>
    <xf numFmtId="0" fontId="85" fillId="39" borderId="105" xfId="0" applyFont="1" applyFill="1" applyBorder="1" applyAlignment="1">
      <alignment horizontal="left" wrapText="1"/>
    </xf>
    <xf numFmtId="0" fontId="85" fillId="39" borderId="121" xfId="0" applyFont="1" applyFill="1" applyBorder="1" applyAlignment="1">
      <alignment horizontal="left" wrapText="1"/>
    </xf>
    <xf numFmtId="0" fontId="77" fillId="34" borderId="0" xfId="278" applyFont="1" applyFill="1" applyBorder="1" applyAlignment="1">
      <alignment horizontal="right" vertical="center"/>
    </xf>
    <xf numFmtId="0" fontId="85" fillId="39" borderId="0" xfId="0" applyFont="1" applyFill="1" applyAlignment="1">
      <alignment horizontal="center" vertical="center"/>
    </xf>
    <xf numFmtId="0" fontId="89" fillId="34" borderId="109" xfId="0" applyFont="1" applyFill="1" applyBorder="1" applyAlignment="1">
      <alignment horizontal="center"/>
    </xf>
    <xf numFmtId="0" fontId="89" fillId="34" borderId="0" xfId="0" applyFont="1" applyFill="1" applyAlignment="1">
      <alignment horizontal="center"/>
    </xf>
    <xf numFmtId="0" fontId="79" fillId="41" borderId="103" xfId="0" applyFont="1" applyFill="1" applyBorder="1" applyAlignment="1">
      <alignment horizontal="center"/>
    </xf>
    <xf numFmtId="0" fontId="85" fillId="39" borderId="105" xfId="0" applyFont="1" applyFill="1" applyBorder="1" applyAlignment="1">
      <alignment horizontal="center" wrapText="1"/>
    </xf>
    <xf numFmtId="14" fontId="91" fillId="39" borderId="105" xfId="0" applyNumberFormat="1" applyFont="1" applyFill="1" applyBorder="1" applyAlignment="1">
      <alignment horizontal="left" vertical="top" wrapText="1"/>
    </xf>
    <xf numFmtId="0" fontId="85" fillId="39" borderId="105" xfId="0" applyFont="1" applyFill="1" applyBorder="1" applyAlignment="1">
      <alignment horizontal="left" vertical="top" wrapText="1"/>
    </xf>
    <xf numFmtId="0" fontId="85" fillId="39" borderId="121" xfId="0" applyFont="1" applyFill="1" applyBorder="1" applyAlignment="1">
      <alignment horizontal="left" vertical="top" wrapText="1"/>
    </xf>
    <xf numFmtId="1" fontId="2" fillId="0" borderId="1" xfId="42" quotePrefix="1" applyNumberFormat="1" applyBorder="1" applyAlignment="1">
      <alignment horizontal="right"/>
    </xf>
  </cellXfs>
  <cellStyles count="289">
    <cellStyle name="20 % – Zvýraznění1 2" xfId="7"/>
    <cellStyle name="20 % – Zvýraznění1 3" xfId="283"/>
    <cellStyle name="20 % – Zvýraznění2 2" xfId="8"/>
    <cellStyle name="20 % – Zvýraznění3 2" xfId="9"/>
    <cellStyle name="20 % – Zvýraznění4 2" xfId="10"/>
    <cellStyle name="20 % – Zvýraznění5 2" xfId="11"/>
    <cellStyle name="20 % – Zvýraznění6 2" xfId="12"/>
    <cellStyle name="40 % – Zvýraznění1 2" xfId="13"/>
    <cellStyle name="40 % – Zvýraznění2 2" xfId="14"/>
    <cellStyle name="40 % – Zvýraznění3 2" xfId="15"/>
    <cellStyle name="40 % – Zvýraznění4 2" xfId="16"/>
    <cellStyle name="40 % – Zvýraznění5 2" xfId="17"/>
    <cellStyle name="40 % – Zvýraznění6 2" xfId="18"/>
    <cellStyle name="60 % – Zvýraznění1 2" xfId="19"/>
    <cellStyle name="60 % – Zvýraznění2 2" xfId="20"/>
    <cellStyle name="60 % – Zvýraznění3 2" xfId="21"/>
    <cellStyle name="60 % – Zvýraznění4 2" xfId="22"/>
    <cellStyle name="60 % – Zvýraznění5 2" xfId="23"/>
    <cellStyle name="60 % – Zvýraznění6 2" xfId="24"/>
    <cellStyle name="Celkem 2" xfId="25"/>
    <cellStyle name="Čárka 2" xfId="26"/>
    <cellStyle name="čárky 2" xfId="27"/>
    <cellStyle name="čárky 2 2" xfId="28"/>
    <cellStyle name="Data" xfId="285"/>
    <cellStyle name="Hypertextový odkaz 2" xfId="29"/>
    <cellStyle name="Hypertextový odkaz 2 2" xfId="30"/>
    <cellStyle name="Hypertextový odkaz 3" xfId="31"/>
    <cellStyle name="Chybně 2" xfId="32"/>
    <cellStyle name="Kontrolní buňka 2" xfId="33"/>
    <cellStyle name="Měna 2" xfId="34"/>
    <cellStyle name="měny 5" xfId="35"/>
    <cellStyle name="Nadpis 1 2" xfId="36"/>
    <cellStyle name="Nadpis 1 3" xfId="281"/>
    <cellStyle name="Nadpis 2 2" xfId="37"/>
    <cellStyle name="Nadpis 3 2" xfId="38"/>
    <cellStyle name="Nadpis 4 2" xfId="39"/>
    <cellStyle name="Nadpis tabulky" xfId="286"/>
    <cellStyle name="Název 2" xfId="40"/>
    <cellStyle name="Název 3" xfId="279"/>
    <cellStyle name="Neutrální 2" xfId="41"/>
    <cellStyle name="Normální" xfId="0" builtinId="0"/>
    <cellStyle name="Normální 10" xfId="42"/>
    <cellStyle name="Normální 10 2" xfId="43"/>
    <cellStyle name="Normální 100" xfId="44"/>
    <cellStyle name="Normální 101" xfId="45"/>
    <cellStyle name="Normální 102" xfId="46"/>
    <cellStyle name="Normální 103" xfId="47"/>
    <cellStyle name="Normální 104" xfId="48"/>
    <cellStyle name="Normální 105" xfId="49"/>
    <cellStyle name="Normální 106" xfId="50"/>
    <cellStyle name="Normální 107" xfId="51"/>
    <cellStyle name="Normální 108" xfId="52"/>
    <cellStyle name="Normální 109" xfId="53"/>
    <cellStyle name="Normální 11" xfId="54"/>
    <cellStyle name="Normální 11 2" xfId="55"/>
    <cellStyle name="Normální 110" xfId="56"/>
    <cellStyle name="Normální 111" xfId="57"/>
    <cellStyle name="Normální 112" xfId="58"/>
    <cellStyle name="Normální 113" xfId="59"/>
    <cellStyle name="Normální 114" xfId="60"/>
    <cellStyle name="Normální 115" xfId="61"/>
    <cellStyle name="Normální 116" xfId="62"/>
    <cellStyle name="Normální 117" xfId="63"/>
    <cellStyle name="Normální 118" xfId="64"/>
    <cellStyle name="Normální 119" xfId="65"/>
    <cellStyle name="Normální 12" xfId="66"/>
    <cellStyle name="normální 12 2" xfId="67"/>
    <cellStyle name="Normální 120" xfId="68"/>
    <cellStyle name="Normální 121" xfId="69"/>
    <cellStyle name="Normální 122" xfId="70"/>
    <cellStyle name="Normální 123" xfId="71"/>
    <cellStyle name="Normální 124" xfId="72"/>
    <cellStyle name="Normální 125" xfId="73"/>
    <cellStyle name="Normální 126" xfId="74"/>
    <cellStyle name="Normální 127" xfId="75"/>
    <cellStyle name="Normální 128" xfId="76"/>
    <cellStyle name="Normální 129" xfId="77"/>
    <cellStyle name="Normální 13" xfId="78"/>
    <cellStyle name="Normální 130" xfId="79"/>
    <cellStyle name="Normální 131" xfId="80"/>
    <cellStyle name="Normální 132" xfId="81"/>
    <cellStyle name="Normální 133" xfId="82"/>
    <cellStyle name="Normální 134" xfId="83"/>
    <cellStyle name="Normální 135" xfId="84"/>
    <cellStyle name="Normální 136" xfId="85"/>
    <cellStyle name="Normální 137" xfId="86"/>
    <cellStyle name="Normální 138" xfId="87"/>
    <cellStyle name="Normální 139" xfId="88"/>
    <cellStyle name="Normální 14" xfId="89"/>
    <cellStyle name="Normální 140" xfId="90"/>
    <cellStyle name="Normální 141" xfId="91"/>
    <cellStyle name="Normální 142" xfId="92"/>
    <cellStyle name="Normální 143" xfId="93"/>
    <cellStyle name="Normální 144" xfId="94"/>
    <cellStyle name="Normální 145" xfId="95"/>
    <cellStyle name="Normální 146" xfId="96"/>
    <cellStyle name="Normální 147" xfId="97"/>
    <cellStyle name="Normální 148" xfId="98"/>
    <cellStyle name="Normální 149" xfId="99"/>
    <cellStyle name="Normální 15" xfId="100"/>
    <cellStyle name="Normální 150" xfId="101"/>
    <cellStyle name="Normální 151" xfId="102"/>
    <cellStyle name="Normální 152" xfId="103"/>
    <cellStyle name="Normální 153" xfId="104"/>
    <cellStyle name="Normální 154" xfId="105"/>
    <cellStyle name="Normální 155" xfId="106"/>
    <cellStyle name="Normální 156" xfId="107"/>
    <cellStyle name="Normální 157" xfId="108"/>
    <cellStyle name="Normální 158" xfId="109"/>
    <cellStyle name="Normální 159" xfId="110"/>
    <cellStyle name="Normální 16" xfId="111"/>
    <cellStyle name="Normální 160" xfId="112"/>
    <cellStyle name="Normální 161" xfId="113"/>
    <cellStyle name="Normální 162" xfId="114"/>
    <cellStyle name="Normální 163" xfId="115"/>
    <cellStyle name="Normální 164" xfId="116"/>
    <cellStyle name="Normální 165" xfId="117"/>
    <cellStyle name="Normální 166" xfId="118"/>
    <cellStyle name="Normální 167" xfId="119"/>
    <cellStyle name="Normální 168" xfId="120"/>
    <cellStyle name="Normální 169" xfId="121"/>
    <cellStyle name="Normální 17" xfId="122"/>
    <cellStyle name="Normální 170" xfId="123"/>
    <cellStyle name="Normální 171" xfId="124"/>
    <cellStyle name="Normální 172" xfId="125"/>
    <cellStyle name="Normální 173" xfId="126"/>
    <cellStyle name="Normální 174" xfId="127"/>
    <cellStyle name="Normální 175" xfId="128"/>
    <cellStyle name="Normální 176" xfId="129"/>
    <cellStyle name="Normální 177" xfId="130"/>
    <cellStyle name="Normální 178" xfId="131"/>
    <cellStyle name="Normální 179" xfId="132"/>
    <cellStyle name="Normální 18" xfId="133"/>
    <cellStyle name="Normální 180" xfId="134"/>
    <cellStyle name="Normální 181" xfId="135"/>
    <cellStyle name="Normální 182" xfId="136"/>
    <cellStyle name="Normální 183" xfId="137"/>
    <cellStyle name="Normální 184" xfId="138"/>
    <cellStyle name="Normální 185" xfId="139"/>
    <cellStyle name="Normální 186" xfId="140"/>
    <cellStyle name="Normální 187" xfId="141"/>
    <cellStyle name="Normální 188" xfId="142"/>
    <cellStyle name="Normální 189" xfId="143"/>
    <cellStyle name="Normální 19" xfId="144"/>
    <cellStyle name="Normální 190" xfId="145"/>
    <cellStyle name="Normální 191" xfId="280"/>
    <cellStyle name="Normální 192" xfId="288"/>
    <cellStyle name="Normální 2" xfId="1"/>
    <cellStyle name="normální 2 2" xfId="146"/>
    <cellStyle name="normální 2 2 2" xfId="147"/>
    <cellStyle name="normální 2 3" xfId="148"/>
    <cellStyle name="normální 2 4" xfId="149"/>
    <cellStyle name="Normální 2 5" xfId="150"/>
    <cellStyle name="normální 2_A -Seznam nem.BNO " xfId="151"/>
    <cellStyle name="Normální 20" xfId="152"/>
    <cellStyle name="normální 20 2" xfId="153"/>
    <cellStyle name="Normální 21" xfId="154"/>
    <cellStyle name="normální 21 2" xfId="155"/>
    <cellStyle name="Normální 22" xfId="156"/>
    <cellStyle name="Normální 23" xfId="157"/>
    <cellStyle name="Normální 24" xfId="158"/>
    <cellStyle name="Normální 25" xfId="159"/>
    <cellStyle name="Normální 26" xfId="160"/>
    <cellStyle name="Normální 27" xfId="161"/>
    <cellStyle name="Normální 28" xfId="162"/>
    <cellStyle name="Normální 29" xfId="163"/>
    <cellStyle name="Normální 3" xfId="2"/>
    <cellStyle name="normální 3 2" xfId="164"/>
    <cellStyle name="Normální 3 2 2" xfId="278"/>
    <cellStyle name="normální 3 3" xfId="165"/>
    <cellStyle name="Normální 3 4" xfId="166"/>
    <cellStyle name="Normální 30" xfId="167"/>
    <cellStyle name="Normální 31" xfId="168"/>
    <cellStyle name="Normální 32" xfId="169"/>
    <cellStyle name="Normální 33" xfId="170"/>
    <cellStyle name="normální 33 2" xfId="171"/>
    <cellStyle name="Normální 34" xfId="172"/>
    <cellStyle name="normální 34 2" xfId="173"/>
    <cellStyle name="Normální 35" xfId="174"/>
    <cellStyle name="Normální 36" xfId="175"/>
    <cellStyle name="Normální 37" xfId="176"/>
    <cellStyle name="Normální 38" xfId="177"/>
    <cellStyle name="Normální 39" xfId="178"/>
    <cellStyle name="Normální 4" xfId="179"/>
    <cellStyle name="Normální 4 2" xfId="180"/>
    <cellStyle name="Normální 40" xfId="181"/>
    <cellStyle name="Normální 41" xfId="182"/>
    <cellStyle name="Normální 42" xfId="183"/>
    <cellStyle name="Normální 43" xfId="184"/>
    <cellStyle name="Normální 44" xfId="185"/>
    <cellStyle name="Normální 45" xfId="186"/>
    <cellStyle name="Normální 46" xfId="187"/>
    <cellStyle name="Normální 47" xfId="188"/>
    <cellStyle name="Normální 48" xfId="189"/>
    <cellStyle name="Normální 49" xfId="190"/>
    <cellStyle name="Normální 5" xfId="191"/>
    <cellStyle name="Normální 5 2" xfId="192"/>
    <cellStyle name="Normální 5 3" xfId="193"/>
    <cellStyle name="Normální 50" xfId="194"/>
    <cellStyle name="Normální 51" xfId="195"/>
    <cellStyle name="Normální 52" xfId="196"/>
    <cellStyle name="Normální 53" xfId="197"/>
    <cellStyle name="Normální 54" xfId="198"/>
    <cellStyle name="Normální 55" xfId="199"/>
    <cellStyle name="Normální 56" xfId="200"/>
    <cellStyle name="Normální 57" xfId="201"/>
    <cellStyle name="Normální 58" xfId="202"/>
    <cellStyle name="Normální 59" xfId="203"/>
    <cellStyle name="Normální 6" xfId="204"/>
    <cellStyle name="Normální 6 2" xfId="205"/>
    <cellStyle name="Normální 6 3" xfId="206"/>
    <cellStyle name="Normální 60" xfId="207"/>
    <cellStyle name="Normální 61" xfId="208"/>
    <cellStyle name="Normální 62" xfId="209"/>
    <cellStyle name="Normální 63" xfId="210"/>
    <cellStyle name="Normální 64" xfId="211"/>
    <cellStyle name="Normální 65" xfId="212"/>
    <cellStyle name="Normální 66" xfId="213"/>
    <cellStyle name="Normální 67" xfId="214"/>
    <cellStyle name="Normální 68" xfId="215"/>
    <cellStyle name="Normální 69" xfId="216"/>
    <cellStyle name="Normální 7" xfId="217"/>
    <cellStyle name="Normální 7 2" xfId="218"/>
    <cellStyle name="Normální 70" xfId="219"/>
    <cellStyle name="Normální 71" xfId="220"/>
    <cellStyle name="Normální 72" xfId="221"/>
    <cellStyle name="Normální 73" xfId="222"/>
    <cellStyle name="Normální 74" xfId="223"/>
    <cellStyle name="Normální 75" xfId="224"/>
    <cellStyle name="Normální 76" xfId="225"/>
    <cellStyle name="Normální 77" xfId="226"/>
    <cellStyle name="Normální 78" xfId="227"/>
    <cellStyle name="Normální 79" xfId="228"/>
    <cellStyle name="Normální 8" xfId="229"/>
    <cellStyle name="Normální 8 2" xfId="230"/>
    <cellStyle name="Normální 80" xfId="231"/>
    <cellStyle name="Normální 81" xfId="232"/>
    <cellStyle name="Normální 82" xfId="233"/>
    <cellStyle name="Normální 83" xfId="234"/>
    <cellStyle name="Normální 84" xfId="235"/>
    <cellStyle name="Normální 85" xfId="236"/>
    <cellStyle name="Normální 86" xfId="237"/>
    <cellStyle name="Normální 87" xfId="238"/>
    <cellStyle name="Normální 88" xfId="239"/>
    <cellStyle name="Normální 89" xfId="240"/>
    <cellStyle name="Normální 9" xfId="241"/>
    <cellStyle name="Normální 9 2" xfId="242"/>
    <cellStyle name="Normální 90" xfId="243"/>
    <cellStyle name="Normální 91" xfId="244"/>
    <cellStyle name="Normální 92" xfId="245"/>
    <cellStyle name="Normální 93" xfId="246"/>
    <cellStyle name="Normální 94" xfId="247"/>
    <cellStyle name="Normální 95" xfId="248"/>
    <cellStyle name="Normální 96" xfId="249"/>
    <cellStyle name="Normální 97" xfId="250"/>
    <cellStyle name="Normální 98" xfId="251"/>
    <cellStyle name="Normální 99" xfId="252"/>
    <cellStyle name="normální_Cenová mapa_final" xfId="6"/>
    <cellStyle name="normální_Cenová mapa_final_příloha xx seznam budov a kategorizace údržba a opravy  7_3_2012" xfId="5"/>
    <cellStyle name="normální_Format" xfId="4"/>
    <cellStyle name="normální_příloha xx seznam budov a kategorizace údržba a opravy  7_3_2012" xfId="3"/>
    <cellStyle name="Podbarvení" xfId="284"/>
    <cellStyle name="Poznámka 2" xfId="253"/>
    <cellStyle name="Poznámka 2 2" xfId="254"/>
    <cellStyle name="Poznámka 2 3" xfId="255"/>
    <cellStyle name="Poznámka 2 3 2" xfId="256"/>
    <cellStyle name="Poznámka 2 4" xfId="257"/>
    <cellStyle name="Poznámka 3" xfId="258"/>
    <cellStyle name="Poznámka 3 2" xfId="259"/>
    <cellStyle name="Poznámka 3 3" xfId="260"/>
    <cellStyle name="Poznámka 4" xfId="261"/>
    <cellStyle name="Poznámka 4 2" xfId="262"/>
    <cellStyle name="Poznámka 5" xfId="263"/>
    <cellStyle name="Poznámka 5 2" xfId="264"/>
    <cellStyle name="Procent [CZ-2]" xfId="287"/>
    <cellStyle name="Procenta 2" xfId="282"/>
    <cellStyle name="Propojená buňka 2" xfId="265"/>
    <cellStyle name="Správně 2" xfId="266"/>
    <cellStyle name="Text upozornění 2" xfId="267"/>
    <cellStyle name="Vstup 2" xfId="268"/>
    <cellStyle name="Výpočet 2" xfId="269"/>
    <cellStyle name="Výstup 2" xfId="270"/>
    <cellStyle name="Vysvětlující text 2" xfId="271"/>
    <cellStyle name="Zvýraznění 1 2" xfId="272"/>
    <cellStyle name="Zvýraznění 2 2" xfId="273"/>
    <cellStyle name="Zvýraznění 3 2" xfId="274"/>
    <cellStyle name="Zvýraznění 4 2" xfId="275"/>
    <cellStyle name="Zvýraznění 5 2" xfId="276"/>
    <cellStyle name="Zvýraznění 6 2" xfId="277"/>
  </cellStyles>
  <dxfs count="330">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
      <fill>
        <gradientFill degree="270">
          <stop position="0">
            <color rgb="FFFFFFCC"/>
          </stop>
          <stop position="1">
            <color rgb="FFFFFF00"/>
          </stop>
        </gradientFill>
      </fill>
      <border>
        <left style="thin">
          <color rgb="FFFF0000"/>
        </left>
        <right style="thin">
          <color rgb="FFFF0000"/>
        </right>
        <top style="thin">
          <color rgb="FFFF0000"/>
        </top>
        <bottom style="thin">
          <color rgb="FFFF0000"/>
        </bottom>
      </border>
    </dxf>
    <dxf>
      <fill>
        <gradientFill degree="270">
          <stop position="0">
            <color rgb="FFDAEFC3"/>
          </stop>
          <stop position="1">
            <color rgb="FF92D050"/>
          </stop>
        </gradientFill>
      </fill>
      <border>
        <left style="thin">
          <color rgb="FFFF0000"/>
        </left>
        <right style="thin">
          <color rgb="FFFF0000"/>
        </right>
        <top style="thin">
          <color rgb="FFFF0000"/>
        </top>
        <bottom style="thin">
          <color rgb="FFFF0000"/>
        </bottom>
      </border>
    </dxf>
    <dxf>
      <fill>
        <gradientFill degree="270">
          <stop position="0">
            <color rgb="FFCCFFFF"/>
          </stop>
          <stop position="1">
            <color rgb="FF00B0F0"/>
          </stop>
        </gradientFill>
      </fill>
      <border>
        <left style="thin">
          <color rgb="FFFF0000"/>
        </left>
        <right style="thin">
          <color rgb="FFFF0000"/>
        </right>
        <top style="thin">
          <color rgb="FFFF0000"/>
        </top>
        <bottom style="thin">
          <color rgb="FFFF0000"/>
        </bottom>
      </border>
    </dxf>
    <dxf>
      <fill>
        <patternFill>
          <bgColor theme="1"/>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4"/>
  <sheetViews>
    <sheetView tabSelected="1" view="pageBreakPreview" topLeftCell="B1" zoomScale="85" zoomScaleNormal="100" zoomScaleSheetLayoutView="85" workbookViewId="0">
      <selection activeCell="H10" sqref="H10"/>
    </sheetView>
  </sheetViews>
  <sheetFormatPr defaultRowHeight="12.75" x14ac:dyDescent="0.2"/>
  <cols>
    <col min="1" max="1" width="8.7109375" style="66" customWidth="1"/>
    <col min="2" max="2" width="69.5703125" style="66" customWidth="1"/>
    <col min="3" max="3" width="9.140625" style="66"/>
    <col min="4" max="5" width="4.28515625" style="66" customWidth="1"/>
    <col min="6" max="6" width="3.5703125" style="66" customWidth="1"/>
    <col min="7" max="256" width="9.140625" style="66"/>
    <col min="257" max="257" width="8.7109375" style="66" customWidth="1"/>
    <col min="258" max="258" width="69.5703125" style="66" customWidth="1"/>
    <col min="259" max="259" width="9.140625" style="66"/>
    <col min="260" max="260" width="10" style="66" customWidth="1"/>
    <col min="261" max="261" width="9.140625" style="66"/>
    <col min="262" max="262" width="3.5703125" style="66" customWidth="1"/>
    <col min="263" max="512" width="9.140625" style="66"/>
    <col min="513" max="513" width="8.7109375" style="66" customWidth="1"/>
    <col min="514" max="514" width="69.5703125" style="66" customWidth="1"/>
    <col min="515" max="515" width="9.140625" style="66"/>
    <col min="516" max="516" width="10" style="66" customWidth="1"/>
    <col min="517" max="517" width="9.140625" style="66"/>
    <col min="518" max="518" width="3.5703125" style="66" customWidth="1"/>
    <col min="519" max="768" width="9.140625" style="66"/>
    <col min="769" max="769" width="8.7109375" style="66" customWidth="1"/>
    <col min="770" max="770" width="69.5703125" style="66" customWidth="1"/>
    <col min="771" max="771" width="9.140625" style="66"/>
    <col min="772" max="772" width="10" style="66" customWidth="1"/>
    <col min="773" max="773" width="9.140625" style="66"/>
    <col min="774" max="774" width="3.5703125" style="66" customWidth="1"/>
    <col min="775" max="1024" width="9.140625" style="66"/>
    <col min="1025" max="1025" width="8.7109375" style="66" customWidth="1"/>
    <col min="1026" max="1026" width="69.5703125" style="66" customWidth="1"/>
    <col min="1027" max="1027" width="9.140625" style="66"/>
    <col min="1028" max="1028" width="10" style="66" customWidth="1"/>
    <col min="1029" max="1029" width="9.140625" style="66"/>
    <col min="1030" max="1030" width="3.5703125" style="66" customWidth="1"/>
    <col min="1031" max="1280" width="9.140625" style="66"/>
    <col min="1281" max="1281" width="8.7109375" style="66" customWidth="1"/>
    <col min="1282" max="1282" width="69.5703125" style="66" customWidth="1"/>
    <col min="1283" max="1283" width="9.140625" style="66"/>
    <col min="1284" max="1284" width="10" style="66" customWidth="1"/>
    <col min="1285" max="1285" width="9.140625" style="66"/>
    <col min="1286" max="1286" width="3.5703125" style="66" customWidth="1"/>
    <col min="1287" max="1536" width="9.140625" style="66"/>
    <col min="1537" max="1537" width="8.7109375" style="66" customWidth="1"/>
    <col min="1538" max="1538" width="69.5703125" style="66" customWidth="1"/>
    <col min="1539" max="1539" width="9.140625" style="66"/>
    <col min="1540" max="1540" width="10" style="66" customWidth="1"/>
    <col min="1541" max="1541" width="9.140625" style="66"/>
    <col min="1542" max="1542" width="3.5703125" style="66" customWidth="1"/>
    <col min="1543" max="1792" width="9.140625" style="66"/>
    <col min="1793" max="1793" width="8.7109375" style="66" customWidth="1"/>
    <col min="1794" max="1794" width="69.5703125" style="66" customWidth="1"/>
    <col min="1795" max="1795" width="9.140625" style="66"/>
    <col min="1796" max="1796" width="10" style="66" customWidth="1"/>
    <col min="1797" max="1797" width="9.140625" style="66"/>
    <col min="1798" max="1798" width="3.5703125" style="66" customWidth="1"/>
    <col min="1799" max="2048" width="9.140625" style="66"/>
    <col min="2049" max="2049" width="8.7109375" style="66" customWidth="1"/>
    <col min="2050" max="2050" width="69.5703125" style="66" customWidth="1"/>
    <col min="2051" max="2051" width="9.140625" style="66"/>
    <col min="2052" max="2052" width="10" style="66" customWidth="1"/>
    <col min="2053" max="2053" width="9.140625" style="66"/>
    <col min="2054" max="2054" width="3.5703125" style="66" customWidth="1"/>
    <col min="2055" max="2304" width="9.140625" style="66"/>
    <col min="2305" max="2305" width="8.7109375" style="66" customWidth="1"/>
    <col min="2306" max="2306" width="69.5703125" style="66" customWidth="1"/>
    <col min="2307" max="2307" width="9.140625" style="66"/>
    <col min="2308" max="2308" width="10" style="66" customWidth="1"/>
    <col min="2309" max="2309" width="9.140625" style="66"/>
    <col min="2310" max="2310" width="3.5703125" style="66" customWidth="1"/>
    <col min="2311" max="2560" width="9.140625" style="66"/>
    <col min="2561" max="2561" width="8.7109375" style="66" customWidth="1"/>
    <col min="2562" max="2562" width="69.5703125" style="66" customWidth="1"/>
    <col min="2563" max="2563" width="9.140625" style="66"/>
    <col min="2564" max="2564" width="10" style="66" customWidth="1"/>
    <col min="2565" max="2565" width="9.140625" style="66"/>
    <col min="2566" max="2566" width="3.5703125" style="66" customWidth="1"/>
    <col min="2567" max="2816" width="9.140625" style="66"/>
    <col min="2817" max="2817" width="8.7109375" style="66" customWidth="1"/>
    <col min="2818" max="2818" width="69.5703125" style="66" customWidth="1"/>
    <col min="2819" max="2819" width="9.140625" style="66"/>
    <col min="2820" max="2820" width="10" style="66" customWidth="1"/>
    <col min="2821" max="2821" width="9.140625" style="66"/>
    <col min="2822" max="2822" width="3.5703125" style="66" customWidth="1"/>
    <col min="2823" max="3072" width="9.140625" style="66"/>
    <col min="3073" max="3073" width="8.7109375" style="66" customWidth="1"/>
    <col min="3074" max="3074" width="69.5703125" style="66" customWidth="1"/>
    <col min="3075" max="3075" width="9.140625" style="66"/>
    <col min="3076" max="3076" width="10" style="66" customWidth="1"/>
    <col min="3077" max="3077" width="9.140625" style="66"/>
    <col min="3078" max="3078" width="3.5703125" style="66" customWidth="1"/>
    <col min="3079" max="3328" width="9.140625" style="66"/>
    <col min="3329" max="3329" width="8.7109375" style="66" customWidth="1"/>
    <col min="3330" max="3330" width="69.5703125" style="66" customWidth="1"/>
    <col min="3331" max="3331" width="9.140625" style="66"/>
    <col min="3332" max="3332" width="10" style="66" customWidth="1"/>
    <col min="3333" max="3333" width="9.140625" style="66"/>
    <col min="3334" max="3334" width="3.5703125" style="66" customWidth="1"/>
    <col min="3335" max="3584" width="9.140625" style="66"/>
    <col min="3585" max="3585" width="8.7109375" style="66" customWidth="1"/>
    <col min="3586" max="3586" width="69.5703125" style="66" customWidth="1"/>
    <col min="3587" max="3587" width="9.140625" style="66"/>
    <col min="3588" max="3588" width="10" style="66" customWidth="1"/>
    <col min="3589" max="3589" width="9.140625" style="66"/>
    <col min="3590" max="3590" width="3.5703125" style="66" customWidth="1"/>
    <col min="3591" max="3840" width="9.140625" style="66"/>
    <col min="3841" max="3841" width="8.7109375" style="66" customWidth="1"/>
    <col min="3842" max="3842" width="69.5703125" style="66" customWidth="1"/>
    <col min="3843" max="3843" width="9.140625" style="66"/>
    <col min="3844" max="3844" width="10" style="66" customWidth="1"/>
    <col min="3845" max="3845" width="9.140625" style="66"/>
    <col min="3846" max="3846" width="3.5703125" style="66" customWidth="1"/>
    <col min="3847" max="4096" width="9.140625" style="66"/>
    <col min="4097" max="4097" width="8.7109375" style="66" customWidth="1"/>
    <col min="4098" max="4098" width="69.5703125" style="66" customWidth="1"/>
    <col min="4099" max="4099" width="9.140625" style="66"/>
    <col min="4100" max="4100" width="10" style="66" customWidth="1"/>
    <col min="4101" max="4101" width="9.140625" style="66"/>
    <col min="4102" max="4102" width="3.5703125" style="66" customWidth="1"/>
    <col min="4103" max="4352" width="9.140625" style="66"/>
    <col min="4353" max="4353" width="8.7109375" style="66" customWidth="1"/>
    <col min="4354" max="4354" width="69.5703125" style="66" customWidth="1"/>
    <col min="4355" max="4355" width="9.140625" style="66"/>
    <col min="4356" max="4356" width="10" style="66" customWidth="1"/>
    <col min="4357" max="4357" width="9.140625" style="66"/>
    <col min="4358" max="4358" width="3.5703125" style="66" customWidth="1"/>
    <col min="4359" max="4608" width="9.140625" style="66"/>
    <col min="4609" max="4609" width="8.7109375" style="66" customWidth="1"/>
    <col min="4610" max="4610" width="69.5703125" style="66" customWidth="1"/>
    <col min="4611" max="4611" width="9.140625" style="66"/>
    <col min="4612" max="4612" width="10" style="66" customWidth="1"/>
    <col min="4613" max="4613" width="9.140625" style="66"/>
    <col min="4614" max="4614" width="3.5703125" style="66" customWidth="1"/>
    <col min="4615" max="4864" width="9.140625" style="66"/>
    <col min="4865" max="4865" width="8.7109375" style="66" customWidth="1"/>
    <col min="4866" max="4866" width="69.5703125" style="66" customWidth="1"/>
    <col min="4867" max="4867" width="9.140625" style="66"/>
    <col min="4868" max="4868" width="10" style="66" customWidth="1"/>
    <col min="4869" max="4869" width="9.140625" style="66"/>
    <col min="4870" max="4870" width="3.5703125" style="66" customWidth="1"/>
    <col min="4871" max="5120" width="9.140625" style="66"/>
    <col min="5121" max="5121" width="8.7109375" style="66" customWidth="1"/>
    <col min="5122" max="5122" width="69.5703125" style="66" customWidth="1"/>
    <col min="5123" max="5123" width="9.140625" style="66"/>
    <col min="5124" max="5124" width="10" style="66" customWidth="1"/>
    <col min="5125" max="5125" width="9.140625" style="66"/>
    <col min="5126" max="5126" width="3.5703125" style="66" customWidth="1"/>
    <col min="5127" max="5376" width="9.140625" style="66"/>
    <col min="5377" max="5377" width="8.7109375" style="66" customWidth="1"/>
    <col min="5378" max="5378" width="69.5703125" style="66" customWidth="1"/>
    <col min="5379" max="5379" width="9.140625" style="66"/>
    <col min="5380" max="5380" width="10" style="66" customWidth="1"/>
    <col min="5381" max="5381" width="9.140625" style="66"/>
    <col min="5382" max="5382" width="3.5703125" style="66" customWidth="1"/>
    <col min="5383" max="5632" width="9.140625" style="66"/>
    <col min="5633" max="5633" width="8.7109375" style="66" customWidth="1"/>
    <col min="5634" max="5634" width="69.5703125" style="66" customWidth="1"/>
    <col min="5635" max="5635" width="9.140625" style="66"/>
    <col min="5636" max="5636" width="10" style="66" customWidth="1"/>
    <col min="5637" max="5637" width="9.140625" style="66"/>
    <col min="5638" max="5638" width="3.5703125" style="66" customWidth="1"/>
    <col min="5639" max="5888" width="9.140625" style="66"/>
    <col min="5889" max="5889" width="8.7109375" style="66" customWidth="1"/>
    <col min="5890" max="5890" width="69.5703125" style="66" customWidth="1"/>
    <col min="5891" max="5891" width="9.140625" style="66"/>
    <col min="5892" max="5892" width="10" style="66" customWidth="1"/>
    <col min="5893" max="5893" width="9.140625" style="66"/>
    <col min="5894" max="5894" width="3.5703125" style="66" customWidth="1"/>
    <col min="5895" max="6144" width="9.140625" style="66"/>
    <col min="6145" max="6145" width="8.7109375" style="66" customWidth="1"/>
    <col min="6146" max="6146" width="69.5703125" style="66" customWidth="1"/>
    <col min="6147" max="6147" width="9.140625" style="66"/>
    <col min="6148" max="6148" width="10" style="66" customWidth="1"/>
    <col min="6149" max="6149" width="9.140625" style="66"/>
    <col min="6150" max="6150" width="3.5703125" style="66" customWidth="1"/>
    <col min="6151" max="6400" width="9.140625" style="66"/>
    <col min="6401" max="6401" width="8.7109375" style="66" customWidth="1"/>
    <col min="6402" max="6402" width="69.5703125" style="66" customWidth="1"/>
    <col min="6403" max="6403" width="9.140625" style="66"/>
    <col min="6404" max="6404" width="10" style="66" customWidth="1"/>
    <col min="6405" max="6405" width="9.140625" style="66"/>
    <col min="6406" max="6406" width="3.5703125" style="66" customWidth="1"/>
    <col min="6407" max="6656" width="9.140625" style="66"/>
    <col min="6657" max="6657" width="8.7109375" style="66" customWidth="1"/>
    <col min="6658" max="6658" width="69.5703125" style="66" customWidth="1"/>
    <col min="6659" max="6659" width="9.140625" style="66"/>
    <col min="6660" max="6660" width="10" style="66" customWidth="1"/>
    <col min="6661" max="6661" width="9.140625" style="66"/>
    <col min="6662" max="6662" width="3.5703125" style="66" customWidth="1"/>
    <col min="6663" max="6912" width="9.140625" style="66"/>
    <col min="6913" max="6913" width="8.7109375" style="66" customWidth="1"/>
    <col min="6914" max="6914" width="69.5703125" style="66" customWidth="1"/>
    <col min="6915" max="6915" width="9.140625" style="66"/>
    <col min="6916" max="6916" width="10" style="66" customWidth="1"/>
    <col min="6917" max="6917" width="9.140625" style="66"/>
    <col min="6918" max="6918" width="3.5703125" style="66" customWidth="1"/>
    <col min="6919" max="7168" width="9.140625" style="66"/>
    <col min="7169" max="7169" width="8.7109375" style="66" customWidth="1"/>
    <col min="7170" max="7170" width="69.5703125" style="66" customWidth="1"/>
    <col min="7171" max="7171" width="9.140625" style="66"/>
    <col min="7172" max="7172" width="10" style="66" customWidth="1"/>
    <col min="7173" max="7173" width="9.140625" style="66"/>
    <col min="7174" max="7174" width="3.5703125" style="66" customWidth="1"/>
    <col min="7175" max="7424" width="9.140625" style="66"/>
    <col min="7425" max="7425" width="8.7109375" style="66" customWidth="1"/>
    <col min="7426" max="7426" width="69.5703125" style="66" customWidth="1"/>
    <col min="7427" max="7427" width="9.140625" style="66"/>
    <col min="7428" max="7428" width="10" style="66" customWidth="1"/>
    <col min="7429" max="7429" width="9.140625" style="66"/>
    <col min="7430" max="7430" width="3.5703125" style="66" customWidth="1"/>
    <col min="7431" max="7680" width="9.140625" style="66"/>
    <col min="7681" max="7681" width="8.7109375" style="66" customWidth="1"/>
    <col min="7682" max="7682" width="69.5703125" style="66" customWidth="1"/>
    <col min="7683" max="7683" width="9.140625" style="66"/>
    <col min="7684" max="7684" width="10" style="66" customWidth="1"/>
    <col min="7685" max="7685" width="9.140625" style="66"/>
    <col min="7686" max="7686" width="3.5703125" style="66" customWidth="1"/>
    <col min="7687" max="7936" width="9.140625" style="66"/>
    <col min="7937" max="7937" width="8.7109375" style="66" customWidth="1"/>
    <col min="7938" max="7938" width="69.5703125" style="66" customWidth="1"/>
    <col min="7939" max="7939" width="9.140625" style="66"/>
    <col min="7940" max="7940" width="10" style="66" customWidth="1"/>
    <col min="7941" max="7941" width="9.140625" style="66"/>
    <col min="7942" max="7942" width="3.5703125" style="66" customWidth="1"/>
    <col min="7943" max="8192" width="9.140625" style="66"/>
    <col min="8193" max="8193" width="8.7109375" style="66" customWidth="1"/>
    <col min="8194" max="8194" width="69.5703125" style="66" customWidth="1"/>
    <col min="8195" max="8195" width="9.140625" style="66"/>
    <col min="8196" max="8196" width="10" style="66" customWidth="1"/>
    <col min="8197" max="8197" width="9.140625" style="66"/>
    <col min="8198" max="8198" width="3.5703125" style="66" customWidth="1"/>
    <col min="8199" max="8448" width="9.140625" style="66"/>
    <col min="8449" max="8449" width="8.7109375" style="66" customWidth="1"/>
    <col min="8450" max="8450" width="69.5703125" style="66" customWidth="1"/>
    <col min="8451" max="8451" width="9.140625" style="66"/>
    <col min="8452" max="8452" width="10" style="66" customWidth="1"/>
    <col min="8453" max="8453" width="9.140625" style="66"/>
    <col min="8454" max="8454" width="3.5703125" style="66" customWidth="1"/>
    <col min="8455" max="8704" width="9.140625" style="66"/>
    <col min="8705" max="8705" width="8.7109375" style="66" customWidth="1"/>
    <col min="8706" max="8706" width="69.5703125" style="66" customWidth="1"/>
    <col min="8707" max="8707" width="9.140625" style="66"/>
    <col min="8708" max="8708" width="10" style="66" customWidth="1"/>
    <col min="8709" max="8709" width="9.140625" style="66"/>
    <col min="8710" max="8710" width="3.5703125" style="66" customWidth="1"/>
    <col min="8711" max="8960" width="9.140625" style="66"/>
    <col min="8961" max="8961" width="8.7109375" style="66" customWidth="1"/>
    <col min="8962" max="8962" width="69.5703125" style="66" customWidth="1"/>
    <col min="8963" max="8963" width="9.140625" style="66"/>
    <col min="8964" max="8964" width="10" style="66" customWidth="1"/>
    <col min="8965" max="8965" width="9.140625" style="66"/>
    <col min="8966" max="8966" width="3.5703125" style="66" customWidth="1"/>
    <col min="8967" max="9216" width="9.140625" style="66"/>
    <col min="9217" max="9217" width="8.7109375" style="66" customWidth="1"/>
    <col min="9218" max="9218" width="69.5703125" style="66" customWidth="1"/>
    <col min="9219" max="9219" width="9.140625" style="66"/>
    <col min="9220" max="9220" width="10" style="66" customWidth="1"/>
    <col min="9221" max="9221" width="9.140625" style="66"/>
    <col min="9222" max="9222" width="3.5703125" style="66" customWidth="1"/>
    <col min="9223" max="9472" width="9.140625" style="66"/>
    <col min="9473" max="9473" width="8.7109375" style="66" customWidth="1"/>
    <col min="9474" max="9474" width="69.5703125" style="66" customWidth="1"/>
    <col min="9475" max="9475" width="9.140625" style="66"/>
    <col min="9476" max="9476" width="10" style="66" customWidth="1"/>
    <col min="9477" max="9477" width="9.140625" style="66"/>
    <col min="9478" max="9478" width="3.5703125" style="66" customWidth="1"/>
    <col min="9479" max="9728" width="9.140625" style="66"/>
    <col min="9729" max="9729" width="8.7109375" style="66" customWidth="1"/>
    <col min="9730" max="9730" width="69.5703125" style="66" customWidth="1"/>
    <col min="9731" max="9731" width="9.140625" style="66"/>
    <col min="9732" max="9732" width="10" style="66" customWidth="1"/>
    <col min="9733" max="9733" width="9.140625" style="66"/>
    <col min="9734" max="9734" width="3.5703125" style="66" customWidth="1"/>
    <col min="9735" max="9984" width="9.140625" style="66"/>
    <col min="9985" max="9985" width="8.7109375" style="66" customWidth="1"/>
    <col min="9986" max="9986" width="69.5703125" style="66" customWidth="1"/>
    <col min="9987" max="9987" width="9.140625" style="66"/>
    <col min="9988" max="9988" width="10" style="66" customWidth="1"/>
    <col min="9989" max="9989" width="9.140625" style="66"/>
    <col min="9990" max="9990" width="3.5703125" style="66" customWidth="1"/>
    <col min="9991" max="10240" width="9.140625" style="66"/>
    <col min="10241" max="10241" width="8.7109375" style="66" customWidth="1"/>
    <col min="10242" max="10242" width="69.5703125" style="66" customWidth="1"/>
    <col min="10243" max="10243" width="9.140625" style="66"/>
    <col min="10244" max="10244" width="10" style="66" customWidth="1"/>
    <col min="10245" max="10245" width="9.140625" style="66"/>
    <col min="10246" max="10246" width="3.5703125" style="66" customWidth="1"/>
    <col min="10247" max="10496" width="9.140625" style="66"/>
    <col min="10497" max="10497" width="8.7109375" style="66" customWidth="1"/>
    <col min="10498" max="10498" width="69.5703125" style="66" customWidth="1"/>
    <col min="10499" max="10499" width="9.140625" style="66"/>
    <col min="10500" max="10500" width="10" style="66" customWidth="1"/>
    <col min="10501" max="10501" width="9.140625" style="66"/>
    <col min="10502" max="10502" width="3.5703125" style="66" customWidth="1"/>
    <col min="10503" max="10752" width="9.140625" style="66"/>
    <col min="10753" max="10753" width="8.7109375" style="66" customWidth="1"/>
    <col min="10754" max="10754" width="69.5703125" style="66" customWidth="1"/>
    <col min="10755" max="10755" width="9.140625" style="66"/>
    <col min="10756" max="10756" width="10" style="66" customWidth="1"/>
    <col min="10757" max="10757" width="9.140625" style="66"/>
    <col min="10758" max="10758" width="3.5703125" style="66" customWidth="1"/>
    <col min="10759" max="11008" width="9.140625" style="66"/>
    <col min="11009" max="11009" width="8.7109375" style="66" customWidth="1"/>
    <col min="11010" max="11010" width="69.5703125" style="66" customWidth="1"/>
    <col min="11011" max="11011" width="9.140625" style="66"/>
    <col min="11012" max="11012" width="10" style="66" customWidth="1"/>
    <col min="11013" max="11013" width="9.140625" style="66"/>
    <col min="11014" max="11014" width="3.5703125" style="66" customWidth="1"/>
    <col min="11015" max="11264" width="9.140625" style="66"/>
    <col min="11265" max="11265" width="8.7109375" style="66" customWidth="1"/>
    <col min="11266" max="11266" width="69.5703125" style="66" customWidth="1"/>
    <col min="11267" max="11267" width="9.140625" style="66"/>
    <col min="11268" max="11268" width="10" style="66" customWidth="1"/>
    <col min="11269" max="11269" width="9.140625" style="66"/>
    <col min="11270" max="11270" width="3.5703125" style="66" customWidth="1"/>
    <col min="11271" max="11520" width="9.140625" style="66"/>
    <col min="11521" max="11521" width="8.7109375" style="66" customWidth="1"/>
    <col min="11522" max="11522" width="69.5703125" style="66" customWidth="1"/>
    <col min="11523" max="11523" width="9.140625" style="66"/>
    <col min="11524" max="11524" width="10" style="66" customWidth="1"/>
    <col min="11525" max="11525" width="9.140625" style="66"/>
    <col min="11526" max="11526" width="3.5703125" style="66" customWidth="1"/>
    <col min="11527" max="11776" width="9.140625" style="66"/>
    <col min="11777" max="11777" width="8.7109375" style="66" customWidth="1"/>
    <col min="11778" max="11778" width="69.5703125" style="66" customWidth="1"/>
    <col min="11779" max="11779" width="9.140625" style="66"/>
    <col min="11780" max="11780" width="10" style="66" customWidth="1"/>
    <col min="11781" max="11781" width="9.140625" style="66"/>
    <col min="11782" max="11782" width="3.5703125" style="66" customWidth="1"/>
    <col min="11783" max="12032" width="9.140625" style="66"/>
    <col min="12033" max="12033" width="8.7109375" style="66" customWidth="1"/>
    <col min="12034" max="12034" width="69.5703125" style="66" customWidth="1"/>
    <col min="12035" max="12035" width="9.140625" style="66"/>
    <col min="12036" max="12036" width="10" style="66" customWidth="1"/>
    <col min="12037" max="12037" width="9.140625" style="66"/>
    <col min="12038" max="12038" width="3.5703125" style="66" customWidth="1"/>
    <col min="12039" max="12288" width="9.140625" style="66"/>
    <col min="12289" max="12289" width="8.7109375" style="66" customWidth="1"/>
    <col min="12290" max="12290" width="69.5703125" style="66" customWidth="1"/>
    <col min="12291" max="12291" width="9.140625" style="66"/>
    <col min="12292" max="12292" width="10" style="66" customWidth="1"/>
    <col min="12293" max="12293" width="9.140625" style="66"/>
    <col min="12294" max="12294" width="3.5703125" style="66" customWidth="1"/>
    <col min="12295" max="12544" width="9.140625" style="66"/>
    <col min="12545" max="12545" width="8.7109375" style="66" customWidth="1"/>
    <col min="12546" max="12546" width="69.5703125" style="66" customWidth="1"/>
    <col min="12547" max="12547" width="9.140625" style="66"/>
    <col min="12548" max="12548" width="10" style="66" customWidth="1"/>
    <col min="12549" max="12549" width="9.140625" style="66"/>
    <col min="12550" max="12550" width="3.5703125" style="66" customWidth="1"/>
    <col min="12551" max="12800" width="9.140625" style="66"/>
    <col min="12801" max="12801" width="8.7109375" style="66" customWidth="1"/>
    <col min="12802" max="12802" width="69.5703125" style="66" customWidth="1"/>
    <col min="12803" max="12803" width="9.140625" style="66"/>
    <col min="12804" max="12804" width="10" style="66" customWidth="1"/>
    <col min="12805" max="12805" width="9.140625" style="66"/>
    <col min="12806" max="12806" width="3.5703125" style="66" customWidth="1"/>
    <col min="12807" max="13056" width="9.140625" style="66"/>
    <col min="13057" max="13057" width="8.7109375" style="66" customWidth="1"/>
    <col min="13058" max="13058" width="69.5703125" style="66" customWidth="1"/>
    <col min="13059" max="13059" width="9.140625" style="66"/>
    <col min="13060" max="13060" width="10" style="66" customWidth="1"/>
    <col min="13061" max="13061" width="9.140625" style="66"/>
    <col min="13062" max="13062" width="3.5703125" style="66" customWidth="1"/>
    <col min="13063" max="13312" width="9.140625" style="66"/>
    <col min="13313" max="13313" width="8.7109375" style="66" customWidth="1"/>
    <col min="13314" max="13314" width="69.5703125" style="66" customWidth="1"/>
    <col min="13315" max="13315" width="9.140625" style="66"/>
    <col min="13316" max="13316" width="10" style="66" customWidth="1"/>
    <col min="13317" max="13317" width="9.140625" style="66"/>
    <col min="13318" max="13318" width="3.5703125" style="66" customWidth="1"/>
    <col min="13319" max="13568" width="9.140625" style="66"/>
    <col min="13569" max="13569" width="8.7109375" style="66" customWidth="1"/>
    <col min="13570" max="13570" width="69.5703125" style="66" customWidth="1"/>
    <col min="13571" max="13571" width="9.140625" style="66"/>
    <col min="13572" max="13572" width="10" style="66" customWidth="1"/>
    <col min="13573" max="13573" width="9.140625" style="66"/>
    <col min="13574" max="13574" width="3.5703125" style="66" customWidth="1"/>
    <col min="13575" max="13824" width="9.140625" style="66"/>
    <col min="13825" max="13825" width="8.7109375" style="66" customWidth="1"/>
    <col min="13826" max="13826" width="69.5703125" style="66" customWidth="1"/>
    <col min="13827" max="13827" width="9.140625" style="66"/>
    <col min="13828" max="13828" width="10" style="66" customWidth="1"/>
    <col min="13829" max="13829" width="9.140625" style="66"/>
    <col min="13830" max="13830" width="3.5703125" style="66" customWidth="1"/>
    <col min="13831" max="14080" width="9.140625" style="66"/>
    <col min="14081" max="14081" width="8.7109375" style="66" customWidth="1"/>
    <col min="14082" max="14082" width="69.5703125" style="66" customWidth="1"/>
    <col min="14083" max="14083" width="9.140625" style="66"/>
    <col min="14084" max="14084" width="10" style="66" customWidth="1"/>
    <col min="14085" max="14085" width="9.140625" style="66"/>
    <col min="14086" max="14086" width="3.5703125" style="66" customWidth="1"/>
    <col min="14087" max="14336" width="9.140625" style="66"/>
    <col min="14337" max="14337" width="8.7109375" style="66" customWidth="1"/>
    <col min="14338" max="14338" width="69.5703125" style="66" customWidth="1"/>
    <col min="14339" max="14339" width="9.140625" style="66"/>
    <col min="14340" max="14340" width="10" style="66" customWidth="1"/>
    <col min="14341" max="14341" width="9.140625" style="66"/>
    <col min="14342" max="14342" width="3.5703125" style="66" customWidth="1"/>
    <col min="14343" max="14592" width="9.140625" style="66"/>
    <col min="14593" max="14593" width="8.7109375" style="66" customWidth="1"/>
    <col min="14594" max="14594" width="69.5703125" style="66" customWidth="1"/>
    <col min="14595" max="14595" width="9.140625" style="66"/>
    <col min="14596" max="14596" width="10" style="66" customWidth="1"/>
    <col min="14597" max="14597" width="9.140625" style="66"/>
    <col min="14598" max="14598" width="3.5703125" style="66" customWidth="1"/>
    <col min="14599" max="14848" width="9.140625" style="66"/>
    <col min="14849" max="14849" width="8.7109375" style="66" customWidth="1"/>
    <col min="14850" max="14850" width="69.5703125" style="66" customWidth="1"/>
    <col min="14851" max="14851" width="9.140625" style="66"/>
    <col min="14852" max="14852" width="10" style="66" customWidth="1"/>
    <col min="14853" max="14853" width="9.140625" style="66"/>
    <col min="14854" max="14854" width="3.5703125" style="66" customWidth="1"/>
    <col min="14855" max="15104" width="9.140625" style="66"/>
    <col min="15105" max="15105" width="8.7109375" style="66" customWidth="1"/>
    <col min="15106" max="15106" width="69.5703125" style="66" customWidth="1"/>
    <col min="15107" max="15107" width="9.140625" style="66"/>
    <col min="15108" max="15108" width="10" style="66" customWidth="1"/>
    <col min="15109" max="15109" width="9.140625" style="66"/>
    <col min="15110" max="15110" width="3.5703125" style="66" customWidth="1"/>
    <col min="15111" max="15360" width="9.140625" style="66"/>
    <col min="15361" max="15361" width="8.7109375" style="66" customWidth="1"/>
    <col min="15362" max="15362" width="69.5703125" style="66" customWidth="1"/>
    <col min="15363" max="15363" width="9.140625" style="66"/>
    <col min="15364" max="15364" width="10" style="66" customWidth="1"/>
    <col min="15365" max="15365" width="9.140625" style="66"/>
    <col min="15366" max="15366" width="3.5703125" style="66" customWidth="1"/>
    <col min="15367" max="15616" width="9.140625" style="66"/>
    <col min="15617" max="15617" width="8.7109375" style="66" customWidth="1"/>
    <col min="15618" max="15618" width="69.5703125" style="66" customWidth="1"/>
    <col min="15619" max="15619" width="9.140625" style="66"/>
    <col min="15620" max="15620" width="10" style="66" customWidth="1"/>
    <col min="15621" max="15621" width="9.140625" style="66"/>
    <col min="15622" max="15622" width="3.5703125" style="66" customWidth="1"/>
    <col min="15623" max="15872" width="9.140625" style="66"/>
    <col min="15873" max="15873" width="8.7109375" style="66" customWidth="1"/>
    <col min="15874" max="15874" width="69.5703125" style="66" customWidth="1"/>
    <col min="15875" max="15875" width="9.140625" style="66"/>
    <col min="15876" max="15876" width="10" style="66" customWidth="1"/>
    <col min="15877" max="15877" width="9.140625" style="66"/>
    <col min="15878" max="15878" width="3.5703125" style="66" customWidth="1"/>
    <col min="15879" max="16128" width="9.140625" style="66"/>
    <col min="16129" max="16129" width="8.7109375" style="66" customWidth="1"/>
    <col min="16130" max="16130" width="69.5703125" style="66" customWidth="1"/>
    <col min="16131" max="16131" width="9.140625" style="66"/>
    <col min="16132" max="16132" width="10" style="66" customWidth="1"/>
    <col min="16133" max="16133" width="9.140625" style="66"/>
    <col min="16134" max="16134" width="3.5703125" style="66" customWidth="1"/>
    <col min="16135" max="16384" width="9.140625" style="66"/>
  </cols>
  <sheetData>
    <row r="1" spans="2:9" x14ac:dyDescent="0.2">
      <c r="D1" s="67"/>
      <c r="I1" s="67"/>
    </row>
    <row r="2" spans="2:9" x14ac:dyDescent="0.2">
      <c r="D2" s="67"/>
      <c r="I2" s="67"/>
    </row>
    <row r="3" spans="2:9" x14ac:dyDescent="0.2">
      <c r="D3" s="67"/>
      <c r="I3" s="67"/>
    </row>
    <row r="5" spans="2:9" x14ac:dyDescent="0.2">
      <c r="F5" s="66" t="s">
        <v>355</v>
      </c>
    </row>
    <row r="7" spans="2:9" x14ac:dyDescent="0.2">
      <c r="F7" s="66" t="s">
        <v>404</v>
      </c>
    </row>
    <row r="8" spans="2:9" x14ac:dyDescent="0.2">
      <c r="F8" s="68" t="s">
        <v>504</v>
      </c>
    </row>
    <row r="9" spans="2:9" x14ac:dyDescent="0.2">
      <c r="F9" s="68" t="s">
        <v>505</v>
      </c>
    </row>
    <row r="10" spans="2:9" x14ac:dyDescent="0.2">
      <c r="F10" s="68" t="s">
        <v>424</v>
      </c>
    </row>
    <row r="11" spans="2:9" x14ac:dyDescent="0.2">
      <c r="F11" s="68" t="s">
        <v>446</v>
      </c>
    </row>
    <row r="12" spans="2:9" x14ac:dyDescent="0.2">
      <c r="F12" s="68" t="s">
        <v>2582</v>
      </c>
    </row>
    <row r="14" spans="2:9" x14ac:dyDescent="0.2">
      <c r="F14" s="68"/>
    </row>
    <row r="15" spans="2:9" x14ac:dyDescent="0.2">
      <c r="F15" s="68"/>
    </row>
    <row r="16" spans="2:9" ht="15" x14ac:dyDescent="0.2">
      <c r="B16" s="212" t="s">
        <v>514</v>
      </c>
    </row>
    <row r="17" spans="2:2" ht="25.5" x14ac:dyDescent="0.2">
      <c r="B17" s="69" t="s">
        <v>356</v>
      </c>
    </row>
    <row r="18" spans="2:2" ht="102" x14ac:dyDescent="0.35">
      <c r="B18" s="70" t="s">
        <v>2598</v>
      </c>
    </row>
    <row r="19" spans="2:2" s="72" customFormat="1" ht="18" x14ac:dyDescent="0.25">
      <c r="B19" s="71"/>
    </row>
    <row r="20" spans="2:2" s="72" customFormat="1" ht="25.5" x14ac:dyDescent="0.25">
      <c r="B20" s="69" t="s">
        <v>357</v>
      </c>
    </row>
    <row r="21" spans="2:2" s="72" customFormat="1" ht="18" x14ac:dyDescent="0.25"/>
    <row r="22" spans="2:2" s="72" customFormat="1" ht="18" x14ac:dyDescent="0.25"/>
    <row r="23" spans="2:2" s="72" customFormat="1" ht="18" x14ac:dyDescent="0.25"/>
    <row r="24" spans="2:2" s="72" customFormat="1" ht="18" x14ac:dyDescent="0.25"/>
  </sheetData>
  <printOptions horizontalCentered="1"/>
  <pageMargins left="0.19685039370078741" right="0.19685039370078741" top="0.78740157480314965" bottom="0.19685039370078741" header="0.31496062992125984" footer="0.31496062992125984"/>
  <pageSetup paperSize="9" orientation="portrait"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colBreaks count="1" manualBreakCount="1">
    <brk id="2" max="3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7"/>
  <sheetViews>
    <sheetView view="pageBreakPreview" zoomScaleNormal="90" zoomScaleSheetLayoutView="100" workbookViewId="0">
      <selection activeCell="C12" sqref="C12:K12"/>
    </sheetView>
  </sheetViews>
  <sheetFormatPr defaultColWidth="9.140625" defaultRowHeight="11.25" x14ac:dyDescent="0.25"/>
  <cols>
    <col min="1" max="1" width="9.140625" style="28"/>
    <col min="2" max="2" width="10.7109375" style="6" customWidth="1"/>
    <col min="3" max="3" width="26.7109375" style="5" customWidth="1"/>
    <col min="4" max="4" width="13.7109375" style="7" customWidth="1"/>
    <col min="5" max="12" width="13.7109375" style="5" customWidth="1"/>
    <col min="13" max="16384" width="9.140625" style="5"/>
  </cols>
  <sheetData>
    <row r="1" spans="1:12" ht="33.75" customHeight="1" thickBot="1" x14ac:dyDescent="0.3">
      <c r="B1" s="315" t="s">
        <v>404</v>
      </c>
      <c r="C1" s="316"/>
      <c r="D1" s="316"/>
      <c r="E1" s="316"/>
      <c r="F1" s="316"/>
      <c r="G1" s="316"/>
      <c r="H1" s="316"/>
      <c r="I1" s="316"/>
      <c r="J1" s="316"/>
      <c r="K1" s="316"/>
      <c r="L1" s="317"/>
    </row>
    <row r="2" spans="1:12" s="28" customFormat="1" ht="18" customHeight="1" thickTop="1" thickBot="1" x14ac:dyDescent="0.3">
      <c r="B2" s="293" t="s">
        <v>447</v>
      </c>
      <c r="C2" s="294"/>
      <c r="D2" s="294"/>
      <c r="E2" s="294"/>
      <c r="F2" s="294"/>
      <c r="G2" s="294"/>
      <c r="H2" s="294"/>
      <c r="I2" s="294"/>
      <c r="J2" s="294"/>
      <c r="K2" s="294"/>
      <c r="L2" s="295"/>
    </row>
    <row r="3" spans="1:12" s="6" customFormat="1" ht="24" customHeight="1" x14ac:dyDescent="0.25">
      <c r="A3" s="29"/>
      <c r="B3" s="304" t="s">
        <v>450</v>
      </c>
      <c r="C3" s="305"/>
      <c r="D3" s="305"/>
      <c r="E3" s="305"/>
      <c r="F3" s="305"/>
      <c r="G3" s="305"/>
      <c r="H3" s="305"/>
      <c r="I3" s="305"/>
      <c r="J3" s="305"/>
      <c r="K3" s="305"/>
      <c r="L3" s="306"/>
    </row>
    <row r="4" spans="1:12" s="107" customFormat="1" ht="24" customHeight="1" x14ac:dyDescent="0.25">
      <c r="B4" s="310"/>
      <c r="C4" s="311"/>
      <c r="D4" s="307" t="s">
        <v>506</v>
      </c>
      <c r="E4" s="308"/>
      <c r="F4" s="308"/>
      <c r="G4" s="308"/>
      <c r="H4" s="308"/>
      <c r="I4" s="308"/>
      <c r="J4" s="308"/>
      <c r="K4" s="308"/>
      <c r="L4" s="309"/>
    </row>
    <row r="5" spans="1:12" s="6" customFormat="1" ht="78.75" x14ac:dyDescent="0.25">
      <c r="A5" s="29"/>
      <c r="B5" s="302" t="s">
        <v>115</v>
      </c>
      <c r="C5" s="303"/>
      <c r="D5" s="106" t="s">
        <v>2599</v>
      </c>
      <c r="E5" s="106" t="s">
        <v>2600</v>
      </c>
      <c r="F5" s="106" t="s">
        <v>458</v>
      </c>
      <c r="G5" s="106" t="s">
        <v>459</v>
      </c>
      <c r="H5" s="165" t="s">
        <v>507</v>
      </c>
      <c r="I5" s="165" t="s">
        <v>508</v>
      </c>
      <c r="J5" s="165" t="s">
        <v>509</v>
      </c>
      <c r="K5" s="165" t="s">
        <v>460</v>
      </c>
      <c r="L5" s="166" t="s">
        <v>461</v>
      </c>
    </row>
    <row r="6" spans="1:12" ht="15.75" customHeight="1" thickBot="1" x14ac:dyDescent="0.3">
      <c r="B6" s="325">
        <f>SUM(D6:L6)</f>
        <v>0</v>
      </c>
      <c r="C6" s="326"/>
      <c r="D6" s="108">
        <f>12*(SUMIF('A1 - Seznam míst plnění vnější'!$L$5:$L$1418,"I",'A1 - Seznam míst plnění vnější'!$Q$5:$Q$1418)+SUMIF('A2 - Seznam míst plnění vnitřní'!$I$5:$I$1131,"I",'A2 - Seznam míst plnění vnitřní'!$N$5:$N$1131))</f>
        <v>0</v>
      </c>
      <c r="E6" s="108">
        <f>12*(SUMIF('A1 - Seznam míst plnění vnější'!$L$5:$L$1418,"II",'A1 - Seznam míst plnění vnější'!$Q$5:$Q$1418)+SUMIF('A2 - Seznam míst plnění vnitřní'!$I$5:$I$1131,"II",'A2 - Seznam míst plnění vnitřní'!$N$5:$N$1131))</f>
        <v>0</v>
      </c>
      <c r="F6" s="108">
        <f>12*(SUMIF('A1 - Seznam míst plnění vnější'!$L$5:$L$1418,"III",'A1 - Seznam míst plnění vnější'!$Q$5:$Q$1418)+SUMIF('A2 - Seznam míst plnění vnitřní'!$I$5:$I$1131,"III",'A2 - Seznam míst plnění vnitřní'!$N$5:$N$1131))</f>
        <v>0</v>
      </c>
      <c r="G6" s="108">
        <f>12*(SUMIF('A1 - Seznam míst plnění vnější'!$L$5:$L$1418,"IV",'A1 - Seznam míst plnění vnější'!$Q$5:$Q$1418)+SUMIF('A2 - Seznam míst plnění vnitřní'!$I$5:$I$1131,"IV",'A2 - Seznam míst plnění vnitřní'!$N$5:$N$1131))</f>
        <v>0</v>
      </c>
      <c r="H6" s="108">
        <f>12*(SUMIF('A1 - Seznam míst plnění vnější'!$L$5:$L$1418,"V",'A1 - Seznam míst plnění vnější'!$Q$5:$Q$1418)+SUMIF('A2 - Seznam míst plnění vnitřní'!$I$5:$I$1131,"V",'A2 - Seznam míst plnění vnitřní'!$N$5:$N$1131))</f>
        <v>0</v>
      </c>
      <c r="I6" s="108">
        <f>12*(SUMIF('A1 - Seznam míst plnění vnější'!$L$5:$L$1418,"VI",'A1 - Seznam míst plnění vnější'!$Q$5:$Q$1418)+SUMIF('A2 - Seznam míst plnění vnitřní'!$I$5:$I$1131,"VI",'A2 - Seznam míst plnění vnitřní'!$N$5:$N$1131))</f>
        <v>0</v>
      </c>
      <c r="J6" s="108">
        <f>12*(SUMIF('A1 - Seznam míst plnění vnější'!$L$5:$L$1418,"VII",'A1 - Seznam míst plnění vnější'!$Q$5:$Q$1418)+SUMIF('A2 - Seznam míst plnění vnitřní'!$I$5:$I$1131,"VII",'A2 - Seznam míst plnění vnitřní'!$N$5:$N$1131))</f>
        <v>0</v>
      </c>
      <c r="K6" s="108">
        <f>12*(SUMIF('A1 - Seznam míst plnění vnější'!$L$5:$L$1418,"VIII",'A1 - Seznam míst plnění vnější'!$Q$5:$Q$1418)+SUMIF('A2 - Seznam míst plnění vnitřní'!$I$5:$I$1131,"VIII",'A2 - Seznam míst plnění vnitřní'!$N$5:$N$1131))</f>
        <v>0</v>
      </c>
      <c r="L6" s="108">
        <f>12*(SUMIF('A1 - Seznam míst plnění vnější'!$L$5:$L$1418,"IX",'A1 - Seznam míst plnění vnější'!$Q$5:$Q$1418)+SUMIF('A2 - Seznam míst plnění vnitřní'!$I$5:$I$1131,"IX",'A2 - Seznam míst plnění vnitřní'!$N$5:$N$1131))</f>
        <v>0</v>
      </c>
    </row>
    <row r="7" spans="1:12" ht="18.75" thickBot="1" x14ac:dyDescent="0.3">
      <c r="B7" s="299" t="s">
        <v>449</v>
      </c>
      <c r="C7" s="300"/>
      <c r="D7" s="300"/>
      <c r="E7" s="300"/>
      <c r="F7" s="300"/>
      <c r="G7" s="300"/>
      <c r="H7" s="300"/>
      <c r="I7" s="300"/>
      <c r="J7" s="300"/>
      <c r="K7" s="300"/>
      <c r="L7" s="301"/>
    </row>
    <row r="8" spans="1:12" ht="21.75" customHeight="1" thickBot="1" x14ac:dyDescent="0.3">
      <c r="B8" s="139" t="s">
        <v>367</v>
      </c>
      <c r="C8" s="322" t="s">
        <v>406</v>
      </c>
      <c r="D8" s="322"/>
      <c r="E8" s="322"/>
      <c r="F8" s="322"/>
      <c r="G8" s="322"/>
      <c r="H8" s="322"/>
      <c r="I8" s="322"/>
      <c r="J8" s="322"/>
      <c r="K8" s="323"/>
      <c r="L8" s="140" t="s">
        <v>420</v>
      </c>
    </row>
    <row r="9" spans="1:12" ht="18" customHeight="1" x14ac:dyDescent="0.2">
      <c r="B9" s="141" t="s">
        <v>345</v>
      </c>
      <c r="C9" s="324" t="s">
        <v>28</v>
      </c>
      <c r="D9" s="324"/>
      <c r="E9" s="324"/>
      <c r="F9" s="324"/>
      <c r="G9" s="324"/>
      <c r="H9" s="324"/>
      <c r="I9" s="324"/>
      <c r="J9" s="324"/>
      <c r="K9" s="324"/>
      <c r="L9" s="142">
        <v>0</v>
      </c>
    </row>
    <row r="10" spans="1:12" ht="18" customHeight="1" x14ac:dyDescent="0.2">
      <c r="B10" s="143" t="s">
        <v>346</v>
      </c>
      <c r="C10" s="321" t="s">
        <v>29</v>
      </c>
      <c r="D10" s="321"/>
      <c r="E10" s="321"/>
      <c r="F10" s="321"/>
      <c r="G10" s="321"/>
      <c r="H10" s="321"/>
      <c r="I10" s="321"/>
      <c r="J10" s="321"/>
      <c r="K10" s="321"/>
      <c r="L10" s="144">
        <v>0</v>
      </c>
    </row>
    <row r="11" spans="1:12" ht="18" customHeight="1" x14ac:dyDescent="0.2">
      <c r="B11" s="143" t="s">
        <v>347</v>
      </c>
      <c r="C11" s="321" t="s">
        <v>31</v>
      </c>
      <c r="D11" s="321"/>
      <c r="E11" s="321"/>
      <c r="F11" s="321"/>
      <c r="G11" s="321"/>
      <c r="H11" s="321"/>
      <c r="I11" s="321"/>
      <c r="J11" s="321"/>
      <c r="K11" s="321"/>
      <c r="L11" s="144">
        <v>0</v>
      </c>
    </row>
    <row r="12" spans="1:12" ht="18" customHeight="1" x14ac:dyDescent="0.2">
      <c r="B12" s="143" t="s">
        <v>348</v>
      </c>
      <c r="C12" s="321" t="s">
        <v>30</v>
      </c>
      <c r="D12" s="321"/>
      <c r="E12" s="321"/>
      <c r="F12" s="321"/>
      <c r="G12" s="321"/>
      <c r="H12" s="321"/>
      <c r="I12" s="321"/>
      <c r="J12" s="321"/>
      <c r="K12" s="321"/>
      <c r="L12" s="144">
        <v>0</v>
      </c>
    </row>
    <row r="13" spans="1:12" ht="18" customHeight="1" x14ac:dyDescent="0.2">
      <c r="B13" s="143" t="s">
        <v>349</v>
      </c>
      <c r="C13" s="321" t="s">
        <v>510</v>
      </c>
      <c r="D13" s="321"/>
      <c r="E13" s="321"/>
      <c r="F13" s="321"/>
      <c r="G13" s="321"/>
      <c r="H13" s="321"/>
      <c r="I13" s="321"/>
      <c r="J13" s="321"/>
      <c r="K13" s="321"/>
      <c r="L13" s="144">
        <v>0</v>
      </c>
    </row>
    <row r="14" spans="1:12" ht="18" customHeight="1" x14ac:dyDescent="0.2">
      <c r="B14" s="143" t="s">
        <v>350</v>
      </c>
      <c r="C14" s="321" t="s">
        <v>511</v>
      </c>
      <c r="D14" s="321"/>
      <c r="E14" s="321"/>
      <c r="F14" s="321"/>
      <c r="G14" s="321"/>
      <c r="H14" s="321"/>
      <c r="I14" s="321"/>
      <c r="J14" s="321"/>
      <c r="K14" s="321"/>
      <c r="L14" s="144">
        <v>0</v>
      </c>
    </row>
    <row r="15" spans="1:12" s="28" customFormat="1" ht="18" customHeight="1" x14ac:dyDescent="0.2">
      <c r="B15" s="143" t="s">
        <v>391</v>
      </c>
      <c r="C15" s="321" t="s">
        <v>512</v>
      </c>
      <c r="D15" s="321"/>
      <c r="E15" s="321"/>
      <c r="F15" s="321"/>
      <c r="G15" s="321"/>
      <c r="H15" s="321"/>
      <c r="I15" s="321"/>
      <c r="J15" s="321"/>
      <c r="K15" s="321"/>
      <c r="L15" s="144">
        <v>0</v>
      </c>
    </row>
    <row r="16" spans="1:12" s="28" customFormat="1" ht="18" customHeight="1" x14ac:dyDescent="0.2">
      <c r="B16" s="143" t="s">
        <v>417</v>
      </c>
      <c r="C16" s="321" t="s">
        <v>407</v>
      </c>
      <c r="D16" s="321"/>
      <c r="E16" s="321"/>
      <c r="F16" s="321"/>
      <c r="G16" s="321"/>
      <c r="H16" s="321"/>
      <c r="I16" s="321"/>
      <c r="J16" s="321"/>
      <c r="K16" s="321"/>
      <c r="L16" s="144">
        <v>0</v>
      </c>
    </row>
    <row r="17" spans="2:12" s="28" customFormat="1" ht="18" customHeight="1" thickBot="1" x14ac:dyDescent="0.25">
      <c r="B17" s="145" t="s">
        <v>418</v>
      </c>
      <c r="C17" s="327" t="s">
        <v>408</v>
      </c>
      <c r="D17" s="327"/>
      <c r="E17" s="327"/>
      <c r="F17" s="327"/>
      <c r="G17" s="327"/>
      <c r="H17" s="327"/>
      <c r="I17" s="327"/>
      <c r="J17" s="327"/>
      <c r="K17" s="327"/>
      <c r="L17" s="146">
        <v>0</v>
      </c>
    </row>
    <row r="18" spans="2:12" s="28" customFormat="1" ht="15" customHeight="1" thickBot="1" x14ac:dyDescent="0.3"/>
    <row r="19" spans="2:12" s="28" customFormat="1" ht="20.25" customHeight="1" thickBot="1" x14ac:dyDescent="0.3">
      <c r="B19" s="299" t="s">
        <v>451</v>
      </c>
      <c r="C19" s="300"/>
      <c r="D19" s="300"/>
      <c r="E19" s="300"/>
      <c r="F19" s="300"/>
      <c r="G19" s="300"/>
      <c r="H19" s="300"/>
      <c r="I19" s="300"/>
      <c r="J19" s="300"/>
      <c r="K19" s="300"/>
      <c r="L19" s="301"/>
    </row>
    <row r="20" spans="2:12" s="28" customFormat="1" ht="56.25" customHeight="1" thickBot="1" x14ac:dyDescent="0.3">
      <c r="B20" s="138" t="s">
        <v>457</v>
      </c>
      <c r="C20" s="312" t="s">
        <v>456</v>
      </c>
      <c r="D20" s="312"/>
      <c r="E20" s="312"/>
      <c r="F20" s="312"/>
      <c r="G20" s="312"/>
      <c r="H20" s="312"/>
      <c r="I20" s="312"/>
      <c r="J20" s="312"/>
      <c r="K20" s="122" t="s">
        <v>405</v>
      </c>
      <c r="L20" s="147" t="s">
        <v>443</v>
      </c>
    </row>
    <row r="21" spans="2:12" s="28" customFormat="1" ht="18" customHeight="1" x14ac:dyDescent="0.2">
      <c r="B21" s="148">
        <v>48</v>
      </c>
      <c r="C21" s="313" t="s">
        <v>410</v>
      </c>
      <c r="D21" s="313"/>
      <c r="E21" s="313"/>
      <c r="F21" s="313"/>
      <c r="G21" s="313"/>
      <c r="H21" s="313"/>
      <c r="I21" s="313"/>
      <c r="J21" s="313"/>
      <c r="K21" s="114">
        <v>0</v>
      </c>
      <c r="L21" s="149">
        <f>(1-K21)</f>
        <v>1</v>
      </c>
    </row>
    <row r="22" spans="2:12" s="28" customFormat="1" ht="18" customHeight="1" x14ac:dyDescent="0.2">
      <c r="B22" s="150">
        <v>28</v>
      </c>
      <c r="C22" s="314" t="s">
        <v>411</v>
      </c>
      <c r="D22" s="314"/>
      <c r="E22" s="314"/>
      <c r="F22" s="314"/>
      <c r="G22" s="314"/>
      <c r="H22" s="314"/>
      <c r="I22" s="314"/>
      <c r="J22" s="314"/>
      <c r="K22" s="115">
        <v>0</v>
      </c>
      <c r="L22" s="151">
        <f>(1-K22)</f>
        <v>1</v>
      </c>
    </row>
    <row r="23" spans="2:12" s="28" customFormat="1" ht="18" customHeight="1" x14ac:dyDescent="0.2">
      <c r="B23" s="150">
        <v>20</v>
      </c>
      <c r="C23" s="314" t="s">
        <v>412</v>
      </c>
      <c r="D23" s="314"/>
      <c r="E23" s="314"/>
      <c r="F23" s="314"/>
      <c r="G23" s="314"/>
      <c r="H23" s="314"/>
      <c r="I23" s="314"/>
      <c r="J23" s="314"/>
      <c r="K23" s="115">
        <v>0</v>
      </c>
      <c r="L23" s="151">
        <f t="shared" ref="L23:L26" si="0">(1-K23)</f>
        <v>1</v>
      </c>
    </row>
    <row r="24" spans="2:12" s="28" customFormat="1" ht="18" customHeight="1" x14ac:dyDescent="0.2">
      <c r="B24" s="150">
        <v>12</v>
      </c>
      <c r="C24" s="314" t="s">
        <v>413</v>
      </c>
      <c r="D24" s="314"/>
      <c r="E24" s="314"/>
      <c r="F24" s="314"/>
      <c r="G24" s="314"/>
      <c r="H24" s="314"/>
      <c r="I24" s="314"/>
      <c r="J24" s="314"/>
      <c r="K24" s="115">
        <v>0</v>
      </c>
      <c r="L24" s="151">
        <f t="shared" si="0"/>
        <v>1</v>
      </c>
    </row>
    <row r="25" spans="2:12" ht="18" customHeight="1" x14ac:dyDescent="0.2">
      <c r="B25" s="150">
        <v>4</v>
      </c>
      <c r="C25" s="314" t="s">
        <v>414</v>
      </c>
      <c r="D25" s="314"/>
      <c r="E25" s="314"/>
      <c r="F25" s="314"/>
      <c r="G25" s="314"/>
      <c r="H25" s="314"/>
      <c r="I25" s="314"/>
      <c r="J25" s="314"/>
      <c r="K25" s="115">
        <v>0</v>
      </c>
      <c r="L25" s="151">
        <f t="shared" si="0"/>
        <v>1</v>
      </c>
    </row>
    <row r="26" spans="2:12" s="28" customFormat="1" ht="18" customHeight="1" x14ac:dyDescent="0.2">
      <c r="B26" s="150">
        <v>2</v>
      </c>
      <c r="C26" s="314" t="s">
        <v>415</v>
      </c>
      <c r="D26" s="314"/>
      <c r="E26" s="314"/>
      <c r="F26" s="314"/>
      <c r="G26" s="314"/>
      <c r="H26" s="314"/>
      <c r="I26" s="314"/>
      <c r="J26" s="314"/>
      <c r="K26" s="115">
        <v>0</v>
      </c>
      <c r="L26" s="151">
        <f t="shared" si="0"/>
        <v>1</v>
      </c>
    </row>
    <row r="27" spans="2:12" s="28" customFormat="1" ht="18" customHeight="1" thickBot="1" x14ac:dyDescent="0.25">
      <c r="B27" s="152">
        <v>1</v>
      </c>
      <c r="C27" s="337" t="s">
        <v>416</v>
      </c>
      <c r="D27" s="337"/>
      <c r="E27" s="337"/>
      <c r="F27" s="337"/>
      <c r="G27" s="337"/>
      <c r="H27" s="337"/>
      <c r="I27" s="337"/>
      <c r="J27" s="337"/>
      <c r="K27" s="153">
        <v>0</v>
      </c>
      <c r="L27" s="154">
        <f>(1-K27)</f>
        <v>1</v>
      </c>
    </row>
    <row r="28" spans="2:12" ht="15.75" customHeight="1" thickTop="1" thickBot="1" x14ac:dyDescent="0.3">
      <c r="B28" s="318"/>
      <c r="C28" s="319"/>
      <c r="D28" s="319"/>
      <c r="E28" s="319"/>
      <c r="F28" s="319"/>
      <c r="G28" s="319"/>
      <c r="H28" s="319"/>
      <c r="I28" s="319"/>
      <c r="J28" s="319"/>
      <c r="K28" s="319"/>
      <c r="L28" s="319"/>
    </row>
    <row r="29" spans="2:12" s="28" customFormat="1" ht="15.75" customHeight="1" thickTop="1" thickBot="1" x14ac:dyDescent="0.3">
      <c r="B29" s="296" t="s">
        <v>448</v>
      </c>
      <c r="C29" s="297"/>
      <c r="D29" s="297"/>
      <c r="E29" s="297"/>
      <c r="F29" s="297"/>
      <c r="G29" s="297"/>
      <c r="H29" s="297"/>
      <c r="I29" s="297"/>
      <c r="J29" s="297"/>
      <c r="K29" s="297"/>
      <c r="L29" s="298"/>
    </row>
    <row r="30" spans="2:12" ht="123.75" customHeight="1" thickBot="1" x14ac:dyDescent="0.3">
      <c r="B30" s="338" t="s">
        <v>409</v>
      </c>
      <c r="C30" s="322"/>
      <c r="D30" s="322"/>
      <c r="E30" s="322"/>
      <c r="F30" s="322"/>
      <c r="G30" s="322"/>
      <c r="H30" s="322"/>
      <c r="I30" s="323"/>
      <c r="J30" s="110" t="s">
        <v>462</v>
      </c>
      <c r="K30" s="110" t="s">
        <v>2596</v>
      </c>
      <c r="L30" s="155" t="s">
        <v>114</v>
      </c>
    </row>
    <row r="31" spans="2:12" ht="18" customHeight="1" x14ac:dyDescent="0.25">
      <c r="B31" s="156" t="s">
        <v>463</v>
      </c>
      <c r="C31" s="330" t="s">
        <v>2589</v>
      </c>
      <c r="D31" s="330"/>
      <c r="E31" s="330"/>
      <c r="F31" s="330"/>
      <c r="G31" s="330"/>
      <c r="H31" s="330"/>
      <c r="I31" s="330"/>
      <c r="J31" s="118">
        <v>0</v>
      </c>
      <c r="K31" s="112">
        <f>3550*2.2</f>
        <v>7810.0000000000009</v>
      </c>
      <c r="L31" s="157">
        <f>K31*J31</f>
        <v>0</v>
      </c>
    </row>
    <row r="32" spans="2:12" ht="18" customHeight="1" x14ac:dyDescent="0.25">
      <c r="B32" s="158" t="s">
        <v>464</v>
      </c>
      <c r="C32" s="331" t="s">
        <v>454</v>
      </c>
      <c r="D32" s="331"/>
      <c r="E32" s="331"/>
      <c r="F32" s="331"/>
      <c r="G32" s="331"/>
      <c r="H32" s="331"/>
      <c r="I32" s="331"/>
      <c r="J32" s="119">
        <v>0</v>
      </c>
      <c r="K32" s="109">
        <v>125</v>
      </c>
      <c r="L32" s="159">
        <f t="shared" ref="L32:L34" si="1">K32*J32</f>
        <v>0</v>
      </c>
    </row>
    <row r="33" spans="2:12" ht="18" customHeight="1" x14ac:dyDescent="0.25">
      <c r="B33" s="158" t="s">
        <v>465</v>
      </c>
      <c r="C33" s="331" t="s">
        <v>2601</v>
      </c>
      <c r="D33" s="331"/>
      <c r="E33" s="331"/>
      <c r="F33" s="331"/>
      <c r="G33" s="331"/>
      <c r="H33" s="331"/>
      <c r="I33" s="331"/>
      <c r="J33" s="120">
        <v>0</v>
      </c>
      <c r="K33" s="109">
        <f>150*90</f>
        <v>13500</v>
      </c>
      <c r="L33" s="159">
        <f t="shared" si="1"/>
        <v>0</v>
      </c>
    </row>
    <row r="34" spans="2:12" ht="18" customHeight="1" thickBot="1" x14ac:dyDescent="0.3">
      <c r="B34" s="160" t="s">
        <v>466</v>
      </c>
      <c r="C34" s="332" t="s">
        <v>398</v>
      </c>
      <c r="D34" s="332"/>
      <c r="E34" s="332"/>
      <c r="F34" s="332"/>
      <c r="G34" s="332"/>
      <c r="H34" s="332"/>
      <c r="I34" s="332"/>
      <c r="J34" s="121">
        <v>0</v>
      </c>
      <c r="K34" s="113">
        <f>150*4.5</f>
        <v>675</v>
      </c>
      <c r="L34" s="161">
        <f t="shared" si="1"/>
        <v>0</v>
      </c>
    </row>
    <row r="35" spans="2:12" ht="16.5" customHeight="1" thickBot="1" x14ac:dyDescent="0.3">
      <c r="B35" s="162"/>
      <c r="C35" s="163"/>
      <c r="D35" s="320" t="s">
        <v>2595</v>
      </c>
      <c r="E35" s="320"/>
      <c r="F35" s="320"/>
      <c r="G35" s="320"/>
      <c r="H35" s="320"/>
      <c r="I35" s="320"/>
      <c r="J35" s="339"/>
      <c r="K35" s="339"/>
      <c r="L35" s="164">
        <f>SUM(L31:L34)</f>
        <v>0</v>
      </c>
    </row>
    <row r="36" spans="2:12" ht="12" thickTop="1" x14ac:dyDescent="0.25">
      <c r="B36" s="287"/>
      <c r="C36" s="288"/>
      <c r="D36" s="288"/>
      <c r="E36" s="288"/>
      <c r="F36" s="288"/>
      <c r="G36" s="288"/>
      <c r="H36" s="288"/>
      <c r="I36" s="288"/>
      <c r="J36" s="288"/>
      <c r="K36" s="288"/>
      <c r="L36" s="288"/>
    </row>
    <row r="37" spans="2:12" s="28" customFormat="1" ht="35.25" customHeight="1" x14ac:dyDescent="0.25">
      <c r="B37" s="335" t="s">
        <v>2581</v>
      </c>
      <c r="C37" s="336"/>
      <c r="D37" s="336"/>
      <c r="E37" s="336"/>
      <c r="F37" s="336"/>
      <c r="G37" s="336"/>
      <c r="H37" s="336"/>
      <c r="I37" s="336"/>
      <c r="J37" s="336"/>
      <c r="K37" s="336"/>
      <c r="L37" s="336"/>
    </row>
    <row r="38" spans="2:12" s="28" customFormat="1" x14ac:dyDescent="0.25">
      <c r="B38" s="287"/>
      <c r="C38" s="288"/>
      <c r="D38" s="288"/>
      <c r="E38" s="288"/>
      <c r="F38" s="288"/>
      <c r="G38" s="288"/>
      <c r="H38" s="288"/>
      <c r="I38" s="288"/>
      <c r="J38" s="288"/>
      <c r="K38" s="288"/>
      <c r="L38" s="288"/>
    </row>
    <row r="39" spans="2:12" s="28" customFormat="1" ht="12.75" x14ac:dyDescent="0.25">
      <c r="B39" s="111"/>
      <c r="C39" s="289" t="s">
        <v>2594</v>
      </c>
      <c r="D39" s="289" t="s">
        <v>429</v>
      </c>
      <c r="E39" s="289"/>
      <c r="F39" s="289" t="s">
        <v>434</v>
      </c>
      <c r="G39" s="289"/>
      <c r="H39" s="289" t="s">
        <v>439</v>
      </c>
      <c r="I39" s="289"/>
      <c r="J39" s="289"/>
      <c r="K39" s="289"/>
    </row>
    <row r="40" spans="2:12" s="28" customFormat="1" x14ac:dyDescent="0.25">
      <c r="B40" s="111"/>
      <c r="C40" s="136"/>
      <c r="D40" s="285" t="s">
        <v>429</v>
      </c>
      <c r="E40" s="286"/>
      <c r="F40" s="285" t="s">
        <v>434</v>
      </c>
      <c r="G40" s="286"/>
      <c r="H40" s="285" t="s">
        <v>470</v>
      </c>
      <c r="I40" s="286"/>
      <c r="J40" s="285"/>
      <c r="K40" s="286"/>
    </row>
    <row r="41" spans="2:12" s="28" customFormat="1" x14ac:dyDescent="0.25">
      <c r="B41" s="111"/>
      <c r="C41" s="136"/>
      <c r="D41" s="290" t="s">
        <v>430</v>
      </c>
      <c r="E41" s="290"/>
      <c r="F41" s="290" t="s">
        <v>435</v>
      </c>
      <c r="G41" s="290"/>
      <c r="H41" s="290" t="s">
        <v>440</v>
      </c>
      <c r="I41" s="290"/>
      <c r="J41" s="290"/>
      <c r="K41" s="290"/>
    </row>
    <row r="42" spans="2:12" s="28" customFormat="1" ht="11.25" customHeight="1" x14ac:dyDescent="0.25">
      <c r="B42" s="111"/>
      <c r="C42" s="136"/>
      <c r="D42" s="285" t="s">
        <v>431</v>
      </c>
      <c r="E42" s="286"/>
      <c r="F42" s="290" t="s">
        <v>436</v>
      </c>
      <c r="G42" s="290"/>
      <c r="H42" s="290" t="s">
        <v>441</v>
      </c>
      <c r="I42" s="290"/>
      <c r="J42" s="290"/>
      <c r="K42" s="290"/>
    </row>
    <row r="43" spans="2:12" s="28" customFormat="1" ht="11.25" customHeight="1" x14ac:dyDescent="0.25">
      <c r="B43" s="111"/>
      <c r="C43" s="136" t="s">
        <v>427</v>
      </c>
      <c r="D43" s="285" t="s">
        <v>432</v>
      </c>
      <c r="E43" s="286"/>
      <c r="F43" s="290" t="s">
        <v>437</v>
      </c>
      <c r="G43" s="290"/>
      <c r="H43" s="290" t="s">
        <v>442</v>
      </c>
      <c r="I43" s="290"/>
      <c r="J43" s="290"/>
      <c r="K43" s="290"/>
    </row>
    <row r="44" spans="2:12" s="28" customFormat="1" ht="11.25" customHeight="1" x14ac:dyDescent="0.25">
      <c r="B44" s="111"/>
      <c r="C44" s="136" t="s">
        <v>428</v>
      </c>
      <c r="D44" s="285" t="s">
        <v>433</v>
      </c>
      <c r="E44" s="286"/>
      <c r="F44" s="290" t="s">
        <v>438</v>
      </c>
      <c r="G44" s="290"/>
      <c r="H44" s="290" t="s">
        <v>2566</v>
      </c>
      <c r="I44" s="290"/>
      <c r="J44" s="290"/>
      <c r="K44" s="290"/>
    </row>
    <row r="45" spans="2:12" s="28" customFormat="1" ht="11.25" customHeight="1" x14ac:dyDescent="0.25">
      <c r="B45" s="287"/>
      <c r="C45" s="288"/>
      <c r="D45" s="288"/>
      <c r="E45" s="288"/>
      <c r="F45" s="288"/>
      <c r="G45" s="288"/>
      <c r="H45" s="288"/>
      <c r="I45" s="288"/>
      <c r="J45" s="288"/>
      <c r="K45" s="288"/>
      <c r="L45" s="288"/>
    </row>
    <row r="46" spans="2:12" ht="19.5" customHeight="1" x14ac:dyDescent="0.25">
      <c r="B46" s="333" t="s">
        <v>469</v>
      </c>
      <c r="C46" s="334"/>
      <c r="D46" s="334"/>
      <c r="E46" s="334"/>
      <c r="F46" s="334"/>
      <c r="G46" s="334"/>
      <c r="H46" s="334"/>
      <c r="I46" s="334"/>
      <c r="J46" s="334"/>
      <c r="K46" s="334"/>
      <c r="L46" s="334"/>
    </row>
    <row r="47" spans="2:12" ht="12.95" customHeight="1" x14ac:dyDescent="0.25">
      <c r="B47" s="291" t="s">
        <v>2597</v>
      </c>
      <c r="C47" s="292"/>
      <c r="D47" s="292"/>
      <c r="E47" s="292"/>
      <c r="F47" s="292"/>
      <c r="G47" s="292"/>
      <c r="H47" s="292"/>
      <c r="I47" s="292"/>
      <c r="J47" s="292"/>
      <c r="K47" s="328">
        <f>L35+(('A1 - Seznam míst plnění vnější'!Q1419+'A2 - Seznam míst plnění vnitřní'!N1132)*15)</f>
        <v>0</v>
      </c>
      <c r="L47" s="329"/>
    </row>
    <row r="48" spans="2:12" ht="12.95" customHeight="1" x14ac:dyDescent="0.25">
      <c r="B48" s="291"/>
      <c r="C48" s="292"/>
      <c r="D48" s="292"/>
      <c r="E48" s="292"/>
      <c r="F48" s="292"/>
      <c r="G48" s="292"/>
      <c r="H48" s="292"/>
      <c r="I48" s="292"/>
      <c r="J48" s="292"/>
      <c r="K48" s="328"/>
      <c r="L48" s="329"/>
    </row>
    <row r="49" spans="2:12" ht="12.95" customHeight="1" x14ac:dyDescent="0.25">
      <c r="B49" s="291"/>
      <c r="C49" s="292"/>
      <c r="D49" s="292"/>
      <c r="E49" s="292"/>
      <c r="F49" s="292"/>
      <c r="G49" s="292"/>
      <c r="H49" s="292"/>
      <c r="I49" s="292"/>
      <c r="J49" s="292"/>
      <c r="K49" s="328"/>
      <c r="L49" s="329"/>
    </row>
    <row r="50" spans="2:12" ht="9" customHeight="1" x14ac:dyDescent="0.25">
      <c r="B50" s="287"/>
      <c r="C50" s="288"/>
      <c r="D50" s="288"/>
      <c r="E50" s="288"/>
      <c r="F50" s="288"/>
      <c r="G50" s="288"/>
      <c r="H50" s="288"/>
      <c r="I50" s="288"/>
      <c r="J50" s="288"/>
      <c r="K50" s="288"/>
      <c r="L50" s="288"/>
    </row>
    <row r="52" spans="2:12" x14ac:dyDescent="0.25">
      <c r="I52" s="283" t="s">
        <v>467</v>
      </c>
      <c r="J52" s="283"/>
      <c r="K52" s="283"/>
      <c r="L52" s="283"/>
    </row>
    <row r="57" spans="2:12" x14ac:dyDescent="0.25">
      <c r="I57" s="284" t="s">
        <v>468</v>
      </c>
      <c r="J57" s="284"/>
      <c r="K57" s="284"/>
      <c r="L57" s="284"/>
    </row>
  </sheetData>
  <mergeCells count="67">
    <mergeCell ref="F42:G42"/>
    <mergeCell ref="C26:J26"/>
    <mergeCell ref="C27:J27"/>
    <mergeCell ref="B30:I30"/>
    <mergeCell ref="J35:K35"/>
    <mergeCell ref="K47:L49"/>
    <mergeCell ref="C31:I31"/>
    <mergeCell ref="C32:I32"/>
    <mergeCell ref="C33:I33"/>
    <mergeCell ref="C34:I34"/>
    <mergeCell ref="B46:L46"/>
    <mergeCell ref="B37:L37"/>
    <mergeCell ref="D40:E40"/>
    <mergeCell ref="F40:G40"/>
    <mergeCell ref="H40:I40"/>
    <mergeCell ref="J40:K40"/>
    <mergeCell ref="H42:I42"/>
    <mergeCell ref="J42:K42"/>
    <mergeCell ref="B45:L45"/>
    <mergeCell ref="D41:E41"/>
    <mergeCell ref="J41:K41"/>
    <mergeCell ref="B1:L1"/>
    <mergeCell ref="B28:L28"/>
    <mergeCell ref="B36:L36"/>
    <mergeCell ref="B50:L50"/>
    <mergeCell ref="D35:I35"/>
    <mergeCell ref="C14:K14"/>
    <mergeCell ref="C15:K15"/>
    <mergeCell ref="C16:K16"/>
    <mergeCell ref="C8:K8"/>
    <mergeCell ref="C9:K9"/>
    <mergeCell ref="C10:K10"/>
    <mergeCell ref="C11:K11"/>
    <mergeCell ref="C12:K12"/>
    <mergeCell ref="C13:K13"/>
    <mergeCell ref="B6:C6"/>
    <mergeCell ref="C17:K17"/>
    <mergeCell ref="B2:L2"/>
    <mergeCell ref="B29:L29"/>
    <mergeCell ref="B7:L7"/>
    <mergeCell ref="B5:C5"/>
    <mergeCell ref="B3:L3"/>
    <mergeCell ref="B19:L19"/>
    <mergeCell ref="D4:L4"/>
    <mergeCell ref="B4:C4"/>
    <mergeCell ref="C20:J20"/>
    <mergeCell ref="C21:J21"/>
    <mergeCell ref="C22:J22"/>
    <mergeCell ref="C23:J23"/>
    <mergeCell ref="C24:J24"/>
    <mergeCell ref="C25:J25"/>
    <mergeCell ref="I52:L52"/>
    <mergeCell ref="I57:L57"/>
    <mergeCell ref="D42:E42"/>
    <mergeCell ref="B38:L38"/>
    <mergeCell ref="C39:K39"/>
    <mergeCell ref="D43:E43"/>
    <mergeCell ref="F43:G43"/>
    <mergeCell ref="H43:I43"/>
    <mergeCell ref="J43:K43"/>
    <mergeCell ref="D44:E44"/>
    <mergeCell ref="F44:G44"/>
    <mergeCell ref="H44:I44"/>
    <mergeCell ref="J44:K44"/>
    <mergeCell ref="F41:G41"/>
    <mergeCell ref="H41:I41"/>
    <mergeCell ref="B47:J49"/>
  </mergeCells>
  <printOptions horizontalCentered="1"/>
  <pageMargins left="0.19685039370078741" right="0.19685039370078741" top="0.98425196850393704" bottom="0.19685039370078741" header="0.31496062992125984" footer="0.31496062992125984"/>
  <pageSetup paperSize="9" scale="62" orientation="portrait"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419"/>
  <sheetViews>
    <sheetView view="pageBreakPreview" zoomScaleNormal="90" zoomScaleSheetLayoutView="100" workbookViewId="0">
      <pane ySplit="4" topLeftCell="A1406" activePane="bottomLeft" state="frozen"/>
      <selection activeCell="B16" sqref="B16"/>
      <selection pane="bottomLeft" activeCell="N1372" sqref="N1372"/>
    </sheetView>
  </sheetViews>
  <sheetFormatPr defaultColWidth="9.140625" defaultRowHeight="11.25" x14ac:dyDescent="0.25"/>
  <cols>
    <col min="1" max="1" width="4.7109375" style="15" customWidth="1"/>
    <col min="2" max="2" width="4.7109375" style="9" customWidth="1"/>
    <col min="3" max="3" width="7.28515625" style="3" bestFit="1" customWidth="1"/>
    <col min="4" max="4" width="10.7109375" style="1" bestFit="1" customWidth="1"/>
    <col min="5" max="5" width="7.28515625" style="25" customWidth="1"/>
    <col min="6" max="6" width="10.140625" style="25" customWidth="1"/>
    <col min="7" max="7" width="26.7109375" style="12" customWidth="1"/>
    <col min="8" max="8" width="6.5703125" style="34" customWidth="1"/>
    <col min="9" max="10" width="10.5703125" style="34" customWidth="1"/>
    <col min="11" max="11" width="19.7109375" style="34" customWidth="1"/>
    <col min="12" max="12" width="6.140625" style="34" customWidth="1"/>
    <col min="13" max="13" width="4.28515625" style="22" customWidth="1"/>
    <col min="14" max="15" width="7.140625" style="10" customWidth="1"/>
    <col min="16" max="16" width="6.7109375" style="24" customWidth="1"/>
    <col min="17" max="17" width="13" style="10" customWidth="1"/>
    <col min="18" max="18" width="4.7109375" style="16" customWidth="1"/>
    <col min="19" max="19" width="4.7109375" style="10" customWidth="1"/>
    <col min="20" max="20" width="4.7109375" style="24" customWidth="1"/>
    <col min="21" max="21" width="4.7109375" style="10" customWidth="1"/>
    <col min="22" max="22" width="4.7109375" style="16" customWidth="1"/>
    <col min="23" max="23" width="4.7109375" style="19" customWidth="1"/>
    <col min="24" max="24" width="10.5703125" style="15" customWidth="1"/>
    <col min="25" max="25" width="9.140625" style="15"/>
    <col min="26" max="26" width="7.5703125" style="47" customWidth="1"/>
    <col min="27" max="27" width="6.140625" style="15" customWidth="1"/>
    <col min="28" max="16384" width="9.140625" style="15"/>
  </cols>
  <sheetData>
    <row r="1" spans="1:31" ht="15.75" thickBot="1" x14ac:dyDescent="0.3">
      <c r="A1" s="224" t="s">
        <v>399</v>
      </c>
      <c r="B1" s="224"/>
      <c r="C1" s="224"/>
      <c r="D1" s="224"/>
      <c r="E1" s="224"/>
      <c r="F1" s="224"/>
      <c r="G1" s="224"/>
      <c r="H1" s="226"/>
      <c r="I1" s="226"/>
      <c r="J1" s="226"/>
      <c r="K1" s="226"/>
      <c r="L1" s="226"/>
      <c r="W1" s="27"/>
    </row>
    <row r="2" spans="1:31" ht="42" customHeight="1" thickBot="1" x14ac:dyDescent="0.3">
      <c r="A2" s="222" t="s">
        <v>2496</v>
      </c>
      <c r="B2" s="223"/>
      <c r="C2" s="223"/>
      <c r="D2" s="223"/>
      <c r="E2" s="223"/>
      <c r="F2" s="223"/>
      <c r="G2" s="223"/>
      <c r="H2" s="223"/>
      <c r="I2" s="223"/>
      <c r="J2" s="223"/>
      <c r="K2" s="223"/>
      <c r="L2" s="223"/>
      <c r="M2" s="223"/>
      <c r="N2" s="223"/>
      <c r="O2" s="223"/>
      <c r="P2" s="223"/>
      <c r="Q2" s="223"/>
      <c r="R2" s="223"/>
      <c r="S2" s="223"/>
      <c r="T2" s="223"/>
      <c r="U2" s="223"/>
      <c r="V2" s="223"/>
      <c r="W2" s="223"/>
    </row>
    <row r="3" spans="1:31" s="2" customFormat="1" ht="162.6" customHeight="1" x14ac:dyDescent="0.25">
      <c r="A3" s="217" t="s">
        <v>1578</v>
      </c>
      <c r="B3" s="217" t="s">
        <v>0</v>
      </c>
      <c r="C3" s="217" t="s">
        <v>116</v>
      </c>
      <c r="D3" s="217" t="s">
        <v>23</v>
      </c>
      <c r="E3" s="217" t="s">
        <v>250</v>
      </c>
      <c r="F3" s="217" t="s">
        <v>2583</v>
      </c>
      <c r="G3" s="218" t="s">
        <v>1549</v>
      </c>
      <c r="H3" s="124" t="s">
        <v>617</v>
      </c>
      <c r="I3" s="218" t="s">
        <v>2578</v>
      </c>
      <c r="J3" s="218" t="s">
        <v>1570</v>
      </c>
      <c r="K3" s="218" t="s">
        <v>1569</v>
      </c>
      <c r="L3" s="274" t="s">
        <v>2577</v>
      </c>
      <c r="M3" s="123" t="s">
        <v>419</v>
      </c>
      <c r="N3" s="124" t="s">
        <v>1577</v>
      </c>
      <c r="O3" s="124" t="s">
        <v>1574</v>
      </c>
      <c r="P3" s="128" t="s">
        <v>1598</v>
      </c>
      <c r="Q3" s="130" t="s">
        <v>2561</v>
      </c>
      <c r="R3" s="123" t="s">
        <v>1579</v>
      </c>
      <c r="S3" s="123" t="s">
        <v>1580</v>
      </c>
      <c r="T3" s="123" t="s">
        <v>1581</v>
      </c>
      <c r="U3" s="258" t="s">
        <v>1582</v>
      </c>
      <c r="V3" s="259" t="s">
        <v>1583</v>
      </c>
      <c r="W3" s="259" t="s">
        <v>1584</v>
      </c>
      <c r="Y3" s="2" t="s">
        <v>2563</v>
      </c>
      <c r="Z3" s="46" t="s">
        <v>335</v>
      </c>
    </row>
    <row r="4" spans="1:31" s="13" customFormat="1" ht="12.75" x14ac:dyDescent="0.2">
      <c r="A4" s="234" t="s">
        <v>339</v>
      </c>
      <c r="B4" s="235" t="s">
        <v>1599</v>
      </c>
      <c r="C4" s="235" t="s">
        <v>1600</v>
      </c>
      <c r="D4" s="236" t="s">
        <v>1601</v>
      </c>
      <c r="E4" s="235" t="s">
        <v>341</v>
      </c>
      <c r="F4" s="235" t="s">
        <v>342</v>
      </c>
      <c r="G4" s="237" t="s">
        <v>343</v>
      </c>
      <c r="H4" s="238" t="s">
        <v>1565</v>
      </c>
      <c r="I4" s="238" t="s">
        <v>1566</v>
      </c>
      <c r="J4" s="238" t="s">
        <v>1567</v>
      </c>
      <c r="K4" s="238" t="s">
        <v>345</v>
      </c>
      <c r="L4" s="238" t="s">
        <v>1587</v>
      </c>
      <c r="M4" s="239" t="s">
        <v>1588</v>
      </c>
      <c r="N4" s="240" t="s">
        <v>1589</v>
      </c>
      <c r="O4" s="240" t="s">
        <v>1590</v>
      </c>
      <c r="P4" s="241" t="s">
        <v>1591</v>
      </c>
      <c r="Q4" s="242" t="s">
        <v>1592</v>
      </c>
      <c r="R4" s="104" t="s">
        <v>1593</v>
      </c>
      <c r="S4" s="104" t="s">
        <v>1594</v>
      </c>
      <c r="T4" s="104" t="s">
        <v>1595</v>
      </c>
      <c r="U4" s="104" t="s">
        <v>1596</v>
      </c>
      <c r="V4" s="260" t="s">
        <v>1597</v>
      </c>
      <c r="W4" s="260" t="s">
        <v>2579</v>
      </c>
      <c r="Y4" s="271">
        <v>43862</v>
      </c>
      <c r="Z4" s="46"/>
      <c r="AE4" s="272" t="s">
        <v>2564</v>
      </c>
    </row>
    <row r="5" spans="1:31" ht="19.5" customHeight="1" x14ac:dyDescent="0.25">
      <c r="A5" s="14" t="s">
        <v>2510</v>
      </c>
      <c r="B5" s="8">
        <v>2002</v>
      </c>
      <c r="C5" s="4" t="s">
        <v>344</v>
      </c>
      <c r="D5" s="21" t="s">
        <v>40</v>
      </c>
      <c r="E5" s="26">
        <v>330159</v>
      </c>
      <c r="F5" s="26" t="s">
        <v>1608</v>
      </c>
      <c r="G5" s="33" t="s">
        <v>39</v>
      </c>
      <c r="H5" s="227" t="s">
        <v>1988</v>
      </c>
      <c r="I5" s="227" t="s">
        <v>1991</v>
      </c>
      <c r="J5" s="227" t="s">
        <v>2580</v>
      </c>
      <c r="K5" s="227" t="s">
        <v>2492</v>
      </c>
      <c r="L5" s="227" t="s">
        <v>347</v>
      </c>
      <c r="M5" s="247">
        <v>4</v>
      </c>
      <c r="N5" s="32">
        <v>4</v>
      </c>
      <c r="O5" s="39" t="s">
        <v>1576</v>
      </c>
      <c r="P5" s="125">
        <f>SUMIFS('C - Sazby a jednotkové ceny'!$H$7:$H$69,'C - Sazby a jednotkové ceny'!$E$7:$E$69,'A1 - Seznam míst plnění vnější'!L5,'C - Sazby a jednotkové ceny'!$F$7:$F$69,'A1 - Seznam míst plnění vnější'!M5)</f>
        <v>0</v>
      </c>
      <c r="Q5" s="269">
        <f t="shared" ref="Q5" si="0">M5*P5*N5*(365/12/28)</f>
        <v>0</v>
      </c>
      <c r="R5" s="249" t="s">
        <v>1586</v>
      </c>
      <c r="S5" s="251" t="s">
        <v>1586</v>
      </c>
      <c r="T5" s="252" t="s">
        <v>1586</v>
      </c>
      <c r="U5" s="250" t="s">
        <v>1586</v>
      </c>
      <c r="V5" s="261" t="s">
        <v>1586</v>
      </c>
      <c r="W5" s="262" t="s">
        <v>1586</v>
      </c>
      <c r="Y5" s="15">
        <f ca="1">SUMIFS('D - Harmonogram úklidu'!$AJ$5:$AJ$1213,'D - Harmonogram úklidu'!$A$5:$A$1213,'A1 - Seznam míst plnění vnější'!G11,'D - Harmonogram úklidu'!$B$5:$B$1213,'A1 - Seznam míst plnění vnější'!L11)</f>
        <v>12</v>
      </c>
      <c r="Z5" s="47" t="str">
        <f t="shared" ref="Z5:Z68" si="1">IF(ISNUMBER(SEARCH(" - ",G5,1)),LEFT(G5,(SEARCH(" - ",G5,1))-1),G5)</f>
        <v>Adamov</v>
      </c>
    </row>
    <row r="6" spans="1:31" ht="19.5" customHeight="1" x14ac:dyDescent="0.25">
      <c r="A6" s="14" t="s">
        <v>2510</v>
      </c>
      <c r="B6" s="30">
        <v>2002</v>
      </c>
      <c r="C6" s="26" t="s">
        <v>344</v>
      </c>
      <c r="D6" s="42" t="s">
        <v>40</v>
      </c>
      <c r="E6" s="26">
        <v>330159</v>
      </c>
      <c r="F6" s="26" t="s">
        <v>1609</v>
      </c>
      <c r="G6" s="33" t="s">
        <v>39</v>
      </c>
      <c r="H6" s="227" t="s">
        <v>1988</v>
      </c>
      <c r="I6" s="227" t="s">
        <v>1991</v>
      </c>
      <c r="J6" s="227" t="s">
        <v>2580</v>
      </c>
      <c r="K6" s="227" t="s">
        <v>2495</v>
      </c>
      <c r="L6" s="227" t="s">
        <v>350</v>
      </c>
      <c r="M6" s="247">
        <v>4</v>
      </c>
      <c r="N6" s="244">
        <v>1549</v>
      </c>
      <c r="O6" s="243" t="s">
        <v>1575</v>
      </c>
      <c r="P6" s="125">
        <f>SUMIFS('C - Sazby a jednotkové ceny'!$H$7:$H$69,'C - Sazby a jednotkové ceny'!$E$7:$E$69,'A1 - Seznam míst plnění vnější'!L6,'C - Sazby a jednotkové ceny'!$F$7:$F$69,'A1 - Seznam míst plnění vnější'!M6)</f>
        <v>0</v>
      </c>
      <c r="Q6" s="269">
        <f t="shared" ref="Q6:Q69" si="2">M6*P6*N6*(365/12/28)</f>
        <v>0</v>
      </c>
      <c r="R6" s="249" t="s">
        <v>1586</v>
      </c>
      <c r="S6" s="251" t="s">
        <v>1585</v>
      </c>
      <c r="T6" s="252" t="s">
        <v>1585</v>
      </c>
      <c r="U6" s="250" t="s">
        <v>1586</v>
      </c>
      <c r="V6" s="261" t="s">
        <v>1586</v>
      </c>
      <c r="W6" s="262" t="s">
        <v>1586</v>
      </c>
      <c r="Y6" s="15">
        <f ca="1">SUMIFS('D - Harmonogram úklidu'!$AJ$5:$AJ$1213,'D - Harmonogram úklidu'!$A$5:$A$1213,'A1 - Seznam míst plnění vnější'!G12,'D - Harmonogram úklidu'!$B$5:$B$1213,'A1 - Seznam míst plnění vnější'!L12)</f>
        <v>12</v>
      </c>
      <c r="Z6" s="47" t="str">
        <f t="shared" si="1"/>
        <v>Adamov</v>
      </c>
    </row>
    <row r="7" spans="1:31" ht="11.25" customHeight="1" x14ac:dyDescent="0.25">
      <c r="A7" s="14" t="s">
        <v>2510</v>
      </c>
      <c r="B7" s="30">
        <v>2002</v>
      </c>
      <c r="C7" s="26" t="s">
        <v>344</v>
      </c>
      <c r="D7" s="42" t="s">
        <v>40</v>
      </c>
      <c r="E7" s="26">
        <v>330159</v>
      </c>
      <c r="F7" s="26" t="s">
        <v>1821</v>
      </c>
      <c r="G7" s="33" t="s">
        <v>39</v>
      </c>
      <c r="H7" s="227" t="s">
        <v>1988</v>
      </c>
      <c r="I7" s="227" t="s">
        <v>1992</v>
      </c>
      <c r="J7" s="227" t="s">
        <v>2580</v>
      </c>
      <c r="K7" s="227" t="s">
        <v>2493</v>
      </c>
      <c r="L7" s="227" t="s">
        <v>348</v>
      </c>
      <c r="M7" s="247">
        <v>12</v>
      </c>
      <c r="N7" s="32">
        <v>2</v>
      </c>
      <c r="O7" s="39" t="s">
        <v>1576</v>
      </c>
      <c r="P7" s="125">
        <f>SUMIFS('C - Sazby a jednotkové ceny'!$H$7:$H$69,'C - Sazby a jednotkové ceny'!$E$7:$E$69,'A1 - Seznam míst plnění vnější'!L7,'C - Sazby a jednotkové ceny'!$F$7:$F$69,'A1 - Seznam míst plnění vnější'!M7)</f>
        <v>0</v>
      </c>
      <c r="Q7" s="269">
        <f t="shared" si="2"/>
        <v>0</v>
      </c>
      <c r="R7" s="249" t="s">
        <v>1586</v>
      </c>
      <c r="S7" s="251" t="s">
        <v>1586</v>
      </c>
      <c r="T7" s="252" t="s">
        <v>1586</v>
      </c>
      <c r="U7" s="250" t="s">
        <v>1586</v>
      </c>
      <c r="V7" s="261" t="s">
        <v>1586</v>
      </c>
      <c r="W7" s="262" t="s">
        <v>1586</v>
      </c>
      <c r="Y7" s="15">
        <f ca="1">SUMIFS('D - Harmonogram úklidu'!$AJ$5:$AJ$1213,'D - Harmonogram úklidu'!$A$5:$A$1213,'A1 - Seznam míst plnění vnější'!G13,'D - Harmonogram úklidu'!$B$5:$B$1213,'A1 - Seznam míst plnění vnější'!L13)</f>
        <v>12</v>
      </c>
      <c r="Z7" s="47" t="str">
        <f t="shared" si="1"/>
        <v>Adamov</v>
      </c>
    </row>
    <row r="8" spans="1:31" ht="11.25" customHeight="1" x14ac:dyDescent="0.25">
      <c r="A8" s="14" t="s">
        <v>2510</v>
      </c>
      <c r="B8" s="30">
        <v>2002</v>
      </c>
      <c r="C8" s="26" t="s">
        <v>344</v>
      </c>
      <c r="D8" s="42" t="s">
        <v>40</v>
      </c>
      <c r="E8" s="26">
        <v>330159</v>
      </c>
      <c r="F8" s="26" t="s">
        <v>1822</v>
      </c>
      <c r="G8" s="33" t="s">
        <v>39</v>
      </c>
      <c r="H8" s="227" t="s">
        <v>1988</v>
      </c>
      <c r="I8" s="227" t="s">
        <v>1992</v>
      </c>
      <c r="J8" s="227" t="s">
        <v>2580</v>
      </c>
      <c r="K8" s="227" t="s">
        <v>2495</v>
      </c>
      <c r="L8" s="227" t="s">
        <v>350</v>
      </c>
      <c r="M8" s="247">
        <v>12</v>
      </c>
      <c r="N8" s="244">
        <v>186</v>
      </c>
      <c r="O8" s="243" t="s">
        <v>1575</v>
      </c>
      <c r="P8" s="125">
        <f>SUMIFS('C - Sazby a jednotkové ceny'!$H$7:$H$69,'C - Sazby a jednotkové ceny'!$E$7:$E$69,'A1 - Seznam míst plnění vnější'!L8,'C - Sazby a jednotkové ceny'!$F$7:$F$69,'A1 - Seznam míst plnění vnější'!M8)</f>
        <v>0</v>
      </c>
      <c r="Q8" s="269">
        <f t="shared" si="2"/>
        <v>0</v>
      </c>
      <c r="R8" s="249" t="s">
        <v>1586</v>
      </c>
      <c r="S8" s="251" t="s">
        <v>1585</v>
      </c>
      <c r="T8" s="252" t="s">
        <v>1585</v>
      </c>
      <c r="U8" s="250" t="s">
        <v>1586</v>
      </c>
      <c r="V8" s="261" t="s">
        <v>1586</v>
      </c>
      <c r="W8" s="262" t="s">
        <v>1586</v>
      </c>
      <c r="Y8" s="15">
        <f ca="1">SUMIFS('D - Harmonogram úklidu'!$AJ$5:$AJ$1213,'D - Harmonogram úklidu'!$A$5:$A$1213,'A1 - Seznam míst plnění vnější'!G14,'D - Harmonogram úklidu'!$B$5:$B$1213,'A1 - Seznam míst plnění vnější'!L14)</f>
        <v>12</v>
      </c>
      <c r="Z8" s="47" t="str">
        <f t="shared" si="1"/>
        <v>Adamov</v>
      </c>
    </row>
    <row r="9" spans="1:31" ht="11.25" customHeight="1" x14ac:dyDescent="0.25">
      <c r="A9" s="14" t="s">
        <v>2510</v>
      </c>
      <c r="B9" s="30">
        <v>2002</v>
      </c>
      <c r="C9" s="26" t="s">
        <v>344</v>
      </c>
      <c r="D9" s="42" t="s">
        <v>40</v>
      </c>
      <c r="E9" s="26">
        <v>330258</v>
      </c>
      <c r="F9" s="26" t="s">
        <v>1602</v>
      </c>
      <c r="G9" s="33" t="s">
        <v>41</v>
      </c>
      <c r="H9" s="227" t="s">
        <v>1988</v>
      </c>
      <c r="I9" s="227" t="s">
        <v>1989</v>
      </c>
      <c r="J9" s="227" t="s">
        <v>2580</v>
      </c>
      <c r="K9" s="227" t="s">
        <v>2495</v>
      </c>
      <c r="L9" s="227" t="s">
        <v>349</v>
      </c>
      <c r="M9" s="247">
        <v>2</v>
      </c>
      <c r="N9" s="244">
        <v>156</v>
      </c>
      <c r="O9" s="243" t="s">
        <v>1575</v>
      </c>
      <c r="P9" s="125">
        <f>SUMIFS('C - Sazby a jednotkové ceny'!$H$7:$H$69,'C - Sazby a jednotkové ceny'!$E$7:$E$69,'A1 - Seznam míst plnění vnější'!L9,'C - Sazby a jednotkové ceny'!$F$7:$F$69,'A1 - Seznam míst plnění vnější'!M9)</f>
        <v>0</v>
      </c>
      <c r="Q9" s="269">
        <f t="shared" si="2"/>
        <v>0</v>
      </c>
      <c r="R9" s="249" t="s">
        <v>1585</v>
      </c>
      <c r="S9" s="251" t="s">
        <v>1586</v>
      </c>
      <c r="T9" s="252" t="s">
        <v>1586</v>
      </c>
      <c r="U9" s="250" t="s">
        <v>1586</v>
      </c>
      <c r="V9" s="261" t="s">
        <v>1586</v>
      </c>
      <c r="W9" s="262" t="s">
        <v>1586</v>
      </c>
      <c r="Y9" s="15">
        <f ca="1">SUMIFS('D - Harmonogram úklidu'!$AJ$5:$AJ$1213,'D - Harmonogram úklidu'!$A$5:$A$1213,'A1 - Seznam míst plnění vnější'!G5,'D - Harmonogram úklidu'!$B$5:$B$1213,'A1 - Seznam míst plnění vnější'!L5)</f>
        <v>4</v>
      </c>
      <c r="Z9" s="47" t="str">
        <f t="shared" si="1"/>
        <v>Adamov zastávka</v>
      </c>
    </row>
    <row r="10" spans="1:31" ht="11.25" customHeight="1" x14ac:dyDescent="0.25">
      <c r="A10" s="14" t="s">
        <v>2510</v>
      </c>
      <c r="B10" s="30">
        <v>2002</v>
      </c>
      <c r="C10" s="26" t="s">
        <v>344</v>
      </c>
      <c r="D10" s="42" t="s">
        <v>40</v>
      </c>
      <c r="E10" s="26">
        <v>330258</v>
      </c>
      <c r="F10" s="26" t="s">
        <v>1603</v>
      </c>
      <c r="G10" s="33" t="s">
        <v>41</v>
      </c>
      <c r="H10" s="227" t="s">
        <v>1988</v>
      </c>
      <c r="I10" s="227" t="s">
        <v>1989</v>
      </c>
      <c r="J10" s="227" t="s">
        <v>2580</v>
      </c>
      <c r="K10" s="227" t="s">
        <v>2495</v>
      </c>
      <c r="L10" s="227" t="s">
        <v>350</v>
      </c>
      <c r="M10" s="247">
        <v>12</v>
      </c>
      <c r="N10" s="244">
        <v>156</v>
      </c>
      <c r="O10" s="243" t="s">
        <v>1575</v>
      </c>
      <c r="P10" s="125">
        <f>SUMIFS('C - Sazby a jednotkové ceny'!$H$7:$H$69,'C - Sazby a jednotkové ceny'!$E$7:$E$69,'A1 - Seznam míst plnění vnější'!L10,'C - Sazby a jednotkové ceny'!$F$7:$F$69,'A1 - Seznam míst plnění vnější'!M10)</f>
        <v>0</v>
      </c>
      <c r="Q10" s="269">
        <f t="shared" si="2"/>
        <v>0</v>
      </c>
      <c r="R10" s="249" t="s">
        <v>1586</v>
      </c>
      <c r="S10" s="251" t="s">
        <v>1586</v>
      </c>
      <c r="T10" s="252" t="s">
        <v>1586</v>
      </c>
      <c r="U10" s="250" t="s">
        <v>1586</v>
      </c>
      <c r="V10" s="261" t="s">
        <v>1586</v>
      </c>
      <c r="W10" s="262" t="s">
        <v>1586</v>
      </c>
      <c r="Y10" s="15">
        <f ca="1">SUMIFS('D - Harmonogram úklidu'!$AJ$5:$AJ$1213,'D - Harmonogram úklidu'!$A$5:$A$1213,'A1 - Seznam míst plnění vnější'!G6,'D - Harmonogram úklidu'!$B$5:$B$1213,'A1 - Seznam míst plnění vnější'!L6)</f>
        <v>16</v>
      </c>
      <c r="Z10" s="47" t="str">
        <f t="shared" si="1"/>
        <v>Adamov zastávka</v>
      </c>
    </row>
    <row r="11" spans="1:31" ht="19.5" customHeight="1" x14ac:dyDescent="0.25">
      <c r="A11" s="14" t="s">
        <v>2510</v>
      </c>
      <c r="B11" s="30">
        <v>2002</v>
      </c>
      <c r="C11" s="26" t="s">
        <v>344</v>
      </c>
      <c r="D11" s="42" t="s">
        <v>40</v>
      </c>
      <c r="E11" s="26">
        <v>330258</v>
      </c>
      <c r="F11" s="26" t="s">
        <v>1604</v>
      </c>
      <c r="G11" s="33" t="s">
        <v>41</v>
      </c>
      <c r="H11" s="227" t="s">
        <v>1988</v>
      </c>
      <c r="I11" s="227" t="s">
        <v>1990</v>
      </c>
      <c r="J11" s="227" t="s">
        <v>2580</v>
      </c>
      <c r="K11" s="227" t="s">
        <v>2491</v>
      </c>
      <c r="L11" s="227" t="s">
        <v>346</v>
      </c>
      <c r="M11" s="247">
        <v>12</v>
      </c>
      <c r="N11" s="244">
        <v>176</v>
      </c>
      <c r="O11" s="243" t="s">
        <v>1575</v>
      </c>
      <c r="P11" s="125">
        <f>SUMIFS('C - Sazby a jednotkové ceny'!$H$7:$H$69,'C - Sazby a jednotkové ceny'!$E$7:$E$69,'A1 - Seznam míst plnění vnější'!L11,'C - Sazby a jednotkové ceny'!$F$7:$F$69,'A1 - Seznam míst plnění vnější'!M11)</f>
        <v>0</v>
      </c>
      <c r="Q11" s="269">
        <f t="shared" si="2"/>
        <v>0</v>
      </c>
      <c r="R11" s="249" t="s">
        <v>1586</v>
      </c>
      <c r="S11" s="251" t="s">
        <v>1586</v>
      </c>
      <c r="T11" s="252" t="s">
        <v>1586</v>
      </c>
      <c r="U11" s="250" t="s">
        <v>1586</v>
      </c>
      <c r="V11" s="261" t="s">
        <v>1586</v>
      </c>
      <c r="W11" s="262" t="s">
        <v>1586</v>
      </c>
      <c r="Y11" s="15">
        <f ca="1">SUMIFS('D - Harmonogram úklidu'!$AJ$5:$AJ$1213,'D - Harmonogram úklidu'!$A$5:$A$1213,'A1 - Seznam míst plnění vnější'!G7,'D - Harmonogram úklidu'!$B$5:$B$1213,'A1 - Seznam míst plnění vnější'!L7)</f>
        <v>12</v>
      </c>
      <c r="Z11" s="47" t="str">
        <f t="shared" si="1"/>
        <v>Adamov zastávka</v>
      </c>
    </row>
    <row r="12" spans="1:31" ht="19.5" customHeight="1" x14ac:dyDescent="0.25">
      <c r="A12" s="14" t="s">
        <v>2510</v>
      </c>
      <c r="B12" s="30">
        <v>2002</v>
      </c>
      <c r="C12" s="26" t="s">
        <v>344</v>
      </c>
      <c r="D12" s="42" t="s">
        <v>40</v>
      </c>
      <c r="E12" s="26">
        <v>330258</v>
      </c>
      <c r="F12" s="26" t="s">
        <v>1605</v>
      </c>
      <c r="G12" s="33" t="s">
        <v>41</v>
      </c>
      <c r="H12" s="227" t="s">
        <v>1988</v>
      </c>
      <c r="I12" s="227" t="s">
        <v>1990</v>
      </c>
      <c r="J12" s="227" t="s">
        <v>2580</v>
      </c>
      <c r="K12" s="227" t="s">
        <v>2492</v>
      </c>
      <c r="L12" s="227" t="s">
        <v>347</v>
      </c>
      <c r="M12" s="247">
        <v>12</v>
      </c>
      <c r="N12" s="32">
        <v>5</v>
      </c>
      <c r="O12" s="39" t="s">
        <v>1576</v>
      </c>
      <c r="P12" s="125">
        <f>SUMIFS('C - Sazby a jednotkové ceny'!$H$7:$H$69,'C - Sazby a jednotkové ceny'!$E$7:$E$69,'A1 - Seznam míst plnění vnější'!L12,'C - Sazby a jednotkové ceny'!$F$7:$F$69,'A1 - Seznam míst plnění vnější'!M12)</f>
        <v>0</v>
      </c>
      <c r="Q12" s="269">
        <f t="shared" si="2"/>
        <v>0</v>
      </c>
      <c r="R12" s="249" t="s">
        <v>1586</v>
      </c>
      <c r="S12" s="251" t="s">
        <v>1586</v>
      </c>
      <c r="T12" s="252" t="s">
        <v>1586</v>
      </c>
      <c r="U12" s="250" t="s">
        <v>1586</v>
      </c>
      <c r="V12" s="261" t="s">
        <v>1586</v>
      </c>
      <c r="W12" s="262" t="s">
        <v>1586</v>
      </c>
      <c r="Y12" s="15">
        <f ca="1">SUMIFS('D - Harmonogram úklidu'!$AJ$5:$AJ$1213,'D - Harmonogram úklidu'!$A$5:$A$1213,'A1 - Seznam míst plnění vnější'!G8,'D - Harmonogram úklidu'!$B$5:$B$1213,'A1 - Seznam míst plnění vnější'!L8)</f>
        <v>16</v>
      </c>
      <c r="Z12" s="47" t="str">
        <f t="shared" si="1"/>
        <v>Adamov zastávka</v>
      </c>
    </row>
    <row r="13" spans="1:31" ht="19.5" customHeight="1" x14ac:dyDescent="0.25">
      <c r="A13" s="14" t="s">
        <v>2510</v>
      </c>
      <c r="B13" s="30">
        <v>2002</v>
      </c>
      <c r="C13" s="26" t="s">
        <v>344</v>
      </c>
      <c r="D13" s="42" t="s">
        <v>40</v>
      </c>
      <c r="E13" s="26">
        <v>330258</v>
      </c>
      <c r="F13" s="26" t="s">
        <v>1606</v>
      </c>
      <c r="G13" s="33" t="s">
        <v>41</v>
      </c>
      <c r="H13" s="227" t="s">
        <v>1988</v>
      </c>
      <c r="I13" s="227" t="s">
        <v>1990</v>
      </c>
      <c r="J13" s="227" t="s">
        <v>2580</v>
      </c>
      <c r="K13" s="227" t="s">
        <v>2493</v>
      </c>
      <c r="L13" s="227" t="s">
        <v>348</v>
      </c>
      <c r="M13" s="247">
        <v>12</v>
      </c>
      <c r="N13" s="32">
        <v>3</v>
      </c>
      <c r="O13" s="39" t="s">
        <v>1576</v>
      </c>
      <c r="P13" s="125">
        <f>SUMIFS('C - Sazby a jednotkové ceny'!$H$7:$H$69,'C - Sazby a jednotkové ceny'!$E$7:$E$69,'A1 - Seznam míst plnění vnější'!L13,'C - Sazby a jednotkové ceny'!$F$7:$F$69,'A1 - Seznam míst plnění vnější'!M13)</f>
        <v>0</v>
      </c>
      <c r="Q13" s="269">
        <f t="shared" si="2"/>
        <v>0</v>
      </c>
      <c r="R13" s="249" t="s">
        <v>1586</v>
      </c>
      <c r="S13" s="251" t="s">
        <v>1586</v>
      </c>
      <c r="T13" s="252" t="s">
        <v>1586</v>
      </c>
      <c r="U13" s="250" t="s">
        <v>1586</v>
      </c>
      <c r="V13" s="261" t="s">
        <v>1586</v>
      </c>
      <c r="W13" s="262" t="s">
        <v>1586</v>
      </c>
      <c r="Y13" s="15">
        <f ca="1">SUMIFS('D - Harmonogram úklidu'!$AJ$5:$AJ$1213,'D - Harmonogram úklidu'!$A$5:$A$1213,'A1 - Seznam míst plnění vnější'!G9,'D - Harmonogram úklidu'!$B$5:$B$1213,'A1 - Seznam míst plnění vnější'!L9)</f>
        <v>4</v>
      </c>
      <c r="Z13" s="47" t="str">
        <f t="shared" si="1"/>
        <v>Adamov zastávka</v>
      </c>
    </row>
    <row r="14" spans="1:31" ht="19.5" customHeight="1" x14ac:dyDescent="0.25">
      <c r="A14" s="14" t="s">
        <v>2510</v>
      </c>
      <c r="B14" s="30">
        <v>2002</v>
      </c>
      <c r="C14" s="26" t="s">
        <v>344</v>
      </c>
      <c r="D14" s="42" t="s">
        <v>40</v>
      </c>
      <c r="E14" s="26">
        <v>330258</v>
      </c>
      <c r="F14" s="26" t="s">
        <v>1607</v>
      </c>
      <c r="G14" s="33" t="s">
        <v>41</v>
      </c>
      <c r="H14" s="227" t="s">
        <v>1988</v>
      </c>
      <c r="I14" s="227" t="s">
        <v>1990</v>
      </c>
      <c r="J14" s="227" t="s">
        <v>2580</v>
      </c>
      <c r="K14" s="227" t="s">
        <v>2495</v>
      </c>
      <c r="L14" s="227" t="s">
        <v>350</v>
      </c>
      <c r="M14" s="247">
        <v>12</v>
      </c>
      <c r="N14" s="244">
        <v>2777</v>
      </c>
      <c r="O14" s="243" t="s">
        <v>1575</v>
      </c>
      <c r="P14" s="125">
        <f>SUMIFS('C - Sazby a jednotkové ceny'!$H$7:$H$69,'C - Sazby a jednotkové ceny'!$E$7:$E$69,'A1 - Seznam míst plnění vnější'!L14,'C - Sazby a jednotkové ceny'!$F$7:$F$69,'A1 - Seznam míst plnění vnější'!M14)</f>
        <v>0</v>
      </c>
      <c r="Q14" s="269">
        <f t="shared" si="2"/>
        <v>0</v>
      </c>
      <c r="R14" s="249" t="s">
        <v>1586</v>
      </c>
      <c r="S14" s="251" t="s">
        <v>1586</v>
      </c>
      <c r="T14" s="252" t="s">
        <v>1586</v>
      </c>
      <c r="U14" s="250" t="s">
        <v>1586</v>
      </c>
      <c r="V14" s="261" t="s">
        <v>1586</v>
      </c>
      <c r="W14" s="262" t="s">
        <v>1586</v>
      </c>
      <c r="Y14" s="15">
        <f ca="1">SUMIFS('D - Harmonogram úklidu'!$AJ$5:$AJ$1213,'D - Harmonogram úklidu'!$A$5:$A$1213,'A1 - Seznam míst plnění vnější'!G10,'D - Harmonogram úklidu'!$B$5:$B$1213,'A1 - Seznam míst plnění vnější'!L10)</f>
        <v>12</v>
      </c>
      <c r="Z14" s="47" t="str">
        <f t="shared" si="1"/>
        <v>Adamov zastávka</v>
      </c>
    </row>
    <row r="15" spans="1:31" ht="19.5" customHeight="1" x14ac:dyDescent="0.25">
      <c r="A15" s="14" t="s">
        <v>2510</v>
      </c>
      <c r="B15" s="30">
        <v>2002</v>
      </c>
      <c r="C15" s="26" t="s">
        <v>344</v>
      </c>
      <c r="D15" s="42" t="s">
        <v>40</v>
      </c>
      <c r="E15" s="26">
        <v>330357</v>
      </c>
      <c r="F15" s="26" t="s">
        <v>1612</v>
      </c>
      <c r="G15" s="33" t="s">
        <v>42</v>
      </c>
      <c r="H15" s="227" t="s">
        <v>1988</v>
      </c>
      <c r="I15" s="227" t="s">
        <v>1993</v>
      </c>
      <c r="J15" s="227" t="s">
        <v>2580</v>
      </c>
      <c r="K15" s="227" t="s">
        <v>2491</v>
      </c>
      <c r="L15" s="227" t="s">
        <v>346</v>
      </c>
      <c r="M15" s="247">
        <v>2</v>
      </c>
      <c r="N15" s="244">
        <v>191</v>
      </c>
      <c r="O15" s="243" t="s">
        <v>1575</v>
      </c>
      <c r="P15" s="125">
        <f>SUMIFS('C - Sazby a jednotkové ceny'!$H$7:$H$69,'C - Sazby a jednotkové ceny'!$E$7:$E$69,'A1 - Seznam míst plnění vnější'!L15,'C - Sazby a jednotkové ceny'!$F$7:$F$69,'A1 - Seznam míst plnění vnější'!M15)</f>
        <v>0</v>
      </c>
      <c r="Q15" s="269">
        <f t="shared" si="2"/>
        <v>0</v>
      </c>
      <c r="R15" s="249" t="s">
        <v>1586</v>
      </c>
      <c r="S15" s="251" t="s">
        <v>1586</v>
      </c>
      <c r="T15" s="252" t="s">
        <v>1586</v>
      </c>
      <c r="U15" s="250" t="s">
        <v>1586</v>
      </c>
      <c r="V15" s="261" t="s">
        <v>1586</v>
      </c>
      <c r="W15" s="262" t="s">
        <v>1586</v>
      </c>
      <c r="Y15" s="15">
        <f ca="1">SUMIFS('D - Harmonogram úklidu'!$AJ$5:$AJ$1213,'D - Harmonogram úklidu'!$A$5:$A$1213,'A1 - Seznam míst plnění vnější'!G15,'D - Harmonogram úklidu'!$B$5:$B$1213,'A1 - Seznam míst plnění vnější'!L15)</f>
        <v>2</v>
      </c>
      <c r="Z15" s="47" t="str">
        <f t="shared" si="1"/>
        <v>Babice nad Svitavou</v>
      </c>
    </row>
    <row r="16" spans="1:31" ht="19.5" customHeight="1" x14ac:dyDescent="0.25">
      <c r="A16" s="14" t="s">
        <v>2510</v>
      </c>
      <c r="B16" s="30">
        <v>2002</v>
      </c>
      <c r="C16" s="26" t="s">
        <v>344</v>
      </c>
      <c r="D16" s="42" t="s">
        <v>40</v>
      </c>
      <c r="E16" s="26">
        <v>330357</v>
      </c>
      <c r="F16" s="26" t="s">
        <v>1613</v>
      </c>
      <c r="G16" s="33" t="s">
        <v>42</v>
      </c>
      <c r="H16" s="227" t="s">
        <v>1988</v>
      </c>
      <c r="I16" s="227" t="s">
        <v>1993</v>
      </c>
      <c r="J16" s="227" t="s">
        <v>2580</v>
      </c>
      <c r="K16" s="227" t="s">
        <v>2492</v>
      </c>
      <c r="L16" s="227" t="s">
        <v>347</v>
      </c>
      <c r="M16" s="247">
        <v>4</v>
      </c>
      <c r="N16" s="32">
        <v>2</v>
      </c>
      <c r="O16" s="39" t="s">
        <v>1576</v>
      </c>
      <c r="P16" s="125">
        <f>SUMIFS('C - Sazby a jednotkové ceny'!$H$7:$H$69,'C - Sazby a jednotkové ceny'!$E$7:$E$69,'A1 - Seznam míst plnění vnější'!L16,'C - Sazby a jednotkové ceny'!$F$7:$F$69,'A1 - Seznam míst plnění vnější'!M16)</f>
        <v>0</v>
      </c>
      <c r="Q16" s="269">
        <f t="shared" si="2"/>
        <v>0</v>
      </c>
      <c r="R16" s="249" t="s">
        <v>1586</v>
      </c>
      <c r="S16" s="251" t="s">
        <v>1586</v>
      </c>
      <c r="T16" s="252" t="s">
        <v>1586</v>
      </c>
      <c r="U16" s="250" t="s">
        <v>1586</v>
      </c>
      <c r="V16" s="261" t="s">
        <v>1586</v>
      </c>
      <c r="W16" s="262" t="s">
        <v>1586</v>
      </c>
      <c r="Y16" s="15">
        <f ca="1">SUMIFS('D - Harmonogram úklidu'!$AJ$5:$AJ$1213,'D - Harmonogram úklidu'!$A$5:$A$1213,'A1 - Seznam míst plnění vnější'!G16,'D - Harmonogram úklidu'!$B$5:$B$1213,'A1 - Seznam míst plnění vnější'!L16)</f>
        <v>4</v>
      </c>
      <c r="Z16" s="47" t="str">
        <f t="shared" si="1"/>
        <v>Babice nad Svitavou</v>
      </c>
    </row>
    <row r="17" spans="1:26" ht="19.5" customHeight="1" x14ac:dyDescent="0.25">
      <c r="A17" s="14" t="s">
        <v>2510</v>
      </c>
      <c r="B17" s="30">
        <v>2002</v>
      </c>
      <c r="C17" s="26" t="s">
        <v>344</v>
      </c>
      <c r="D17" s="42" t="s">
        <v>40</v>
      </c>
      <c r="E17" s="26">
        <v>330357</v>
      </c>
      <c r="F17" s="26" t="s">
        <v>1614</v>
      </c>
      <c r="G17" s="33" t="s">
        <v>42</v>
      </c>
      <c r="H17" s="227" t="s">
        <v>1988</v>
      </c>
      <c r="I17" s="227" t="s">
        <v>1993</v>
      </c>
      <c r="J17" s="227" t="s">
        <v>2580</v>
      </c>
      <c r="K17" s="227" t="s">
        <v>2493</v>
      </c>
      <c r="L17" s="227" t="s">
        <v>348</v>
      </c>
      <c r="M17" s="247">
        <v>4</v>
      </c>
      <c r="N17" s="32">
        <v>2</v>
      </c>
      <c r="O17" s="39" t="s">
        <v>1576</v>
      </c>
      <c r="P17" s="125">
        <f>SUMIFS('C - Sazby a jednotkové ceny'!$H$7:$H$69,'C - Sazby a jednotkové ceny'!$E$7:$E$69,'A1 - Seznam míst plnění vnější'!L17,'C - Sazby a jednotkové ceny'!$F$7:$F$69,'A1 - Seznam míst plnění vnější'!M17)</f>
        <v>0</v>
      </c>
      <c r="Q17" s="269">
        <f t="shared" si="2"/>
        <v>0</v>
      </c>
      <c r="R17" s="249" t="s">
        <v>1586</v>
      </c>
      <c r="S17" s="251" t="s">
        <v>1586</v>
      </c>
      <c r="T17" s="252" t="s">
        <v>1586</v>
      </c>
      <c r="U17" s="250" t="s">
        <v>1586</v>
      </c>
      <c r="V17" s="261" t="s">
        <v>1586</v>
      </c>
      <c r="W17" s="262" t="s">
        <v>1586</v>
      </c>
      <c r="Y17" s="15">
        <f ca="1">SUMIFS('D - Harmonogram úklidu'!$AJ$5:$AJ$1213,'D - Harmonogram úklidu'!$A$5:$A$1213,'A1 - Seznam míst plnění vnější'!G17,'D - Harmonogram úklidu'!$B$5:$B$1213,'A1 - Seznam míst plnění vnější'!L17)</f>
        <v>4</v>
      </c>
      <c r="Z17" s="47" t="str">
        <f t="shared" si="1"/>
        <v>Babice nad Svitavou</v>
      </c>
    </row>
    <row r="18" spans="1:26" ht="19.5" customHeight="1" x14ac:dyDescent="0.25">
      <c r="A18" s="14" t="s">
        <v>2510</v>
      </c>
      <c r="B18" s="30">
        <v>2002</v>
      </c>
      <c r="C18" s="26" t="s">
        <v>344</v>
      </c>
      <c r="D18" s="42" t="s">
        <v>40</v>
      </c>
      <c r="E18" s="26">
        <v>330357</v>
      </c>
      <c r="F18" s="26" t="s">
        <v>1615</v>
      </c>
      <c r="G18" s="33" t="s">
        <v>42</v>
      </c>
      <c r="H18" s="227" t="s">
        <v>1988</v>
      </c>
      <c r="I18" s="227" t="s">
        <v>1993</v>
      </c>
      <c r="J18" s="227" t="s">
        <v>2580</v>
      </c>
      <c r="K18" s="227" t="s">
        <v>2495</v>
      </c>
      <c r="L18" s="227" t="s">
        <v>350</v>
      </c>
      <c r="M18" s="247">
        <v>4</v>
      </c>
      <c r="N18" s="244">
        <v>1945</v>
      </c>
      <c r="O18" s="243" t="s">
        <v>1575</v>
      </c>
      <c r="P18" s="125">
        <f>SUMIFS('C - Sazby a jednotkové ceny'!$H$7:$H$69,'C - Sazby a jednotkové ceny'!$E$7:$E$69,'A1 - Seznam míst plnění vnější'!L18,'C - Sazby a jednotkové ceny'!$F$7:$F$69,'A1 - Seznam míst plnění vnější'!M18)</f>
        <v>0</v>
      </c>
      <c r="Q18" s="269">
        <f t="shared" si="2"/>
        <v>0</v>
      </c>
      <c r="R18" s="249" t="s">
        <v>1586</v>
      </c>
      <c r="S18" s="251" t="s">
        <v>1586</v>
      </c>
      <c r="T18" s="252" t="s">
        <v>1586</v>
      </c>
      <c r="U18" s="250" t="s">
        <v>1586</v>
      </c>
      <c r="V18" s="261" t="s">
        <v>1586</v>
      </c>
      <c r="W18" s="262" t="s">
        <v>1586</v>
      </c>
      <c r="Y18" s="15">
        <f ca="1">SUMIFS('D - Harmonogram úklidu'!$AJ$5:$AJ$1213,'D - Harmonogram úklidu'!$A$5:$A$1213,'A1 - Seznam míst plnění vnější'!G18,'D - Harmonogram úklidu'!$B$5:$B$1213,'A1 - Seznam míst plnění vnější'!L18)</f>
        <v>4</v>
      </c>
      <c r="Z18" s="47" t="str">
        <f t="shared" si="1"/>
        <v>Babice nad Svitavou</v>
      </c>
    </row>
    <row r="19" spans="1:26" ht="11.25" customHeight="1" x14ac:dyDescent="0.25">
      <c r="A19" s="14" t="s">
        <v>2510</v>
      </c>
      <c r="B19" s="30">
        <v>1801</v>
      </c>
      <c r="C19" s="26" t="s">
        <v>128</v>
      </c>
      <c r="D19" s="42" t="s">
        <v>119</v>
      </c>
      <c r="E19" s="26">
        <v>758201</v>
      </c>
      <c r="F19" s="26" t="s">
        <v>1616</v>
      </c>
      <c r="G19" s="33" t="s">
        <v>118</v>
      </c>
      <c r="H19" s="227" t="s">
        <v>1988</v>
      </c>
      <c r="I19" s="227" t="s">
        <v>1994</v>
      </c>
      <c r="J19" s="227" t="s">
        <v>2580</v>
      </c>
      <c r="K19" s="227" t="s">
        <v>2495</v>
      </c>
      <c r="L19" s="227" t="s">
        <v>350</v>
      </c>
      <c r="M19" s="247">
        <v>4</v>
      </c>
      <c r="N19" s="244">
        <v>795</v>
      </c>
      <c r="O19" s="243" t="s">
        <v>1575</v>
      </c>
      <c r="P19" s="125">
        <f>SUMIFS('C - Sazby a jednotkové ceny'!$H$7:$H$69,'C - Sazby a jednotkové ceny'!$E$7:$E$69,'A1 - Seznam míst plnění vnější'!L19,'C - Sazby a jednotkové ceny'!$F$7:$F$69,'A1 - Seznam míst plnění vnější'!M19)</f>
        <v>0</v>
      </c>
      <c r="Q19" s="269">
        <f t="shared" si="2"/>
        <v>0</v>
      </c>
      <c r="R19" s="249" t="s">
        <v>1586</v>
      </c>
      <c r="S19" s="251" t="s">
        <v>1585</v>
      </c>
      <c r="T19" s="252" t="s">
        <v>1585</v>
      </c>
      <c r="U19" s="250" t="s">
        <v>1586</v>
      </c>
      <c r="V19" s="261" t="s">
        <v>1586</v>
      </c>
      <c r="W19" s="262" t="s">
        <v>1586</v>
      </c>
      <c r="Y19" s="15">
        <f ca="1">SUMIFS('D - Harmonogram úklidu'!$AJ$5:$AJ$1213,'D - Harmonogram úklidu'!$A$5:$A$1213,'A1 - Seznam míst plnění vnější'!G19,'D - Harmonogram úklidu'!$B$5:$B$1213,'A1 - Seznam míst plnění vnější'!L19)</f>
        <v>4</v>
      </c>
      <c r="Z19" s="47" t="str">
        <f t="shared" si="1"/>
        <v>Batelov</v>
      </c>
    </row>
    <row r="20" spans="1:26" ht="11.25" customHeight="1" x14ac:dyDescent="0.25">
      <c r="A20" s="14" t="s">
        <v>2510</v>
      </c>
      <c r="B20" s="30">
        <v>1801</v>
      </c>
      <c r="C20" s="26" t="s">
        <v>128</v>
      </c>
      <c r="D20" s="42" t="s">
        <v>119</v>
      </c>
      <c r="E20" s="26">
        <v>758201</v>
      </c>
      <c r="F20" s="26" t="s">
        <v>1617</v>
      </c>
      <c r="G20" s="33" t="s">
        <v>118</v>
      </c>
      <c r="H20" s="227" t="s">
        <v>1988</v>
      </c>
      <c r="I20" s="227" t="s">
        <v>1994</v>
      </c>
      <c r="J20" s="227" t="s">
        <v>2494</v>
      </c>
      <c r="K20" s="227" t="s">
        <v>2494</v>
      </c>
      <c r="L20" s="227" t="s">
        <v>391</v>
      </c>
      <c r="M20" s="247">
        <v>1</v>
      </c>
      <c r="N20" s="244">
        <v>2217</v>
      </c>
      <c r="O20" s="243" t="s">
        <v>1575</v>
      </c>
      <c r="P20" s="125">
        <f>SUMIFS('C - Sazby a jednotkové ceny'!$H$7:$H$69,'C - Sazby a jednotkové ceny'!$E$7:$E$69,'A1 - Seznam míst plnění vnější'!L20,'C - Sazby a jednotkové ceny'!$F$7:$F$69,'A1 - Seznam míst plnění vnější'!M20)</f>
        <v>0</v>
      </c>
      <c r="Q20" s="269">
        <f t="shared" si="2"/>
        <v>0</v>
      </c>
      <c r="R20" s="249" t="s">
        <v>1586</v>
      </c>
      <c r="S20" s="251" t="s">
        <v>1586</v>
      </c>
      <c r="T20" s="252" t="s">
        <v>1586</v>
      </c>
      <c r="U20" s="250" t="s">
        <v>1586</v>
      </c>
      <c r="V20" s="261" t="s">
        <v>1586</v>
      </c>
      <c r="W20" s="262" t="s">
        <v>1586</v>
      </c>
      <c r="Y20" s="15">
        <f ca="1">SUMIFS('D - Harmonogram úklidu'!$AJ$5:$AJ$1213,'D - Harmonogram úklidu'!$A$5:$A$1213,'A1 - Seznam míst plnění vnější'!G20,'D - Harmonogram úklidu'!$B$5:$B$1213,'A1 - Seznam míst plnění vnější'!L20)</f>
        <v>1</v>
      </c>
      <c r="Z20" s="47" t="str">
        <f t="shared" si="1"/>
        <v>Batelov</v>
      </c>
    </row>
    <row r="21" spans="1:26" ht="11.25" customHeight="1" x14ac:dyDescent="0.25">
      <c r="A21" s="14" t="s">
        <v>2510</v>
      </c>
      <c r="B21" s="30">
        <v>1801</v>
      </c>
      <c r="C21" s="26" t="s">
        <v>128</v>
      </c>
      <c r="D21" s="42" t="s">
        <v>119</v>
      </c>
      <c r="E21" s="26">
        <v>758201</v>
      </c>
      <c r="F21" s="26" t="s">
        <v>1618</v>
      </c>
      <c r="G21" s="33" t="s">
        <v>118</v>
      </c>
      <c r="H21" s="227" t="s">
        <v>1988</v>
      </c>
      <c r="I21" s="227" t="s">
        <v>1995</v>
      </c>
      <c r="J21" s="227" t="s">
        <v>2580</v>
      </c>
      <c r="K21" s="227" t="s">
        <v>2492</v>
      </c>
      <c r="L21" s="227" t="s">
        <v>347</v>
      </c>
      <c r="M21" s="247">
        <v>4</v>
      </c>
      <c r="N21" s="32">
        <v>1</v>
      </c>
      <c r="O21" s="39" t="s">
        <v>1576</v>
      </c>
      <c r="P21" s="125">
        <f>SUMIFS('C - Sazby a jednotkové ceny'!$H$7:$H$69,'C - Sazby a jednotkové ceny'!$E$7:$E$69,'A1 - Seznam míst plnění vnější'!L21,'C - Sazby a jednotkové ceny'!$F$7:$F$69,'A1 - Seznam míst plnění vnější'!M21)</f>
        <v>0</v>
      </c>
      <c r="Q21" s="269">
        <f t="shared" si="2"/>
        <v>0</v>
      </c>
      <c r="R21" s="249" t="s">
        <v>1586</v>
      </c>
      <c r="S21" s="251" t="s">
        <v>1586</v>
      </c>
      <c r="T21" s="252" t="s">
        <v>1586</v>
      </c>
      <c r="U21" s="250" t="s">
        <v>1586</v>
      </c>
      <c r="V21" s="261" t="s">
        <v>1586</v>
      </c>
      <c r="W21" s="262" t="s">
        <v>1586</v>
      </c>
      <c r="Y21" s="15">
        <f ca="1">SUMIFS('D - Harmonogram úklidu'!$AJ$5:$AJ$1213,'D - Harmonogram úklidu'!$A$5:$A$1213,'A1 - Seznam míst plnění vnější'!G21,'D - Harmonogram úklidu'!$B$5:$B$1213,'A1 - Seznam míst plnění vnější'!L21)</f>
        <v>4</v>
      </c>
      <c r="Z21" s="47" t="str">
        <f t="shared" si="1"/>
        <v>Batelov</v>
      </c>
    </row>
    <row r="22" spans="1:26" ht="11.25" customHeight="1" x14ac:dyDescent="0.25">
      <c r="A22" s="14" t="s">
        <v>2510</v>
      </c>
      <c r="B22" s="30">
        <v>1801</v>
      </c>
      <c r="C22" s="26" t="s">
        <v>128</v>
      </c>
      <c r="D22" s="42" t="s">
        <v>119</v>
      </c>
      <c r="E22" s="26">
        <v>758201</v>
      </c>
      <c r="F22" s="26" t="s">
        <v>1619</v>
      </c>
      <c r="G22" s="33" t="s">
        <v>118</v>
      </c>
      <c r="H22" s="227" t="s">
        <v>1988</v>
      </c>
      <c r="I22" s="227" t="s">
        <v>1995</v>
      </c>
      <c r="J22" s="227" t="s">
        <v>2580</v>
      </c>
      <c r="K22" s="227" t="s">
        <v>2495</v>
      </c>
      <c r="L22" s="227" t="s">
        <v>350</v>
      </c>
      <c r="M22" s="247">
        <v>4</v>
      </c>
      <c r="N22" s="244">
        <v>187.9</v>
      </c>
      <c r="O22" s="243" t="s">
        <v>1575</v>
      </c>
      <c r="P22" s="125">
        <f>SUMIFS('C - Sazby a jednotkové ceny'!$H$7:$H$69,'C - Sazby a jednotkové ceny'!$E$7:$E$69,'A1 - Seznam míst plnění vnější'!L22,'C - Sazby a jednotkové ceny'!$F$7:$F$69,'A1 - Seznam míst plnění vnější'!M22)</f>
        <v>0</v>
      </c>
      <c r="Q22" s="269">
        <f t="shared" si="2"/>
        <v>0</v>
      </c>
      <c r="R22" s="249" t="s">
        <v>1586</v>
      </c>
      <c r="S22" s="251" t="s">
        <v>1585</v>
      </c>
      <c r="T22" s="252" t="s">
        <v>1585</v>
      </c>
      <c r="U22" s="250" t="s">
        <v>1586</v>
      </c>
      <c r="V22" s="261" t="s">
        <v>1586</v>
      </c>
      <c r="W22" s="262" t="s">
        <v>1586</v>
      </c>
      <c r="Y22" s="15">
        <f ca="1">SUMIFS('D - Harmonogram úklidu'!$AJ$5:$AJ$1213,'D - Harmonogram úklidu'!$A$5:$A$1213,'A1 - Seznam míst plnění vnější'!G22,'D - Harmonogram úklidu'!$B$5:$B$1213,'A1 - Seznam míst plnění vnější'!L22)</f>
        <v>4</v>
      </c>
      <c r="Z22" s="47" t="str">
        <f t="shared" si="1"/>
        <v>Batelov</v>
      </c>
    </row>
    <row r="23" spans="1:26" ht="19.5" customHeight="1" x14ac:dyDescent="0.25">
      <c r="A23" s="14" t="s">
        <v>2510</v>
      </c>
      <c r="B23" s="30">
        <v>1611</v>
      </c>
      <c r="C23" s="26" t="s">
        <v>128</v>
      </c>
      <c r="D23" s="42" t="s">
        <v>121</v>
      </c>
      <c r="E23" s="26">
        <v>549337</v>
      </c>
      <c r="F23" s="26" t="s">
        <v>1620</v>
      </c>
      <c r="G23" s="33" t="s">
        <v>120</v>
      </c>
      <c r="H23" s="227" t="s">
        <v>1988</v>
      </c>
      <c r="I23" s="227" t="s">
        <v>1996</v>
      </c>
      <c r="J23" s="227" t="s">
        <v>2580</v>
      </c>
      <c r="K23" s="227" t="s">
        <v>2491</v>
      </c>
      <c r="L23" s="227" t="s">
        <v>346</v>
      </c>
      <c r="M23" s="247">
        <v>2</v>
      </c>
      <c r="N23" s="244">
        <v>12</v>
      </c>
      <c r="O23" s="243" t="s">
        <v>1575</v>
      </c>
      <c r="P23" s="125">
        <f>SUMIFS('C - Sazby a jednotkové ceny'!$H$7:$H$69,'C - Sazby a jednotkové ceny'!$E$7:$E$69,'A1 - Seznam míst plnění vnější'!L23,'C - Sazby a jednotkové ceny'!$F$7:$F$69,'A1 - Seznam míst plnění vnější'!M23)</f>
        <v>0</v>
      </c>
      <c r="Q23" s="269">
        <f t="shared" si="2"/>
        <v>0</v>
      </c>
      <c r="R23" s="249" t="s">
        <v>1586</v>
      </c>
      <c r="S23" s="251" t="s">
        <v>1586</v>
      </c>
      <c r="T23" s="252" t="s">
        <v>1586</v>
      </c>
      <c r="U23" s="250" t="s">
        <v>1586</v>
      </c>
      <c r="V23" s="261" t="s">
        <v>1586</v>
      </c>
      <c r="W23" s="262" t="s">
        <v>1586</v>
      </c>
      <c r="Y23" s="15">
        <f ca="1">SUMIFS('D - Harmonogram úklidu'!$AJ$5:$AJ$1213,'D - Harmonogram úklidu'!$A$5:$A$1213,'A1 - Seznam míst plnění vnější'!G23,'D - Harmonogram úklidu'!$B$5:$B$1213,'A1 - Seznam míst plnění vnější'!L23)</f>
        <v>2</v>
      </c>
      <c r="Z23" s="47" t="str">
        <f t="shared" si="1"/>
        <v>Bílek</v>
      </c>
    </row>
    <row r="24" spans="1:26" ht="19.5" customHeight="1" x14ac:dyDescent="0.25">
      <c r="A24" s="14" t="s">
        <v>2510</v>
      </c>
      <c r="B24" s="30">
        <v>1611</v>
      </c>
      <c r="C24" s="26" t="s">
        <v>128</v>
      </c>
      <c r="D24" s="42" t="s">
        <v>121</v>
      </c>
      <c r="E24" s="26">
        <v>549337</v>
      </c>
      <c r="F24" s="26" t="s">
        <v>1621</v>
      </c>
      <c r="G24" s="33" t="s">
        <v>120</v>
      </c>
      <c r="H24" s="227" t="s">
        <v>1988</v>
      </c>
      <c r="I24" s="227" t="s">
        <v>1996</v>
      </c>
      <c r="J24" s="227" t="s">
        <v>2580</v>
      </c>
      <c r="K24" s="227" t="s">
        <v>2492</v>
      </c>
      <c r="L24" s="227" t="s">
        <v>347</v>
      </c>
      <c r="M24" s="247">
        <v>4</v>
      </c>
      <c r="N24" s="32">
        <v>1</v>
      </c>
      <c r="O24" s="39" t="s">
        <v>1576</v>
      </c>
      <c r="P24" s="125">
        <f>SUMIFS('C - Sazby a jednotkové ceny'!$H$7:$H$69,'C - Sazby a jednotkové ceny'!$E$7:$E$69,'A1 - Seznam míst plnění vnější'!L24,'C - Sazby a jednotkové ceny'!$F$7:$F$69,'A1 - Seznam míst plnění vnější'!M24)</f>
        <v>0</v>
      </c>
      <c r="Q24" s="269">
        <f t="shared" si="2"/>
        <v>0</v>
      </c>
      <c r="R24" s="249" t="s">
        <v>1586</v>
      </c>
      <c r="S24" s="251" t="s">
        <v>1586</v>
      </c>
      <c r="T24" s="252" t="s">
        <v>1586</v>
      </c>
      <c r="U24" s="250" t="s">
        <v>1586</v>
      </c>
      <c r="V24" s="261" t="s">
        <v>1586</v>
      </c>
      <c r="W24" s="262" t="s">
        <v>1586</v>
      </c>
      <c r="Y24" s="15">
        <f ca="1">SUMIFS('D - Harmonogram úklidu'!$AJ$5:$AJ$1213,'D - Harmonogram úklidu'!$A$5:$A$1213,'A1 - Seznam míst plnění vnější'!G24,'D - Harmonogram úklidu'!$B$5:$B$1213,'A1 - Seznam míst plnění vnější'!L24)</f>
        <v>4</v>
      </c>
      <c r="Z24" s="47" t="str">
        <f t="shared" si="1"/>
        <v>Bílek</v>
      </c>
    </row>
    <row r="25" spans="1:26" ht="19.5" customHeight="1" x14ac:dyDescent="0.25">
      <c r="A25" s="14" t="s">
        <v>2510</v>
      </c>
      <c r="B25" s="30">
        <v>1611</v>
      </c>
      <c r="C25" s="26" t="s">
        <v>128</v>
      </c>
      <c r="D25" s="42" t="s">
        <v>121</v>
      </c>
      <c r="E25" s="26">
        <v>549337</v>
      </c>
      <c r="F25" s="26" t="s">
        <v>1622</v>
      </c>
      <c r="G25" s="33" t="s">
        <v>120</v>
      </c>
      <c r="H25" s="227" t="s">
        <v>1988</v>
      </c>
      <c r="I25" s="227" t="s">
        <v>1996</v>
      </c>
      <c r="J25" s="227" t="s">
        <v>2580</v>
      </c>
      <c r="K25" s="227" t="s">
        <v>2495</v>
      </c>
      <c r="L25" s="227" t="s">
        <v>350</v>
      </c>
      <c r="M25" s="247">
        <v>1</v>
      </c>
      <c r="N25" s="244">
        <v>375</v>
      </c>
      <c r="O25" s="243" t="s">
        <v>1575</v>
      </c>
      <c r="P25" s="125">
        <f>SUMIFS('C - Sazby a jednotkové ceny'!$H$7:$H$69,'C - Sazby a jednotkové ceny'!$E$7:$E$69,'A1 - Seznam míst plnění vnější'!L25,'C - Sazby a jednotkové ceny'!$F$7:$F$69,'A1 - Seznam míst plnění vnější'!M25)</f>
        <v>0</v>
      </c>
      <c r="Q25" s="269">
        <f t="shared" si="2"/>
        <v>0</v>
      </c>
      <c r="R25" s="249" t="s">
        <v>1586</v>
      </c>
      <c r="S25" s="251" t="s">
        <v>1586</v>
      </c>
      <c r="T25" s="252" t="s">
        <v>1586</v>
      </c>
      <c r="U25" s="250" t="s">
        <v>1586</v>
      </c>
      <c r="V25" s="261" t="s">
        <v>1586</v>
      </c>
      <c r="W25" s="262" t="s">
        <v>1586</v>
      </c>
      <c r="Y25" s="15">
        <f ca="1">SUMIFS('D - Harmonogram úklidu'!$AJ$5:$AJ$1213,'D - Harmonogram úklidu'!$A$5:$A$1213,'A1 - Seznam míst plnění vnější'!G25,'D - Harmonogram úklidu'!$B$5:$B$1213,'A1 - Seznam míst plnění vnější'!L25)</f>
        <v>2</v>
      </c>
      <c r="Z25" s="47" t="str">
        <f t="shared" si="1"/>
        <v>Bílek</v>
      </c>
    </row>
    <row r="26" spans="1:26" ht="19.5" customHeight="1" x14ac:dyDescent="0.25">
      <c r="A26" s="14" t="s">
        <v>2510</v>
      </c>
      <c r="B26" s="30">
        <v>1611</v>
      </c>
      <c r="C26" s="26" t="s">
        <v>128</v>
      </c>
      <c r="D26" s="42" t="s">
        <v>121</v>
      </c>
      <c r="E26" s="26">
        <v>549337</v>
      </c>
      <c r="F26" s="26" t="s">
        <v>1623</v>
      </c>
      <c r="G26" s="33" t="s">
        <v>120</v>
      </c>
      <c r="H26" s="227" t="s">
        <v>1988</v>
      </c>
      <c r="I26" s="227" t="s">
        <v>1996</v>
      </c>
      <c r="J26" s="227" t="s">
        <v>2494</v>
      </c>
      <c r="K26" s="227" t="s">
        <v>2494</v>
      </c>
      <c r="L26" s="227" t="s">
        <v>391</v>
      </c>
      <c r="M26" s="247">
        <v>1</v>
      </c>
      <c r="N26" s="244">
        <v>625</v>
      </c>
      <c r="O26" s="243" t="s">
        <v>1575</v>
      </c>
      <c r="P26" s="125">
        <f>SUMIFS('C - Sazby a jednotkové ceny'!$H$7:$H$69,'C - Sazby a jednotkové ceny'!$E$7:$E$69,'A1 - Seznam míst plnění vnější'!L26,'C - Sazby a jednotkové ceny'!$F$7:$F$69,'A1 - Seznam míst plnění vnější'!M26)</f>
        <v>0</v>
      </c>
      <c r="Q26" s="269">
        <f t="shared" si="2"/>
        <v>0</v>
      </c>
      <c r="R26" s="249" t="s">
        <v>1586</v>
      </c>
      <c r="S26" s="251" t="s">
        <v>1586</v>
      </c>
      <c r="T26" s="252" t="s">
        <v>1586</v>
      </c>
      <c r="U26" s="250" t="s">
        <v>1586</v>
      </c>
      <c r="V26" s="261" t="s">
        <v>1586</v>
      </c>
      <c r="W26" s="262" t="s">
        <v>1586</v>
      </c>
      <c r="Y26" s="15">
        <f ca="1">SUMIFS('D - Harmonogram úklidu'!$AJ$5:$AJ$1213,'D - Harmonogram úklidu'!$A$5:$A$1213,'A1 - Seznam míst plnění vnější'!G26,'D - Harmonogram úklidu'!$B$5:$B$1213,'A1 - Seznam míst plnění vnější'!L26)</f>
        <v>1</v>
      </c>
      <c r="Z26" s="47" t="str">
        <f t="shared" si="1"/>
        <v>Bílek</v>
      </c>
    </row>
    <row r="27" spans="1:26" ht="19.5" customHeight="1" x14ac:dyDescent="0.25">
      <c r="A27" s="14" t="s">
        <v>2510</v>
      </c>
      <c r="B27" s="30">
        <v>2002</v>
      </c>
      <c r="C27" s="26" t="s">
        <v>344</v>
      </c>
      <c r="D27" s="42" t="s">
        <v>40</v>
      </c>
      <c r="E27" s="26">
        <v>330852</v>
      </c>
      <c r="F27" s="26" t="s">
        <v>1612</v>
      </c>
      <c r="G27" s="33" t="s">
        <v>43</v>
      </c>
      <c r="H27" s="227" t="s">
        <v>1988</v>
      </c>
      <c r="I27" s="227" t="s">
        <v>1997</v>
      </c>
      <c r="J27" s="227" t="s">
        <v>2580</v>
      </c>
      <c r="K27" s="227" t="s">
        <v>2491</v>
      </c>
      <c r="L27" s="227" t="s">
        <v>346</v>
      </c>
      <c r="M27" s="247">
        <v>4</v>
      </c>
      <c r="N27" s="244">
        <v>230</v>
      </c>
      <c r="O27" s="243" t="s">
        <v>1575</v>
      </c>
      <c r="P27" s="125">
        <f>SUMIFS('C - Sazby a jednotkové ceny'!$H$7:$H$69,'C - Sazby a jednotkové ceny'!$E$7:$E$69,'A1 - Seznam míst plnění vnější'!L27,'C - Sazby a jednotkové ceny'!$F$7:$F$69,'A1 - Seznam míst plnění vnější'!M27)</f>
        <v>0</v>
      </c>
      <c r="Q27" s="269">
        <f t="shared" si="2"/>
        <v>0</v>
      </c>
      <c r="R27" s="249" t="s">
        <v>1586</v>
      </c>
      <c r="S27" s="251" t="s">
        <v>1586</v>
      </c>
      <c r="T27" s="252" t="s">
        <v>1586</v>
      </c>
      <c r="U27" s="250" t="s">
        <v>1586</v>
      </c>
      <c r="V27" s="261" t="s">
        <v>1586</v>
      </c>
      <c r="W27" s="262" t="s">
        <v>1586</v>
      </c>
      <c r="Y27" s="15">
        <f ca="1">SUMIFS('D - Harmonogram úklidu'!$AJ$5:$AJ$1213,'D - Harmonogram úklidu'!$A$5:$A$1213,'A1 - Seznam míst plnění vnější'!G27,'D - Harmonogram úklidu'!$B$5:$B$1213,'A1 - Seznam míst plnění vnější'!L27)</f>
        <v>4</v>
      </c>
      <c r="Z27" s="47" t="str">
        <f t="shared" si="1"/>
        <v>Bílovice nad Svitavou</v>
      </c>
    </row>
    <row r="28" spans="1:26" ht="19.5" customHeight="1" x14ac:dyDescent="0.25">
      <c r="A28" s="14" t="s">
        <v>2510</v>
      </c>
      <c r="B28" s="30">
        <v>2002</v>
      </c>
      <c r="C28" s="26" t="s">
        <v>344</v>
      </c>
      <c r="D28" s="42" t="s">
        <v>40</v>
      </c>
      <c r="E28" s="26">
        <v>330852</v>
      </c>
      <c r="F28" s="26" t="s">
        <v>1613</v>
      </c>
      <c r="G28" s="33" t="s">
        <v>43</v>
      </c>
      <c r="H28" s="227" t="s">
        <v>1988</v>
      </c>
      <c r="I28" s="227" t="s">
        <v>1997</v>
      </c>
      <c r="J28" s="227" t="s">
        <v>2580</v>
      </c>
      <c r="K28" s="227" t="s">
        <v>2492</v>
      </c>
      <c r="L28" s="227" t="s">
        <v>347</v>
      </c>
      <c r="M28" s="247">
        <v>4</v>
      </c>
      <c r="N28" s="32">
        <v>2</v>
      </c>
      <c r="O28" s="39" t="s">
        <v>1576</v>
      </c>
      <c r="P28" s="125">
        <f>SUMIFS('C - Sazby a jednotkové ceny'!$H$7:$H$69,'C - Sazby a jednotkové ceny'!$E$7:$E$69,'A1 - Seznam míst plnění vnější'!L28,'C - Sazby a jednotkové ceny'!$F$7:$F$69,'A1 - Seznam míst plnění vnější'!M28)</f>
        <v>0</v>
      </c>
      <c r="Q28" s="269">
        <f t="shared" si="2"/>
        <v>0</v>
      </c>
      <c r="R28" s="249" t="s">
        <v>1586</v>
      </c>
      <c r="S28" s="251" t="s">
        <v>1586</v>
      </c>
      <c r="T28" s="252" t="s">
        <v>1586</v>
      </c>
      <c r="U28" s="250" t="s">
        <v>1586</v>
      </c>
      <c r="V28" s="261" t="s">
        <v>1586</v>
      </c>
      <c r="W28" s="262" t="s">
        <v>1586</v>
      </c>
      <c r="Y28" s="15">
        <f ca="1">SUMIFS('D - Harmonogram úklidu'!$AJ$5:$AJ$1213,'D - Harmonogram úklidu'!$A$5:$A$1213,'A1 - Seznam míst plnění vnější'!G28,'D - Harmonogram úklidu'!$B$5:$B$1213,'A1 - Seznam míst plnění vnější'!L28)</f>
        <v>4</v>
      </c>
      <c r="Z28" s="47" t="str">
        <f t="shared" si="1"/>
        <v>Bílovice nad Svitavou</v>
      </c>
    </row>
    <row r="29" spans="1:26" ht="19.5" customHeight="1" x14ac:dyDescent="0.25">
      <c r="A29" s="14" t="s">
        <v>2510</v>
      </c>
      <c r="B29" s="30">
        <v>2002</v>
      </c>
      <c r="C29" s="26" t="s">
        <v>344</v>
      </c>
      <c r="D29" s="42" t="s">
        <v>40</v>
      </c>
      <c r="E29" s="26">
        <v>330852</v>
      </c>
      <c r="F29" s="26" t="s">
        <v>1614</v>
      </c>
      <c r="G29" s="33" t="s">
        <v>43</v>
      </c>
      <c r="H29" s="227" t="s">
        <v>1988</v>
      </c>
      <c r="I29" s="227" t="s">
        <v>1997</v>
      </c>
      <c r="J29" s="227" t="s">
        <v>2580</v>
      </c>
      <c r="K29" s="227" t="s">
        <v>2493</v>
      </c>
      <c r="L29" s="227" t="s">
        <v>348</v>
      </c>
      <c r="M29" s="247">
        <v>4</v>
      </c>
      <c r="N29" s="32">
        <v>2</v>
      </c>
      <c r="O29" s="39" t="s">
        <v>1576</v>
      </c>
      <c r="P29" s="125">
        <f>SUMIFS('C - Sazby a jednotkové ceny'!$H$7:$H$69,'C - Sazby a jednotkové ceny'!$E$7:$E$69,'A1 - Seznam míst plnění vnější'!L29,'C - Sazby a jednotkové ceny'!$F$7:$F$69,'A1 - Seznam míst plnění vnější'!M29)</f>
        <v>0</v>
      </c>
      <c r="Q29" s="269">
        <f t="shared" si="2"/>
        <v>0</v>
      </c>
      <c r="R29" s="249" t="s">
        <v>1586</v>
      </c>
      <c r="S29" s="251" t="s">
        <v>1586</v>
      </c>
      <c r="T29" s="252" t="s">
        <v>1586</v>
      </c>
      <c r="U29" s="250" t="s">
        <v>1586</v>
      </c>
      <c r="V29" s="261" t="s">
        <v>1586</v>
      </c>
      <c r="W29" s="262" t="s">
        <v>1586</v>
      </c>
      <c r="Y29" s="15">
        <f ca="1">SUMIFS('D - Harmonogram úklidu'!$AJ$5:$AJ$1213,'D - Harmonogram úklidu'!$A$5:$A$1213,'A1 - Seznam míst plnění vnější'!G29,'D - Harmonogram úklidu'!$B$5:$B$1213,'A1 - Seznam míst plnění vnější'!L29)</f>
        <v>4</v>
      </c>
      <c r="Z29" s="47" t="str">
        <f t="shared" si="1"/>
        <v>Bílovice nad Svitavou</v>
      </c>
    </row>
    <row r="30" spans="1:26" ht="19.5" customHeight="1" x14ac:dyDescent="0.25">
      <c r="A30" s="14" t="s">
        <v>2510</v>
      </c>
      <c r="B30" s="30">
        <v>2002</v>
      </c>
      <c r="C30" s="26" t="s">
        <v>344</v>
      </c>
      <c r="D30" s="42" t="s">
        <v>40</v>
      </c>
      <c r="E30" s="26">
        <v>330852</v>
      </c>
      <c r="F30" s="26" t="s">
        <v>1615</v>
      </c>
      <c r="G30" s="33" t="s">
        <v>43</v>
      </c>
      <c r="H30" s="227" t="s">
        <v>1988</v>
      </c>
      <c r="I30" s="227" t="s">
        <v>1997</v>
      </c>
      <c r="J30" s="227" t="s">
        <v>2580</v>
      </c>
      <c r="K30" s="227" t="s">
        <v>2495</v>
      </c>
      <c r="L30" s="227" t="s">
        <v>350</v>
      </c>
      <c r="M30" s="247">
        <v>4</v>
      </c>
      <c r="N30" s="244">
        <v>1388</v>
      </c>
      <c r="O30" s="243" t="s">
        <v>1575</v>
      </c>
      <c r="P30" s="125">
        <f>SUMIFS('C - Sazby a jednotkové ceny'!$H$7:$H$69,'C - Sazby a jednotkové ceny'!$E$7:$E$69,'A1 - Seznam míst plnění vnější'!L30,'C - Sazby a jednotkové ceny'!$F$7:$F$69,'A1 - Seznam míst plnění vnější'!M30)</f>
        <v>0</v>
      </c>
      <c r="Q30" s="269">
        <f t="shared" si="2"/>
        <v>0</v>
      </c>
      <c r="R30" s="249" t="s">
        <v>1586</v>
      </c>
      <c r="S30" s="251" t="s">
        <v>1586</v>
      </c>
      <c r="T30" s="252" t="s">
        <v>1586</v>
      </c>
      <c r="U30" s="250" t="s">
        <v>1586</v>
      </c>
      <c r="V30" s="261" t="s">
        <v>1586</v>
      </c>
      <c r="W30" s="262" t="s">
        <v>1586</v>
      </c>
      <c r="Y30" s="15">
        <f ca="1">SUMIFS('D - Harmonogram úklidu'!$AJ$5:$AJ$1213,'D - Harmonogram úklidu'!$A$5:$A$1213,'A1 - Seznam míst plnění vnější'!G30,'D - Harmonogram úklidu'!$B$5:$B$1213,'A1 - Seznam míst plnění vnější'!L30)</f>
        <v>4</v>
      </c>
      <c r="Z30" s="47" t="str">
        <f t="shared" si="1"/>
        <v>Bílovice nad Svitavou</v>
      </c>
    </row>
    <row r="31" spans="1:26" ht="19.5" customHeight="1" x14ac:dyDescent="0.25">
      <c r="A31" s="14" t="s">
        <v>2510</v>
      </c>
      <c r="B31" s="30">
        <v>1201</v>
      </c>
      <c r="C31" s="26" t="s">
        <v>128</v>
      </c>
      <c r="D31" s="42" t="s">
        <v>123</v>
      </c>
      <c r="E31" s="26">
        <v>348052</v>
      </c>
      <c r="F31" s="26" t="s">
        <v>1624</v>
      </c>
      <c r="G31" s="33" t="s">
        <v>122</v>
      </c>
      <c r="H31" s="227" t="s">
        <v>1988</v>
      </c>
      <c r="I31" s="227" t="s">
        <v>1998</v>
      </c>
      <c r="J31" s="227" t="s">
        <v>2580</v>
      </c>
      <c r="K31" s="227" t="s">
        <v>2491</v>
      </c>
      <c r="L31" s="227" t="s">
        <v>346</v>
      </c>
      <c r="M31" s="247">
        <v>2</v>
      </c>
      <c r="N31" s="244">
        <v>8</v>
      </c>
      <c r="O31" s="243" t="s">
        <v>1575</v>
      </c>
      <c r="P31" s="125">
        <f>SUMIFS('C - Sazby a jednotkové ceny'!$H$7:$H$69,'C - Sazby a jednotkové ceny'!$E$7:$E$69,'A1 - Seznam míst plnění vnější'!L31,'C - Sazby a jednotkové ceny'!$F$7:$F$69,'A1 - Seznam míst plnění vnější'!M31)</f>
        <v>0</v>
      </c>
      <c r="Q31" s="269">
        <f t="shared" si="2"/>
        <v>0</v>
      </c>
      <c r="R31" s="249" t="s">
        <v>1586</v>
      </c>
      <c r="S31" s="251" t="s">
        <v>1586</v>
      </c>
      <c r="T31" s="252" t="s">
        <v>1586</v>
      </c>
      <c r="U31" s="250" t="s">
        <v>1586</v>
      </c>
      <c r="V31" s="261" t="s">
        <v>1586</v>
      </c>
      <c r="W31" s="262" t="s">
        <v>1586</v>
      </c>
      <c r="Y31" s="15">
        <f ca="1">SUMIFS('D - Harmonogram úklidu'!$AJ$5:$AJ$1213,'D - Harmonogram úklidu'!$A$5:$A$1213,'A1 - Seznam míst plnění vnější'!G31,'D - Harmonogram úklidu'!$B$5:$B$1213,'A1 - Seznam míst plnění vnější'!L31)</f>
        <v>2</v>
      </c>
      <c r="Z31" s="47" t="str">
        <f t="shared" si="1"/>
        <v>Bítovčice</v>
      </c>
    </row>
    <row r="32" spans="1:26" ht="19.5" customHeight="1" x14ac:dyDescent="0.25">
      <c r="A32" s="14" t="s">
        <v>2510</v>
      </c>
      <c r="B32" s="30">
        <v>1201</v>
      </c>
      <c r="C32" s="26" t="s">
        <v>128</v>
      </c>
      <c r="D32" s="42" t="s">
        <v>123</v>
      </c>
      <c r="E32" s="26">
        <v>348052</v>
      </c>
      <c r="F32" s="26" t="s">
        <v>1625</v>
      </c>
      <c r="G32" s="33" t="s">
        <v>122</v>
      </c>
      <c r="H32" s="227" t="s">
        <v>1988</v>
      </c>
      <c r="I32" s="227" t="s">
        <v>1998</v>
      </c>
      <c r="J32" s="227" t="s">
        <v>2580</v>
      </c>
      <c r="K32" s="227" t="s">
        <v>2492</v>
      </c>
      <c r="L32" s="227" t="s">
        <v>347</v>
      </c>
      <c r="M32" s="247">
        <v>4</v>
      </c>
      <c r="N32" s="32">
        <v>1</v>
      </c>
      <c r="O32" s="39" t="s">
        <v>1576</v>
      </c>
      <c r="P32" s="125">
        <f>SUMIFS('C - Sazby a jednotkové ceny'!$H$7:$H$69,'C - Sazby a jednotkové ceny'!$E$7:$E$69,'A1 - Seznam míst plnění vnější'!L32,'C - Sazby a jednotkové ceny'!$F$7:$F$69,'A1 - Seznam míst plnění vnější'!M32)</f>
        <v>0</v>
      </c>
      <c r="Q32" s="269">
        <f t="shared" si="2"/>
        <v>0</v>
      </c>
      <c r="R32" s="249" t="s">
        <v>1586</v>
      </c>
      <c r="S32" s="251" t="s">
        <v>1586</v>
      </c>
      <c r="T32" s="252" t="s">
        <v>1586</v>
      </c>
      <c r="U32" s="250" t="s">
        <v>1586</v>
      </c>
      <c r="V32" s="261" t="s">
        <v>1586</v>
      </c>
      <c r="W32" s="262" t="s">
        <v>1586</v>
      </c>
      <c r="Y32" s="15">
        <f ca="1">SUMIFS('D - Harmonogram úklidu'!$AJ$5:$AJ$1213,'D - Harmonogram úklidu'!$A$5:$A$1213,'A1 - Seznam míst plnění vnější'!G32,'D - Harmonogram úklidu'!$B$5:$B$1213,'A1 - Seznam míst plnění vnější'!L32)</f>
        <v>4</v>
      </c>
      <c r="Z32" s="47" t="str">
        <f t="shared" si="1"/>
        <v>Bítovčice</v>
      </c>
    </row>
    <row r="33" spans="1:26" ht="19.5" customHeight="1" x14ac:dyDescent="0.25">
      <c r="A33" s="14" t="s">
        <v>2510</v>
      </c>
      <c r="B33" s="30">
        <v>1201</v>
      </c>
      <c r="C33" s="26" t="s">
        <v>128</v>
      </c>
      <c r="D33" s="42" t="s">
        <v>123</v>
      </c>
      <c r="E33" s="26">
        <v>348052</v>
      </c>
      <c r="F33" s="26" t="s">
        <v>1626</v>
      </c>
      <c r="G33" s="33" t="s">
        <v>122</v>
      </c>
      <c r="H33" s="227" t="s">
        <v>1988</v>
      </c>
      <c r="I33" s="227" t="s">
        <v>1998</v>
      </c>
      <c r="J33" s="227" t="s">
        <v>2580</v>
      </c>
      <c r="K33" s="227" t="s">
        <v>2495</v>
      </c>
      <c r="L33" s="227" t="s">
        <v>350</v>
      </c>
      <c r="M33" s="247">
        <v>1</v>
      </c>
      <c r="N33" s="244">
        <v>528</v>
      </c>
      <c r="O33" s="243" t="s">
        <v>1575</v>
      </c>
      <c r="P33" s="125">
        <f>SUMIFS('C - Sazby a jednotkové ceny'!$H$7:$H$69,'C - Sazby a jednotkové ceny'!$E$7:$E$69,'A1 - Seznam míst plnění vnější'!L33,'C - Sazby a jednotkové ceny'!$F$7:$F$69,'A1 - Seznam míst plnění vnější'!M33)</f>
        <v>0</v>
      </c>
      <c r="Q33" s="269">
        <f t="shared" si="2"/>
        <v>0</v>
      </c>
      <c r="R33" s="249" t="s">
        <v>1586</v>
      </c>
      <c r="S33" s="251" t="s">
        <v>1586</v>
      </c>
      <c r="T33" s="252" t="s">
        <v>1586</v>
      </c>
      <c r="U33" s="250" t="s">
        <v>1586</v>
      </c>
      <c r="V33" s="261" t="s">
        <v>1586</v>
      </c>
      <c r="W33" s="262" t="s">
        <v>1586</v>
      </c>
      <c r="Y33" s="15">
        <f ca="1">SUMIFS('D - Harmonogram úklidu'!$AJ$5:$AJ$1213,'D - Harmonogram úklidu'!$A$5:$A$1213,'A1 - Seznam míst plnění vnější'!G33,'D - Harmonogram úklidu'!$B$5:$B$1213,'A1 - Seznam míst plnění vnější'!L33)</f>
        <v>2</v>
      </c>
      <c r="Z33" s="47" t="str">
        <f t="shared" si="1"/>
        <v>Bítovčice</v>
      </c>
    </row>
    <row r="34" spans="1:26" ht="19.5" customHeight="1" x14ac:dyDescent="0.25">
      <c r="A34" s="14" t="s">
        <v>2510</v>
      </c>
      <c r="B34" s="30">
        <v>1201</v>
      </c>
      <c r="C34" s="26" t="s">
        <v>128</v>
      </c>
      <c r="D34" s="42" t="s">
        <v>123</v>
      </c>
      <c r="E34" s="26">
        <v>348052</v>
      </c>
      <c r="F34" s="26" t="s">
        <v>1627</v>
      </c>
      <c r="G34" s="33" t="s">
        <v>122</v>
      </c>
      <c r="H34" s="227" t="s">
        <v>1988</v>
      </c>
      <c r="I34" s="227" t="s">
        <v>1998</v>
      </c>
      <c r="J34" s="227" t="s">
        <v>2494</v>
      </c>
      <c r="K34" s="227" t="s">
        <v>2494</v>
      </c>
      <c r="L34" s="227" t="s">
        <v>391</v>
      </c>
      <c r="M34" s="247">
        <v>1</v>
      </c>
      <c r="N34" s="244">
        <v>880</v>
      </c>
      <c r="O34" s="243" t="s">
        <v>1575</v>
      </c>
      <c r="P34" s="125">
        <f>SUMIFS('C - Sazby a jednotkové ceny'!$H$7:$H$69,'C - Sazby a jednotkové ceny'!$E$7:$E$69,'A1 - Seznam míst plnění vnější'!L34,'C - Sazby a jednotkové ceny'!$F$7:$F$69,'A1 - Seznam míst plnění vnější'!M34)</f>
        <v>0</v>
      </c>
      <c r="Q34" s="269">
        <f t="shared" si="2"/>
        <v>0</v>
      </c>
      <c r="R34" s="249" t="s">
        <v>1586</v>
      </c>
      <c r="S34" s="251" t="s">
        <v>1586</v>
      </c>
      <c r="T34" s="252" t="s">
        <v>1586</v>
      </c>
      <c r="U34" s="250" t="s">
        <v>1586</v>
      </c>
      <c r="V34" s="261" t="s">
        <v>1586</v>
      </c>
      <c r="W34" s="262" t="s">
        <v>1586</v>
      </c>
      <c r="Y34" s="15">
        <f ca="1">SUMIFS('D - Harmonogram úklidu'!$AJ$5:$AJ$1213,'D - Harmonogram úklidu'!$A$5:$A$1213,'A1 - Seznam míst plnění vnější'!G34,'D - Harmonogram úklidu'!$B$5:$B$1213,'A1 - Seznam míst plnění vnější'!L34)</f>
        <v>1</v>
      </c>
      <c r="Z34" s="47" t="str">
        <f t="shared" si="1"/>
        <v>Bítovčice</v>
      </c>
    </row>
    <row r="35" spans="1:26" ht="19.5" customHeight="1" x14ac:dyDescent="0.25">
      <c r="A35" s="14" t="s">
        <v>2510</v>
      </c>
      <c r="B35" s="30">
        <v>2002</v>
      </c>
      <c r="C35" s="26" t="s">
        <v>344</v>
      </c>
      <c r="D35" s="42" t="s">
        <v>40</v>
      </c>
      <c r="E35" s="26">
        <v>330951</v>
      </c>
      <c r="F35" s="26" t="s">
        <v>1634</v>
      </c>
      <c r="G35" s="33" t="s">
        <v>40</v>
      </c>
      <c r="H35" s="227" t="s">
        <v>1988</v>
      </c>
      <c r="I35" s="227" t="s">
        <v>2001</v>
      </c>
      <c r="J35" s="227" t="s">
        <v>2580</v>
      </c>
      <c r="K35" s="227" t="s">
        <v>2492</v>
      </c>
      <c r="L35" s="227" t="s">
        <v>347</v>
      </c>
      <c r="M35" s="247">
        <v>4</v>
      </c>
      <c r="N35" s="32">
        <v>15</v>
      </c>
      <c r="O35" s="39" t="s">
        <v>1576</v>
      </c>
      <c r="P35" s="125">
        <f>SUMIFS('C - Sazby a jednotkové ceny'!$H$7:$H$69,'C - Sazby a jednotkové ceny'!$E$7:$E$69,'A1 - Seznam míst plnění vnější'!L35,'C - Sazby a jednotkové ceny'!$F$7:$F$69,'A1 - Seznam míst plnění vnější'!M35)</f>
        <v>0</v>
      </c>
      <c r="Q35" s="269">
        <f t="shared" si="2"/>
        <v>0</v>
      </c>
      <c r="R35" s="249" t="s">
        <v>1586</v>
      </c>
      <c r="S35" s="251" t="s">
        <v>1586</v>
      </c>
      <c r="T35" s="252" t="s">
        <v>1586</v>
      </c>
      <c r="U35" s="250" t="s">
        <v>1586</v>
      </c>
      <c r="V35" s="261" t="s">
        <v>1586</v>
      </c>
      <c r="W35" s="262" t="s">
        <v>1586</v>
      </c>
      <c r="Y35" s="15">
        <f ca="1">SUMIFS('D - Harmonogram úklidu'!$AJ$5:$AJ$1213,'D - Harmonogram úklidu'!$A$5:$A$1213,'A1 - Seznam míst plnění vnější'!G41,'D - Harmonogram úklidu'!$B$5:$B$1213,'A1 - Seznam míst plnění vnější'!L41)</f>
        <v>4</v>
      </c>
      <c r="Z35" s="47" t="str">
        <f t="shared" si="1"/>
        <v>Blansko</v>
      </c>
    </row>
    <row r="36" spans="1:26" ht="19.5" customHeight="1" x14ac:dyDescent="0.25">
      <c r="A36" s="14" t="s">
        <v>2510</v>
      </c>
      <c r="B36" s="30">
        <v>2002</v>
      </c>
      <c r="C36" s="26" t="s">
        <v>344</v>
      </c>
      <c r="D36" s="42" t="s">
        <v>40</v>
      </c>
      <c r="E36" s="26">
        <v>330951</v>
      </c>
      <c r="F36" s="26" t="s">
        <v>1635</v>
      </c>
      <c r="G36" s="33" t="s">
        <v>40</v>
      </c>
      <c r="H36" s="227" t="s">
        <v>1988</v>
      </c>
      <c r="I36" s="227" t="s">
        <v>2001</v>
      </c>
      <c r="J36" s="227" t="s">
        <v>2580</v>
      </c>
      <c r="K36" s="227" t="s">
        <v>2493</v>
      </c>
      <c r="L36" s="227" t="s">
        <v>348</v>
      </c>
      <c r="M36" s="247">
        <v>4</v>
      </c>
      <c r="N36" s="32">
        <v>3</v>
      </c>
      <c r="O36" s="39" t="s">
        <v>1576</v>
      </c>
      <c r="P36" s="125">
        <f>SUMIFS('C - Sazby a jednotkové ceny'!$H$7:$H$69,'C - Sazby a jednotkové ceny'!$E$7:$E$69,'A1 - Seznam míst plnění vnější'!L36,'C - Sazby a jednotkové ceny'!$F$7:$F$69,'A1 - Seznam míst plnění vnější'!M36)</f>
        <v>0</v>
      </c>
      <c r="Q36" s="269">
        <f t="shared" si="2"/>
        <v>0</v>
      </c>
      <c r="R36" s="249" t="s">
        <v>1586</v>
      </c>
      <c r="S36" s="251" t="s">
        <v>1586</v>
      </c>
      <c r="T36" s="252" t="s">
        <v>1586</v>
      </c>
      <c r="U36" s="250" t="s">
        <v>1586</v>
      </c>
      <c r="V36" s="261" t="s">
        <v>1586</v>
      </c>
      <c r="W36" s="262" t="s">
        <v>1586</v>
      </c>
      <c r="Y36" s="15">
        <f ca="1">SUMIFS('D - Harmonogram úklidu'!$AJ$5:$AJ$1213,'D - Harmonogram úklidu'!$A$5:$A$1213,'A1 - Seznam míst plnění vnější'!G42,'D - Harmonogram úklidu'!$B$5:$B$1213,'A1 - Seznam míst plnění vnější'!L42)</f>
        <v>16</v>
      </c>
      <c r="Z36" s="47" t="str">
        <f t="shared" si="1"/>
        <v>Blansko</v>
      </c>
    </row>
    <row r="37" spans="1:26" ht="19.5" customHeight="1" x14ac:dyDescent="0.25">
      <c r="A37" s="14" t="s">
        <v>2510</v>
      </c>
      <c r="B37" s="30">
        <v>2002</v>
      </c>
      <c r="C37" s="26" t="s">
        <v>344</v>
      </c>
      <c r="D37" s="42" t="s">
        <v>40</v>
      </c>
      <c r="E37" s="26">
        <v>330951</v>
      </c>
      <c r="F37" s="26" t="s">
        <v>1636</v>
      </c>
      <c r="G37" s="33" t="s">
        <v>40</v>
      </c>
      <c r="H37" s="227" t="s">
        <v>1988</v>
      </c>
      <c r="I37" s="227" t="s">
        <v>2001</v>
      </c>
      <c r="J37" s="227" t="s">
        <v>2580</v>
      </c>
      <c r="K37" s="227" t="s">
        <v>2495</v>
      </c>
      <c r="L37" s="227" t="s">
        <v>350</v>
      </c>
      <c r="M37" s="247">
        <v>4</v>
      </c>
      <c r="N37" s="244">
        <v>4408</v>
      </c>
      <c r="O37" s="243" t="s">
        <v>1575</v>
      </c>
      <c r="P37" s="125">
        <f>SUMIFS('C - Sazby a jednotkové ceny'!$H$7:$H$69,'C - Sazby a jednotkové ceny'!$E$7:$E$69,'A1 - Seznam míst plnění vnější'!L37,'C - Sazby a jednotkové ceny'!$F$7:$F$69,'A1 - Seznam míst plnění vnější'!M37)</f>
        <v>0</v>
      </c>
      <c r="Q37" s="269">
        <f t="shared" si="2"/>
        <v>0</v>
      </c>
      <c r="R37" s="249" t="s">
        <v>1586</v>
      </c>
      <c r="S37" s="251" t="s">
        <v>1585</v>
      </c>
      <c r="T37" s="252" t="s">
        <v>1585</v>
      </c>
      <c r="U37" s="250" t="s">
        <v>1586</v>
      </c>
      <c r="V37" s="261" t="s">
        <v>1586</v>
      </c>
      <c r="W37" s="262" t="s">
        <v>1586</v>
      </c>
      <c r="Y37" s="15">
        <f ca="1">SUMIFS('D - Harmonogram úklidu'!$AJ$5:$AJ$1213,'D - Harmonogram úklidu'!$A$5:$A$1213,'A1 - Seznam míst plnění vnější'!G43,'D - Harmonogram úklidu'!$B$5:$B$1213,'A1 - Seznam míst plnění vnější'!L43)</f>
        <v>16</v>
      </c>
      <c r="Z37" s="47" t="str">
        <f t="shared" si="1"/>
        <v>Blansko</v>
      </c>
    </row>
    <row r="38" spans="1:26" ht="19.5" customHeight="1" x14ac:dyDescent="0.25">
      <c r="A38" s="14" t="s">
        <v>2510</v>
      </c>
      <c r="B38" s="30">
        <v>2002</v>
      </c>
      <c r="C38" s="26" t="s">
        <v>344</v>
      </c>
      <c r="D38" s="42" t="s">
        <v>40</v>
      </c>
      <c r="E38" s="26">
        <v>330951</v>
      </c>
      <c r="F38" s="26" t="s">
        <v>1637</v>
      </c>
      <c r="G38" s="33" t="s">
        <v>40</v>
      </c>
      <c r="H38" s="227" t="s">
        <v>1988</v>
      </c>
      <c r="I38" s="227" t="s">
        <v>2001</v>
      </c>
      <c r="J38" s="227" t="s">
        <v>2494</v>
      </c>
      <c r="K38" s="227" t="s">
        <v>2494</v>
      </c>
      <c r="L38" s="227" t="s">
        <v>391</v>
      </c>
      <c r="M38" s="247">
        <v>1</v>
      </c>
      <c r="N38" s="244">
        <v>1875</v>
      </c>
      <c r="O38" s="243" t="s">
        <v>1575</v>
      </c>
      <c r="P38" s="125">
        <f>SUMIFS('C - Sazby a jednotkové ceny'!$H$7:$H$69,'C - Sazby a jednotkové ceny'!$E$7:$E$69,'A1 - Seznam míst plnění vnější'!L38,'C - Sazby a jednotkové ceny'!$F$7:$F$69,'A1 - Seznam míst plnění vnější'!M38)</f>
        <v>0</v>
      </c>
      <c r="Q38" s="269">
        <f t="shared" si="2"/>
        <v>0</v>
      </c>
      <c r="R38" s="249" t="s">
        <v>1586</v>
      </c>
      <c r="S38" s="251" t="s">
        <v>1586</v>
      </c>
      <c r="T38" s="252" t="s">
        <v>1586</v>
      </c>
      <c r="U38" s="250" t="s">
        <v>1586</v>
      </c>
      <c r="V38" s="261" t="s">
        <v>1586</v>
      </c>
      <c r="W38" s="262" t="s">
        <v>1586</v>
      </c>
      <c r="Y38" s="15">
        <f ca="1">SUMIFS('D - Harmonogram úklidu'!$AJ$5:$AJ$1213,'D - Harmonogram úklidu'!$A$5:$A$1213,'A1 - Seznam míst plnění vnější'!G44,'D - Harmonogram úklidu'!$B$5:$B$1213,'A1 - Seznam míst plnění vnější'!L44)</f>
        <v>2</v>
      </c>
      <c r="Z38" s="47" t="str">
        <f t="shared" si="1"/>
        <v>Blansko</v>
      </c>
    </row>
    <row r="39" spans="1:26" ht="11.25" customHeight="1" x14ac:dyDescent="0.25">
      <c r="A39" s="14" t="s">
        <v>2510</v>
      </c>
      <c r="B39" s="30">
        <v>2002</v>
      </c>
      <c r="C39" s="26" t="s">
        <v>344</v>
      </c>
      <c r="D39" s="42" t="s">
        <v>40</v>
      </c>
      <c r="E39" s="26">
        <v>330951</v>
      </c>
      <c r="F39" s="26" t="s">
        <v>1638</v>
      </c>
      <c r="G39" s="33" t="s">
        <v>40</v>
      </c>
      <c r="H39" s="227" t="s">
        <v>1988</v>
      </c>
      <c r="I39" s="227" t="s">
        <v>2002</v>
      </c>
      <c r="J39" s="227" t="s">
        <v>2580</v>
      </c>
      <c r="K39" s="227" t="s">
        <v>2495</v>
      </c>
      <c r="L39" s="227" t="s">
        <v>349</v>
      </c>
      <c r="M39" s="247">
        <v>4</v>
      </c>
      <c r="N39" s="244">
        <v>138</v>
      </c>
      <c r="O39" s="243" t="s">
        <v>1575</v>
      </c>
      <c r="P39" s="125">
        <f>SUMIFS('C - Sazby a jednotkové ceny'!$H$7:$H$69,'C - Sazby a jednotkové ceny'!$E$7:$E$69,'A1 - Seznam míst plnění vnější'!L39,'C - Sazby a jednotkové ceny'!$F$7:$F$69,'A1 - Seznam míst plnění vnější'!M39)</f>
        <v>0</v>
      </c>
      <c r="Q39" s="269">
        <f t="shared" si="2"/>
        <v>0</v>
      </c>
      <c r="R39" s="249" t="s">
        <v>1586</v>
      </c>
      <c r="S39" s="251" t="s">
        <v>1585</v>
      </c>
      <c r="T39" s="252" t="s">
        <v>1585</v>
      </c>
      <c r="U39" s="250" t="s">
        <v>1586</v>
      </c>
      <c r="V39" s="261" t="s">
        <v>1586</v>
      </c>
      <c r="W39" s="262" t="s">
        <v>1586</v>
      </c>
      <c r="Y39" s="15">
        <f ca="1">SUMIFS('D - Harmonogram úklidu'!$AJ$5:$AJ$1213,'D - Harmonogram úklidu'!$A$5:$A$1213,'A1 - Seznam míst plnění vnější'!G45,'D - Harmonogram úklidu'!$B$5:$B$1213,'A1 - Seznam míst plnění vnější'!L45)</f>
        <v>4</v>
      </c>
      <c r="Z39" s="47" t="str">
        <f t="shared" si="1"/>
        <v>Blansko</v>
      </c>
    </row>
    <row r="40" spans="1:26" ht="11.25" customHeight="1" x14ac:dyDescent="0.25">
      <c r="A40" s="14" t="s">
        <v>2510</v>
      </c>
      <c r="B40" s="30">
        <v>2002</v>
      </c>
      <c r="C40" s="26" t="s">
        <v>344</v>
      </c>
      <c r="D40" s="42" t="s">
        <v>40</v>
      </c>
      <c r="E40" s="26">
        <v>330951</v>
      </c>
      <c r="F40" s="26" t="s">
        <v>1639</v>
      </c>
      <c r="G40" s="33" t="s">
        <v>40</v>
      </c>
      <c r="H40" s="227" t="s">
        <v>1988</v>
      </c>
      <c r="I40" s="227" t="s">
        <v>2002</v>
      </c>
      <c r="J40" s="227" t="s">
        <v>2580</v>
      </c>
      <c r="K40" s="227" t="s">
        <v>2495</v>
      </c>
      <c r="L40" s="227" t="s">
        <v>350</v>
      </c>
      <c r="M40" s="247">
        <v>12</v>
      </c>
      <c r="N40" s="244">
        <v>138</v>
      </c>
      <c r="O40" s="243" t="s">
        <v>1575</v>
      </c>
      <c r="P40" s="125">
        <f>SUMIFS('C - Sazby a jednotkové ceny'!$H$7:$H$69,'C - Sazby a jednotkové ceny'!$E$7:$E$69,'A1 - Seznam míst plnění vnější'!L40,'C - Sazby a jednotkové ceny'!$F$7:$F$69,'A1 - Seznam míst plnění vnější'!M40)</f>
        <v>0</v>
      </c>
      <c r="Q40" s="269">
        <f t="shared" si="2"/>
        <v>0</v>
      </c>
      <c r="R40" s="249" t="s">
        <v>1586</v>
      </c>
      <c r="S40" s="251" t="s">
        <v>1585</v>
      </c>
      <c r="T40" s="252" t="s">
        <v>1585</v>
      </c>
      <c r="U40" s="250" t="s">
        <v>1586</v>
      </c>
      <c r="V40" s="261" t="s">
        <v>1586</v>
      </c>
      <c r="W40" s="262" t="s">
        <v>1586</v>
      </c>
      <c r="Y40" s="15">
        <f ca="1">SUMIFS('D - Harmonogram úklidu'!$AJ$5:$AJ$1213,'D - Harmonogram úklidu'!$A$5:$A$1213,'A1 - Seznam míst plnění vnější'!G46,'D - Harmonogram úklidu'!$B$5:$B$1213,'A1 - Seznam míst plnění vnější'!L46)</f>
        <v>4</v>
      </c>
      <c r="Z40" s="47" t="str">
        <f t="shared" si="1"/>
        <v>Blansko</v>
      </c>
    </row>
    <row r="41" spans="1:26" ht="11.25" customHeight="1" x14ac:dyDescent="0.25">
      <c r="A41" s="14" t="s">
        <v>2510</v>
      </c>
      <c r="B41" s="30">
        <v>2002</v>
      </c>
      <c r="C41" s="26" t="s">
        <v>344</v>
      </c>
      <c r="D41" s="42" t="s">
        <v>40</v>
      </c>
      <c r="E41" s="26">
        <v>330951</v>
      </c>
      <c r="F41" s="26" t="s">
        <v>2674</v>
      </c>
      <c r="G41" s="33" t="s">
        <v>40</v>
      </c>
      <c r="H41" s="227" t="s">
        <v>1988</v>
      </c>
      <c r="I41" s="227" t="s">
        <v>2003</v>
      </c>
      <c r="J41" s="227" t="s">
        <v>2580</v>
      </c>
      <c r="K41" s="227" t="s">
        <v>2492</v>
      </c>
      <c r="L41" s="227" t="s">
        <v>347</v>
      </c>
      <c r="M41" s="247">
        <v>4</v>
      </c>
      <c r="N41" s="32">
        <v>3</v>
      </c>
      <c r="O41" s="39" t="s">
        <v>1576</v>
      </c>
      <c r="P41" s="125">
        <f>SUMIFS('C - Sazby a jednotkové ceny'!$H$7:$H$69,'C - Sazby a jednotkové ceny'!$E$7:$E$69,'A1 - Seznam míst plnění vnější'!L41,'C - Sazby a jednotkové ceny'!$F$7:$F$69,'A1 - Seznam míst plnění vnější'!M41)</f>
        <v>0</v>
      </c>
      <c r="Q41" s="269">
        <f t="shared" si="2"/>
        <v>0</v>
      </c>
      <c r="R41" s="249" t="s">
        <v>1586</v>
      </c>
      <c r="S41" s="251" t="s">
        <v>1586</v>
      </c>
      <c r="T41" s="252" t="s">
        <v>1586</v>
      </c>
      <c r="U41" s="250" t="s">
        <v>1586</v>
      </c>
      <c r="V41" s="261" t="s">
        <v>1586</v>
      </c>
      <c r="W41" s="262" t="s">
        <v>1586</v>
      </c>
      <c r="Y41" s="15">
        <f>SUMIFS('D - Harmonogram úklidu'!$AJ$5:$AJ$1213,'D - Harmonogram úklidu'!$A$5:$A$1213,'A1 - Seznam míst plnění vnější'!G47,'D - Harmonogram úklidu'!$B$5:$B$1213,'A1 - Seznam míst plnění vnější'!L47)</f>
        <v>0</v>
      </c>
      <c r="Z41" s="47" t="str">
        <f t="shared" si="1"/>
        <v>Blansko</v>
      </c>
    </row>
    <row r="42" spans="1:26" ht="11.25" customHeight="1" x14ac:dyDescent="0.25">
      <c r="A42" s="14" t="s">
        <v>2510</v>
      </c>
      <c r="B42" s="30">
        <v>2002</v>
      </c>
      <c r="C42" s="26" t="s">
        <v>344</v>
      </c>
      <c r="D42" s="42" t="s">
        <v>40</v>
      </c>
      <c r="E42" s="26">
        <v>330951</v>
      </c>
      <c r="F42" s="26" t="s">
        <v>2675</v>
      </c>
      <c r="G42" s="33" t="s">
        <v>40</v>
      </c>
      <c r="H42" s="227" t="s">
        <v>1988</v>
      </c>
      <c r="I42" s="227" t="s">
        <v>2003</v>
      </c>
      <c r="J42" s="227" t="s">
        <v>2580</v>
      </c>
      <c r="K42" s="227" t="s">
        <v>2493</v>
      </c>
      <c r="L42" s="227" t="s">
        <v>348</v>
      </c>
      <c r="M42" s="247">
        <v>12</v>
      </c>
      <c r="N42" s="32">
        <v>3</v>
      </c>
      <c r="O42" s="39" t="s">
        <v>1576</v>
      </c>
      <c r="P42" s="125">
        <f>SUMIFS('C - Sazby a jednotkové ceny'!$H$7:$H$69,'C - Sazby a jednotkové ceny'!$E$7:$E$69,'A1 - Seznam míst plnění vnější'!L42,'C - Sazby a jednotkové ceny'!$F$7:$F$69,'A1 - Seznam míst plnění vnější'!M42)</f>
        <v>0</v>
      </c>
      <c r="Q42" s="269">
        <f t="shared" si="2"/>
        <v>0</v>
      </c>
      <c r="R42" s="249" t="s">
        <v>1586</v>
      </c>
      <c r="S42" s="251" t="s">
        <v>1586</v>
      </c>
      <c r="T42" s="252" t="s">
        <v>1586</v>
      </c>
      <c r="U42" s="250" t="s">
        <v>1586</v>
      </c>
      <c r="V42" s="261" t="s">
        <v>1586</v>
      </c>
      <c r="W42" s="262" t="s">
        <v>1586</v>
      </c>
      <c r="Y42" s="15">
        <f ca="1">SUMIFS('D - Harmonogram úklidu'!$AJ$5:$AJ$1213,'D - Harmonogram úklidu'!$A$5:$A$1213,'A1 - Seznam míst plnění vnější'!G48,'D - Harmonogram úklidu'!$B$5:$B$1213,'A1 - Seznam míst plnění vnější'!L48)</f>
        <v>4</v>
      </c>
      <c r="Z42" s="47" t="str">
        <f t="shared" si="1"/>
        <v>Blansko</v>
      </c>
    </row>
    <row r="43" spans="1:26" ht="11.25" customHeight="1" x14ac:dyDescent="0.25">
      <c r="A43" s="14" t="s">
        <v>2510</v>
      </c>
      <c r="B43" s="30">
        <v>2002</v>
      </c>
      <c r="C43" s="26" t="s">
        <v>344</v>
      </c>
      <c r="D43" s="42" t="s">
        <v>40</v>
      </c>
      <c r="E43" s="26">
        <v>330951</v>
      </c>
      <c r="F43" s="26" t="s">
        <v>2676</v>
      </c>
      <c r="G43" s="33" t="s">
        <v>40</v>
      </c>
      <c r="H43" s="227" t="s">
        <v>1988</v>
      </c>
      <c r="I43" s="227" t="s">
        <v>2003</v>
      </c>
      <c r="J43" s="227" t="s">
        <v>2580</v>
      </c>
      <c r="K43" s="227" t="s">
        <v>2495</v>
      </c>
      <c r="L43" s="227" t="s">
        <v>350</v>
      </c>
      <c r="M43" s="247">
        <v>12</v>
      </c>
      <c r="N43" s="244">
        <v>142</v>
      </c>
      <c r="O43" s="243" t="s">
        <v>1575</v>
      </c>
      <c r="P43" s="125">
        <f>SUMIFS('C - Sazby a jednotkové ceny'!$H$7:$H$69,'C - Sazby a jednotkové ceny'!$E$7:$E$69,'A1 - Seznam míst plnění vnější'!L43,'C - Sazby a jednotkové ceny'!$F$7:$F$69,'A1 - Seznam míst plnění vnější'!M43)</f>
        <v>0</v>
      </c>
      <c r="Q43" s="269">
        <f t="shared" si="2"/>
        <v>0</v>
      </c>
      <c r="R43" s="249" t="s">
        <v>1586</v>
      </c>
      <c r="S43" s="251" t="s">
        <v>1585</v>
      </c>
      <c r="T43" s="252" t="s">
        <v>1585</v>
      </c>
      <c r="U43" s="250" t="s">
        <v>1586</v>
      </c>
      <c r="V43" s="261" t="s">
        <v>1586</v>
      </c>
      <c r="W43" s="262" t="s">
        <v>1586</v>
      </c>
      <c r="Y43" s="15">
        <f ca="1">SUMIFS('D - Harmonogram úklidu'!$AJ$5:$AJ$1213,'D - Harmonogram úklidu'!$A$5:$A$1213,'A1 - Seznam míst plnění vnější'!G49,'D - Harmonogram úklidu'!$B$5:$B$1213,'A1 - Seznam míst plnění vnější'!L49)</f>
        <v>4</v>
      </c>
      <c r="Z43" s="47" t="str">
        <f t="shared" si="1"/>
        <v>Blansko</v>
      </c>
    </row>
    <row r="44" spans="1:26" ht="19.5" customHeight="1" x14ac:dyDescent="0.25">
      <c r="A44" s="14" t="s">
        <v>2510</v>
      </c>
      <c r="B44" s="30">
        <v>2002</v>
      </c>
      <c r="C44" s="26" t="s">
        <v>344</v>
      </c>
      <c r="D44" s="42" t="s">
        <v>40</v>
      </c>
      <c r="E44" s="26">
        <v>331157</v>
      </c>
      <c r="F44" s="26" t="s">
        <v>1628</v>
      </c>
      <c r="G44" s="33" t="s">
        <v>44</v>
      </c>
      <c r="H44" s="227" t="s">
        <v>1988</v>
      </c>
      <c r="I44" s="227" t="s">
        <v>1999</v>
      </c>
      <c r="J44" s="227" t="s">
        <v>2580</v>
      </c>
      <c r="K44" s="227" t="s">
        <v>2491</v>
      </c>
      <c r="L44" s="227" t="s">
        <v>346</v>
      </c>
      <c r="M44" s="247">
        <v>12</v>
      </c>
      <c r="N44" s="244">
        <v>96</v>
      </c>
      <c r="O44" s="243" t="s">
        <v>1575</v>
      </c>
      <c r="P44" s="125">
        <f>SUMIFS('C - Sazby a jednotkové ceny'!$H$7:$H$69,'C - Sazby a jednotkové ceny'!$E$7:$E$69,'A1 - Seznam míst plnění vnější'!L44,'C - Sazby a jednotkové ceny'!$F$7:$F$69,'A1 - Seznam míst plnění vnější'!M44)</f>
        <v>0</v>
      </c>
      <c r="Q44" s="269">
        <f t="shared" si="2"/>
        <v>0</v>
      </c>
      <c r="R44" s="249" t="s">
        <v>1586</v>
      </c>
      <c r="S44" s="251" t="s">
        <v>1586</v>
      </c>
      <c r="T44" s="252" t="s">
        <v>1586</v>
      </c>
      <c r="U44" s="250" t="s">
        <v>1586</v>
      </c>
      <c r="V44" s="261" t="s">
        <v>1586</v>
      </c>
      <c r="W44" s="262" t="s">
        <v>1586</v>
      </c>
      <c r="Y44" s="15">
        <f ca="1">SUMIFS('D - Harmonogram úklidu'!$AJ$5:$AJ$1213,'D - Harmonogram úklidu'!$A$5:$A$1213,'A1 - Seznam míst plnění vnější'!G35,'D - Harmonogram úklidu'!$B$5:$B$1213,'A1 - Seznam míst plnění vnější'!L35)</f>
        <v>4</v>
      </c>
      <c r="Z44" s="47" t="str">
        <f t="shared" si="1"/>
        <v>Blansko město</v>
      </c>
    </row>
    <row r="45" spans="1:26" ht="19.5" customHeight="1" x14ac:dyDescent="0.25">
      <c r="A45" s="14" t="s">
        <v>2510</v>
      </c>
      <c r="B45" s="30">
        <v>2002</v>
      </c>
      <c r="C45" s="26" t="s">
        <v>344</v>
      </c>
      <c r="D45" s="42" t="s">
        <v>40</v>
      </c>
      <c r="E45" s="26">
        <v>331157</v>
      </c>
      <c r="F45" s="26" t="s">
        <v>1629</v>
      </c>
      <c r="G45" s="33" t="s">
        <v>44</v>
      </c>
      <c r="H45" s="227" t="s">
        <v>1988</v>
      </c>
      <c r="I45" s="227" t="s">
        <v>1999</v>
      </c>
      <c r="J45" s="227" t="s">
        <v>2580</v>
      </c>
      <c r="K45" s="227" t="s">
        <v>2492</v>
      </c>
      <c r="L45" s="227" t="s">
        <v>347</v>
      </c>
      <c r="M45" s="247">
        <v>4</v>
      </c>
      <c r="N45" s="32">
        <v>7</v>
      </c>
      <c r="O45" s="39" t="s">
        <v>1576</v>
      </c>
      <c r="P45" s="125">
        <f>SUMIFS('C - Sazby a jednotkové ceny'!$H$7:$H$69,'C - Sazby a jednotkové ceny'!$E$7:$E$69,'A1 - Seznam míst plnění vnější'!L45,'C - Sazby a jednotkové ceny'!$F$7:$F$69,'A1 - Seznam míst plnění vnější'!M45)</f>
        <v>0</v>
      </c>
      <c r="Q45" s="269">
        <f t="shared" si="2"/>
        <v>0</v>
      </c>
      <c r="R45" s="249" t="s">
        <v>1586</v>
      </c>
      <c r="S45" s="251" t="s">
        <v>1586</v>
      </c>
      <c r="T45" s="252" t="s">
        <v>1586</v>
      </c>
      <c r="U45" s="250" t="s">
        <v>1586</v>
      </c>
      <c r="V45" s="261" t="s">
        <v>1586</v>
      </c>
      <c r="W45" s="262" t="s">
        <v>1586</v>
      </c>
      <c r="Y45" s="15">
        <f ca="1">SUMIFS('D - Harmonogram úklidu'!$AJ$5:$AJ$1213,'D - Harmonogram úklidu'!$A$5:$A$1213,'A1 - Seznam míst plnění vnější'!G36,'D - Harmonogram úklidu'!$B$5:$B$1213,'A1 - Seznam míst plnění vnější'!L36)</f>
        <v>16</v>
      </c>
      <c r="Z45" s="47" t="str">
        <f t="shared" si="1"/>
        <v>Blansko město</v>
      </c>
    </row>
    <row r="46" spans="1:26" ht="19.5" customHeight="1" x14ac:dyDescent="0.25">
      <c r="A46" s="14" t="s">
        <v>2510</v>
      </c>
      <c r="B46" s="30">
        <v>2002</v>
      </c>
      <c r="C46" s="26" t="s">
        <v>344</v>
      </c>
      <c r="D46" s="42" t="s">
        <v>40</v>
      </c>
      <c r="E46" s="26">
        <v>331157</v>
      </c>
      <c r="F46" s="26" t="s">
        <v>1630</v>
      </c>
      <c r="G46" s="33" t="s">
        <v>44</v>
      </c>
      <c r="H46" s="227" t="s">
        <v>1988</v>
      </c>
      <c r="I46" s="227" t="s">
        <v>1999</v>
      </c>
      <c r="J46" s="227" t="s">
        <v>2580</v>
      </c>
      <c r="K46" s="227" t="s">
        <v>2493</v>
      </c>
      <c r="L46" s="227" t="s">
        <v>348</v>
      </c>
      <c r="M46" s="247">
        <v>4</v>
      </c>
      <c r="N46" s="32">
        <v>3</v>
      </c>
      <c r="O46" s="39" t="s">
        <v>1576</v>
      </c>
      <c r="P46" s="125">
        <f>SUMIFS('C - Sazby a jednotkové ceny'!$H$7:$H$69,'C - Sazby a jednotkové ceny'!$E$7:$E$69,'A1 - Seznam míst plnění vnější'!L46,'C - Sazby a jednotkové ceny'!$F$7:$F$69,'A1 - Seznam míst plnění vnější'!M46)</f>
        <v>0</v>
      </c>
      <c r="Q46" s="269">
        <f t="shared" si="2"/>
        <v>0</v>
      </c>
      <c r="R46" s="249" t="s">
        <v>1586</v>
      </c>
      <c r="S46" s="251" t="s">
        <v>1586</v>
      </c>
      <c r="T46" s="252" t="s">
        <v>1586</v>
      </c>
      <c r="U46" s="250" t="s">
        <v>1586</v>
      </c>
      <c r="V46" s="261" t="s">
        <v>1586</v>
      </c>
      <c r="W46" s="262" t="s">
        <v>1586</v>
      </c>
      <c r="Y46" s="15">
        <f ca="1">SUMIFS('D - Harmonogram úklidu'!$AJ$5:$AJ$1213,'D - Harmonogram úklidu'!$A$5:$A$1213,'A1 - Seznam míst plnění vnější'!G37,'D - Harmonogram úklidu'!$B$5:$B$1213,'A1 - Seznam míst plnění vnější'!L37)</f>
        <v>16</v>
      </c>
      <c r="Z46" s="47" t="str">
        <f t="shared" si="1"/>
        <v>Blansko město</v>
      </c>
    </row>
    <row r="47" spans="1:26" ht="19.5" customHeight="1" x14ac:dyDescent="0.25">
      <c r="A47" s="14" t="s">
        <v>2510</v>
      </c>
      <c r="B47" s="30">
        <v>2002</v>
      </c>
      <c r="C47" s="26" t="s">
        <v>344</v>
      </c>
      <c r="D47" s="42" t="s">
        <v>40</v>
      </c>
      <c r="E47" s="26">
        <v>331157</v>
      </c>
      <c r="F47" s="26" t="s">
        <v>1631</v>
      </c>
      <c r="G47" s="33" t="s">
        <v>44</v>
      </c>
      <c r="H47" s="227" t="s">
        <v>1988</v>
      </c>
      <c r="I47" s="227" t="s">
        <v>1999</v>
      </c>
      <c r="J47" s="227" t="s">
        <v>2580</v>
      </c>
      <c r="K47" s="227" t="s">
        <v>2495</v>
      </c>
      <c r="L47" s="227" t="s">
        <v>349</v>
      </c>
      <c r="M47" s="247">
        <v>4</v>
      </c>
      <c r="N47" s="244">
        <v>96</v>
      </c>
      <c r="O47" s="243" t="s">
        <v>1575</v>
      </c>
      <c r="P47" s="125">
        <f>SUMIFS('C - Sazby a jednotkové ceny'!$H$7:$H$69,'C - Sazby a jednotkové ceny'!$E$7:$E$69,'A1 - Seznam míst plnění vnější'!L47,'C - Sazby a jednotkové ceny'!$F$7:$F$69,'A1 - Seznam míst plnění vnější'!M47)</f>
        <v>0</v>
      </c>
      <c r="Q47" s="269">
        <f t="shared" si="2"/>
        <v>0</v>
      </c>
      <c r="R47" s="249" t="s">
        <v>1586</v>
      </c>
      <c r="S47" s="251" t="s">
        <v>1586</v>
      </c>
      <c r="T47" s="252" t="s">
        <v>1586</v>
      </c>
      <c r="U47" s="250" t="s">
        <v>1586</v>
      </c>
      <c r="V47" s="261" t="s">
        <v>1586</v>
      </c>
      <c r="W47" s="262" t="s">
        <v>1586</v>
      </c>
      <c r="Y47" s="15">
        <f ca="1">SUMIFS('D - Harmonogram úklidu'!$AJ$5:$AJ$1213,'D - Harmonogram úklidu'!$A$5:$A$1213,'A1 - Seznam míst plnění vnější'!G38,'D - Harmonogram úklidu'!$B$5:$B$1213,'A1 - Seznam míst plnění vnější'!L38)</f>
        <v>1</v>
      </c>
      <c r="Z47" s="47" t="str">
        <f t="shared" si="1"/>
        <v>Blansko město</v>
      </c>
    </row>
    <row r="48" spans="1:26" ht="19.5" customHeight="1" x14ac:dyDescent="0.25">
      <c r="A48" s="14" t="s">
        <v>2510</v>
      </c>
      <c r="B48" s="30">
        <v>2002</v>
      </c>
      <c r="C48" s="26" t="s">
        <v>344</v>
      </c>
      <c r="D48" s="42" t="s">
        <v>40</v>
      </c>
      <c r="E48" s="26">
        <v>331157</v>
      </c>
      <c r="F48" s="26" t="s">
        <v>1632</v>
      </c>
      <c r="G48" s="33" t="s">
        <v>44</v>
      </c>
      <c r="H48" s="227" t="s">
        <v>1988</v>
      </c>
      <c r="I48" s="227" t="s">
        <v>1999</v>
      </c>
      <c r="J48" s="227" t="s">
        <v>2580</v>
      </c>
      <c r="K48" s="227" t="s">
        <v>2495</v>
      </c>
      <c r="L48" s="227" t="s">
        <v>350</v>
      </c>
      <c r="M48" s="247">
        <v>4</v>
      </c>
      <c r="N48" s="244">
        <v>1579</v>
      </c>
      <c r="O48" s="243" t="s">
        <v>1575</v>
      </c>
      <c r="P48" s="125">
        <f>SUMIFS('C - Sazby a jednotkové ceny'!$H$7:$H$69,'C - Sazby a jednotkové ceny'!$E$7:$E$69,'A1 - Seznam míst plnění vnější'!L48,'C - Sazby a jednotkové ceny'!$F$7:$F$69,'A1 - Seznam míst plnění vnější'!M48)</f>
        <v>0</v>
      </c>
      <c r="Q48" s="269">
        <f t="shared" si="2"/>
        <v>0</v>
      </c>
      <c r="R48" s="249" t="s">
        <v>1586</v>
      </c>
      <c r="S48" s="251" t="s">
        <v>1586</v>
      </c>
      <c r="T48" s="252" t="s">
        <v>1586</v>
      </c>
      <c r="U48" s="250" t="s">
        <v>1586</v>
      </c>
      <c r="V48" s="261" t="s">
        <v>1586</v>
      </c>
      <c r="W48" s="262" t="s">
        <v>1586</v>
      </c>
      <c r="Y48" s="15">
        <f ca="1">SUMIFS('D - Harmonogram úklidu'!$AJ$5:$AJ$1213,'D - Harmonogram úklidu'!$A$5:$A$1213,'A1 - Seznam míst plnění vnější'!G39,'D - Harmonogram úklidu'!$B$5:$B$1213,'A1 - Seznam míst plnění vnější'!L39)</f>
        <v>4</v>
      </c>
      <c r="Z48" s="47" t="str">
        <f t="shared" si="1"/>
        <v>Blansko město</v>
      </c>
    </row>
    <row r="49" spans="1:26" ht="11.25" customHeight="1" x14ac:dyDescent="0.25">
      <c r="A49" s="14" t="s">
        <v>2510</v>
      </c>
      <c r="B49" s="30">
        <v>2002</v>
      </c>
      <c r="C49" s="26" t="s">
        <v>344</v>
      </c>
      <c r="D49" s="42" t="s">
        <v>40</v>
      </c>
      <c r="E49" s="26">
        <v>331157</v>
      </c>
      <c r="F49" s="26" t="s">
        <v>1633</v>
      </c>
      <c r="G49" s="33" t="s">
        <v>44</v>
      </c>
      <c r="H49" s="227" t="s">
        <v>1988</v>
      </c>
      <c r="I49" s="227" t="s">
        <v>2000</v>
      </c>
      <c r="J49" s="227" t="s">
        <v>2580</v>
      </c>
      <c r="K49" s="227" t="s">
        <v>2495</v>
      </c>
      <c r="L49" s="227" t="s">
        <v>350</v>
      </c>
      <c r="M49" s="247">
        <v>4</v>
      </c>
      <c r="N49" s="244">
        <v>760</v>
      </c>
      <c r="O49" s="243" t="s">
        <v>1575</v>
      </c>
      <c r="P49" s="125">
        <f>SUMIFS('C - Sazby a jednotkové ceny'!$H$7:$H$69,'C - Sazby a jednotkové ceny'!$E$7:$E$69,'A1 - Seznam míst plnění vnější'!L49,'C - Sazby a jednotkové ceny'!$F$7:$F$69,'A1 - Seznam míst plnění vnější'!M49)</f>
        <v>0</v>
      </c>
      <c r="Q49" s="269">
        <f t="shared" si="2"/>
        <v>0</v>
      </c>
      <c r="R49" s="249" t="s">
        <v>1586</v>
      </c>
      <c r="S49" s="251" t="s">
        <v>1586</v>
      </c>
      <c r="T49" s="252" t="s">
        <v>1586</v>
      </c>
      <c r="U49" s="250" t="s">
        <v>1586</v>
      </c>
      <c r="V49" s="261" t="s">
        <v>1586</v>
      </c>
      <c r="W49" s="262" t="s">
        <v>1586</v>
      </c>
      <c r="Y49" s="15">
        <f ca="1">SUMIFS('D - Harmonogram úklidu'!$AJ$5:$AJ$1213,'D - Harmonogram úklidu'!$A$5:$A$1213,'A1 - Seznam míst plnění vnější'!G40,'D - Harmonogram úklidu'!$B$5:$B$1213,'A1 - Seznam míst plnění vnější'!L40)</f>
        <v>16</v>
      </c>
      <c r="Z49" s="47" t="str">
        <f t="shared" si="1"/>
        <v>Blansko město</v>
      </c>
    </row>
    <row r="50" spans="1:26" ht="19.5" customHeight="1" x14ac:dyDescent="0.25">
      <c r="A50" s="14" t="s">
        <v>2510</v>
      </c>
      <c r="B50" s="30">
        <v>2791</v>
      </c>
      <c r="C50" s="26" t="s">
        <v>68</v>
      </c>
      <c r="D50" s="42" t="s">
        <v>58</v>
      </c>
      <c r="E50" s="26">
        <v>371252</v>
      </c>
      <c r="F50" s="26" t="s">
        <v>1643</v>
      </c>
      <c r="G50" s="33" t="s">
        <v>276</v>
      </c>
      <c r="H50" s="227" t="s">
        <v>1988</v>
      </c>
      <c r="I50" s="227" t="s">
        <v>2004</v>
      </c>
      <c r="J50" s="227" t="s">
        <v>2580</v>
      </c>
      <c r="K50" s="227" t="s">
        <v>2491</v>
      </c>
      <c r="L50" s="227" t="s">
        <v>346</v>
      </c>
      <c r="M50" s="247">
        <v>2</v>
      </c>
      <c r="N50" s="244">
        <v>30</v>
      </c>
      <c r="O50" s="243" t="s">
        <v>1575</v>
      </c>
      <c r="P50" s="125">
        <f>SUMIFS('C - Sazby a jednotkové ceny'!$H$7:$H$69,'C - Sazby a jednotkové ceny'!$E$7:$E$69,'A1 - Seznam míst plnění vnější'!L50,'C - Sazby a jednotkové ceny'!$F$7:$F$69,'A1 - Seznam míst plnění vnější'!M50)</f>
        <v>0</v>
      </c>
      <c r="Q50" s="269">
        <f t="shared" si="2"/>
        <v>0</v>
      </c>
      <c r="R50" s="249" t="s">
        <v>1586</v>
      </c>
      <c r="S50" s="251" t="s">
        <v>1586</v>
      </c>
      <c r="T50" s="252" t="s">
        <v>1586</v>
      </c>
      <c r="U50" s="250" t="s">
        <v>1586</v>
      </c>
      <c r="V50" s="261" t="s">
        <v>1586</v>
      </c>
      <c r="W50" s="262" t="s">
        <v>1586</v>
      </c>
      <c r="Y50" s="15">
        <f ca="1">SUMIFS('D - Harmonogram úklidu'!$AJ$5:$AJ$1213,'D - Harmonogram úklidu'!$A$5:$A$1213,'A1 - Seznam míst plnění vnější'!G50,'D - Harmonogram úklidu'!$B$5:$B$1213,'A1 - Seznam míst plnění vnější'!L50)</f>
        <v>4</v>
      </c>
      <c r="Z50" s="47" t="str">
        <f t="shared" si="1"/>
        <v>Blatnice pod Svatým Antonínkem</v>
      </c>
    </row>
    <row r="51" spans="1:26" ht="19.5" customHeight="1" x14ac:dyDescent="0.25">
      <c r="A51" s="14" t="s">
        <v>2510</v>
      </c>
      <c r="B51" s="30">
        <v>2791</v>
      </c>
      <c r="C51" s="26" t="s">
        <v>68</v>
      </c>
      <c r="D51" s="42" t="s">
        <v>58</v>
      </c>
      <c r="E51" s="26">
        <v>371252</v>
      </c>
      <c r="F51" s="26" t="s">
        <v>1644</v>
      </c>
      <c r="G51" s="33" t="s">
        <v>276</v>
      </c>
      <c r="H51" s="227" t="s">
        <v>1988</v>
      </c>
      <c r="I51" s="227" t="s">
        <v>2004</v>
      </c>
      <c r="J51" s="227" t="s">
        <v>2580</v>
      </c>
      <c r="K51" s="227" t="s">
        <v>2492</v>
      </c>
      <c r="L51" s="227" t="s">
        <v>347</v>
      </c>
      <c r="M51" s="247">
        <v>2</v>
      </c>
      <c r="N51" s="32">
        <v>2</v>
      </c>
      <c r="O51" s="39" t="s">
        <v>1576</v>
      </c>
      <c r="P51" s="125">
        <f>SUMIFS('C - Sazby a jednotkové ceny'!$H$7:$H$69,'C - Sazby a jednotkové ceny'!$E$7:$E$69,'A1 - Seznam míst plnění vnější'!L51,'C - Sazby a jednotkové ceny'!$F$7:$F$69,'A1 - Seznam míst plnění vnější'!M51)</f>
        <v>0</v>
      </c>
      <c r="Q51" s="269">
        <f t="shared" si="2"/>
        <v>0</v>
      </c>
      <c r="R51" s="249" t="s">
        <v>1586</v>
      </c>
      <c r="S51" s="251" t="s">
        <v>1586</v>
      </c>
      <c r="T51" s="252" t="s">
        <v>1586</v>
      </c>
      <c r="U51" s="250" t="s">
        <v>1586</v>
      </c>
      <c r="V51" s="261" t="s">
        <v>1586</v>
      </c>
      <c r="W51" s="262" t="s">
        <v>1586</v>
      </c>
      <c r="Y51" s="15">
        <f ca="1">SUMIFS('D - Harmonogram úklidu'!$AJ$5:$AJ$1213,'D - Harmonogram úklidu'!$A$5:$A$1213,'A1 - Seznam míst plnění vnější'!G51,'D - Harmonogram úklidu'!$B$5:$B$1213,'A1 - Seznam míst plnění vnější'!L51)</f>
        <v>2</v>
      </c>
      <c r="Z51" s="47" t="str">
        <f t="shared" si="1"/>
        <v>Blatnice pod Svatým Antonínkem</v>
      </c>
    </row>
    <row r="52" spans="1:26" ht="11.25" customHeight="1" x14ac:dyDescent="0.25">
      <c r="A52" s="14" t="s">
        <v>2510</v>
      </c>
      <c r="B52" s="30">
        <v>2302</v>
      </c>
      <c r="C52" s="26" t="s">
        <v>344</v>
      </c>
      <c r="D52" s="42" t="s">
        <v>24</v>
      </c>
      <c r="E52" s="26">
        <v>331256</v>
      </c>
      <c r="F52" s="26" t="s">
        <v>1645</v>
      </c>
      <c r="G52" s="33" t="s">
        <v>4</v>
      </c>
      <c r="H52" s="227" t="s">
        <v>1988</v>
      </c>
      <c r="I52" s="227" t="s">
        <v>2005</v>
      </c>
      <c r="J52" s="227" t="s">
        <v>2580</v>
      </c>
      <c r="K52" s="227" t="s">
        <v>2495</v>
      </c>
      <c r="L52" s="227" t="s">
        <v>350</v>
      </c>
      <c r="M52" s="247">
        <v>2</v>
      </c>
      <c r="N52" s="244">
        <v>2013</v>
      </c>
      <c r="O52" s="243" t="s">
        <v>1575</v>
      </c>
      <c r="P52" s="125">
        <f>SUMIFS('C - Sazby a jednotkové ceny'!$H$7:$H$69,'C - Sazby a jednotkové ceny'!$E$7:$E$69,'A1 - Seznam míst plnění vnější'!L52,'C - Sazby a jednotkové ceny'!$F$7:$F$69,'A1 - Seznam míst plnění vnější'!M52)</f>
        <v>0</v>
      </c>
      <c r="Q52" s="269">
        <f t="shared" si="2"/>
        <v>0</v>
      </c>
      <c r="R52" s="249" t="s">
        <v>1586</v>
      </c>
      <c r="S52" s="251" t="s">
        <v>1585</v>
      </c>
      <c r="T52" s="252" t="s">
        <v>1585</v>
      </c>
      <c r="U52" s="250" t="s">
        <v>1586</v>
      </c>
      <c r="V52" s="261" t="s">
        <v>1586</v>
      </c>
      <c r="W52" s="262" t="s">
        <v>1586</v>
      </c>
      <c r="Y52" s="15">
        <f ca="1">SUMIFS('D - Harmonogram úklidu'!$AJ$5:$AJ$1213,'D - Harmonogram úklidu'!$A$5:$A$1213,'A1 - Seznam míst plnění vnější'!G52,'D - Harmonogram úklidu'!$B$5:$B$1213,'A1 - Seznam míst plnění vnější'!L52)</f>
        <v>4</v>
      </c>
      <c r="Z52" s="47" t="str">
        <f t="shared" si="1"/>
        <v>Blažovice</v>
      </c>
    </row>
    <row r="53" spans="1:26" ht="11.25" customHeight="1" x14ac:dyDescent="0.25">
      <c r="A53" s="14" t="s">
        <v>2510</v>
      </c>
      <c r="B53" s="30">
        <v>2302</v>
      </c>
      <c r="C53" s="26" t="s">
        <v>344</v>
      </c>
      <c r="D53" s="42" t="s">
        <v>24</v>
      </c>
      <c r="E53" s="26">
        <v>331256</v>
      </c>
      <c r="F53" s="26" t="s">
        <v>1646</v>
      </c>
      <c r="G53" s="33" t="s">
        <v>4</v>
      </c>
      <c r="H53" s="227" t="s">
        <v>1988</v>
      </c>
      <c r="I53" s="227" t="s">
        <v>2006</v>
      </c>
      <c r="J53" s="227" t="s">
        <v>2580</v>
      </c>
      <c r="K53" s="227" t="s">
        <v>2492</v>
      </c>
      <c r="L53" s="227" t="s">
        <v>347</v>
      </c>
      <c r="M53" s="247">
        <v>4</v>
      </c>
      <c r="N53" s="32">
        <v>2</v>
      </c>
      <c r="O53" s="39" t="s">
        <v>1576</v>
      </c>
      <c r="P53" s="125">
        <f>SUMIFS('C - Sazby a jednotkové ceny'!$H$7:$H$69,'C - Sazby a jednotkové ceny'!$E$7:$E$69,'A1 - Seznam míst plnění vnější'!L53,'C - Sazby a jednotkové ceny'!$F$7:$F$69,'A1 - Seznam míst plnění vnější'!M53)</f>
        <v>0</v>
      </c>
      <c r="Q53" s="269">
        <f t="shared" si="2"/>
        <v>0</v>
      </c>
      <c r="R53" s="249" t="s">
        <v>1586</v>
      </c>
      <c r="S53" s="251" t="s">
        <v>1586</v>
      </c>
      <c r="T53" s="252" t="s">
        <v>1586</v>
      </c>
      <c r="U53" s="250" t="s">
        <v>1586</v>
      </c>
      <c r="V53" s="261" t="s">
        <v>1586</v>
      </c>
      <c r="W53" s="262" t="s">
        <v>1586</v>
      </c>
      <c r="Y53" s="15">
        <f ca="1">SUMIFS('D - Harmonogram úklidu'!$AJ$5:$AJ$1213,'D - Harmonogram úklidu'!$A$5:$A$1213,'A1 - Seznam míst plnění vnější'!G53,'D - Harmonogram úklidu'!$B$5:$B$1213,'A1 - Seznam míst plnění vnější'!L53)</f>
        <v>4</v>
      </c>
      <c r="Z53" s="47" t="str">
        <f t="shared" si="1"/>
        <v>Blažovice</v>
      </c>
    </row>
    <row r="54" spans="1:26" ht="11.25" customHeight="1" x14ac:dyDescent="0.25">
      <c r="A54" s="14" t="s">
        <v>489</v>
      </c>
      <c r="B54" s="30">
        <v>2302</v>
      </c>
      <c r="C54" s="26" t="s">
        <v>344</v>
      </c>
      <c r="D54" s="42" t="s">
        <v>24</v>
      </c>
      <c r="E54" s="26">
        <v>331256</v>
      </c>
      <c r="F54" s="26" t="s">
        <v>1647</v>
      </c>
      <c r="G54" s="33" t="s">
        <v>4</v>
      </c>
      <c r="H54" s="227" t="s">
        <v>1988</v>
      </c>
      <c r="I54" s="227" t="s">
        <v>2006</v>
      </c>
      <c r="J54" s="227" t="s">
        <v>2580</v>
      </c>
      <c r="K54" s="227" t="s">
        <v>2495</v>
      </c>
      <c r="L54" s="227" t="s">
        <v>350</v>
      </c>
      <c r="M54" s="247">
        <v>4</v>
      </c>
      <c r="N54" s="244">
        <v>250</v>
      </c>
      <c r="O54" s="243" t="s">
        <v>1575</v>
      </c>
      <c r="P54" s="125">
        <f>SUMIFS('C - Sazby a jednotkové ceny'!$H$7:$H$69,'C - Sazby a jednotkové ceny'!$E$7:$E$69,'A1 - Seznam míst plnění vnější'!L54,'C - Sazby a jednotkové ceny'!$F$7:$F$69,'A1 - Seznam míst plnění vnější'!M54)</f>
        <v>0</v>
      </c>
      <c r="Q54" s="269">
        <f t="shared" si="2"/>
        <v>0</v>
      </c>
      <c r="R54" s="249" t="s">
        <v>1586</v>
      </c>
      <c r="S54" s="251" t="s">
        <v>1585</v>
      </c>
      <c r="T54" s="252" t="s">
        <v>1585</v>
      </c>
      <c r="U54" s="250" t="s">
        <v>1586</v>
      </c>
      <c r="V54" s="261" t="s">
        <v>1586</v>
      </c>
      <c r="W54" s="262" t="s">
        <v>1586</v>
      </c>
      <c r="Y54" s="15">
        <f ca="1">SUMIFS('D - Harmonogram úklidu'!$AJ$5:$AJ$1213,'D - Harmonogram úklidu'!$A$5:$A$1213,'A1 - Seznam míst plnění vnější'!G54,'D - Harmonogram úklidu'!$B$5:$B$1213,'A1 - Seznam míst plnění vnější'!L54)</f>
        <v>4</v>
      </c>
      <c r="Z54" s="47" t="str">
        <f t="shared" si="1"/>
        <v>Blažovice</v>
      </c>
    </row>
    <row r="55" spans="1:26" ht="11.25" customHeight="1" x14ac:dyDescent="0.25">
      <c r="A55" s="14" t="s">
        <v>2510</v>
      </c>
      <c r="B55" s="30">
        <v>2302</v>
      </c>
      <c r="C55" s="26" t="s">
        <v>344</v>
      </c>
      <c r="D55" s="42" t="s">
        <v>24</v>
      </c>
      <c r="E55" s="26">
        <v>331256</v>
      </c>
      <c r="F55" s="26" t="s">
        <v>1648</v>
      </c>
      <c r="G55" s="33" t="s">
        <v>4</v>
      </c>
      <c r="H55" s="227" t="s">
        <v>1988</v>
      </c>
      <c r="I55" s="227" t="s">
        <v>2006</v>
      </c>
      <c r="J55" s="227" t="s">
        <v>2580</v>
      </c>
      <c r="K55" s="227" t="s">
        <v>2495</v>
      </c>
      <c r="L55" s="227" t="s">
        <v>350</v>
      </c>
      <c r="M55" s="247">
        <v>4</v>
      </c>
      <c r="N55" s="244">
        <v>70</v>
      </c>
      <c r="O55" s="243" t="s">
        <v>1575</v>
      </c>
      <c r="P55" s="125">
        <f>SUMIFS('C - Sazby a jednotkové ceny'!$H$7:$H$69,'C - Sazby a jednotkové ceny'!$E$7:$E$69,'A1 - Seznam míst plnění vnější'!L55,'C - Sazby a jednotkové ceny'!$F$7:$F$69,'A1 - Seznam míst plnění vnější'!M55)</f>
        <v>0</v>
      </c>
      <c r="Q55" s="269">
        <f t="shared" si="2"/>
        <v>0</v>
      </c>
      <c r="R55" s="249" t="s">
        <v>1586</v>
      </c>
      <c r="S55" s="251" t="s">
        <v>1585</v>
      </c>
      <c r="T55" s="252" t="s">
        <v>1585</v>
      </c>
      <c r="U55" s="250" t="s">
        <v>1586</v>
      </c>
      <c r="V55" s="261" t="s">
        <v>1586</v>
      </c>
      <c r="W55" s="262" t="s">
        <v>1586</v>
      </c>
      <c r="Y55" s="15">
        <f ca="1">SUMIFS('D - Harmonogram úklidu'!$AJ$5:$AJ$1213,'D - Harmonogram úklidu'!$A$5:$A$1213,'A1 - Seznam míst plnění vnější'!G55,'D - Harmonogram úklidu'!$B$5:$B$1213,'A1 - Seznam míst plnění vnější'!L55)</f>
        <v>4</v>
      </c>
      <c r="Z55" s="47" t="str">
        <f t="shared" si="1"/>
        <v>Blažovice</v>
      </c>
    </row>
    <row r="56" spans="1:26" ht="11.25" customHeight="1" x14ac:dyDescent="0.25">
      <c r="A56" s="14" t="s">
        <v>489</v>
      </c>
      <c r="B56" s="30">
        <v>1201</v>
      </c>
      <c r="C56" s="26" t="s">
        <v>68</v>
      </c>
      <c r="D56" s="42" t="s">
        <v>123</v>
      </c>
      <c r="E56" s="26">
        <v>338152</v>
      </c>
      <c r="F56" s="26" t="s">
        <v>1649</v>
      </c>
      <c r="G56" s="33" t="s">
        <v>1967</v>
      </c>
      <c r="H56" s="227" t="s">
        <v>1988</v>
      </c>
      <c r="I56" s="227" t="s">
        <v>2007</v>
      </c>
      <c r="J56" s="227" t="s">
        <v>2580</v>
      </c>
      <c r="K56" s="227" t="s">
        <v>2495</v>
      </c>
      <c r="L56" s="227" t="s">
        <v>350</v>
      </c>
      <c r="M56" s="247">
        <v>2</v>
      </c>
      <c r="N56" s="244">
        <v>50</v>
      </c>
      <c r="O56" s="243" t="s">
        <v>1575</v>
      </c>
      <c r="P56" s="125">
        <f>SUMIFS('C - Sazby a jednotkové ceny'!$H$7:$H$69,'C - Sazby a jednotkové ceny'!$E$7:$E$69,'A1 - Seznam míst plnění vnější'!L56,'C - Sazby a jednotkové ceny'!$F$7:$F$69,'A1 - Seznam míst plnění vnější'!M56)</f>
        <v>0</v>
      </c>
      <c r="Q56" s="269">
        <f t="shared" si="2"/>
        <v>0</v>
      </c>
      <c r="R56" s="249" t="s">
        <v>1586</v>
      </c>
      <c r="S56" s="251" t="s">
        <v>1586</v>
      </c>
      <c r="T56" s="252" t="s">
        <v>1586</v>
      </c>
      <c r="U56" s="250" t="s">
        <v>1586</v>
      </c>
      <c r="V56" s="261" t="s">
        <v>1586</v>
      </c>
      <c r="W56" s="262" t="s">
        <v>1586</v>
      </c>
      <c r="Y56" s="15">
        <f>SUMIFS('D - Harmonogram úklidu'!$AJ$5:$AJ$1213,'D - Harmonogram úklidu'!$A$5:$A$1213,'A1 - Seznam míst plnění vnější'!G56,'D - Harmonogram úklidu'!$B$5:$B$1213,'A1 - Seznam míst plnění vnější'!L56)</f>
        <v>0</v>
      </c>
      <c r="Z56" s="47" t="str">
        <f t="shared" si="1"/>
        <v>Blížkovice</v>
      </c>
    </row>
    <row r="57" spans="1:26" ht="19.5" customHeight="1" x14ac:dyDescent="0.25">
      <c r="A57" s="14" t="s">
        <v>2510</v>
      </c>
      <c r="B57" s="30">
        <v>2302</v>
      </c>
      <c r="C57" s="26" t="s">
        <v>68</v>
      </c>
      <c r="D57" s="42" t="s">
        <v>59</v>
      </c>
      <c r="E57" s="26">
        <v>331751</v>
      </c>
      <c r="F57" s="26" t="s">
        <v>1643</v>
      </c>
      <c r="G57" s="33" t="s">
        <v>277</v>
      </c>
      <c r="H57" s="227" t="s">
        <v>1988</v>
      </c>
      <c r="I57" s="227" t="s">
        <v>2008</v>
      </c>
      <c r="J57" s="227" t="s">
        <v>2580</v>
      </c>
      <c r="K57" s="227" t="s">
        <v>2491</v>
      </c>
      <c r="L57" s="227" t="s">
        <v>346</v>
      </c>
      <c r="M57" s="247">
        <v>4</v>
      </c>
      <c r="N57" s="244">
        <v>14</v>
      </c>
      <c r="O57" s="243" t="s">
        <v>1575</v>
      </c>
      <c r="P57" s="125">
        <f>SUMIFS('C - Sazby a jednotkové ceny'!$H$7:$H$69,'C - Sazby a jednotkové ceny'!$E$7:$E$69,'A1 - Seznam míst plnění vnější'!L57,'C - Sazby a jednotkové ceny'!$F$7:$F$69,'A1 - Seznam míst plnění vnější'!M57)</f>
        <v>0</v>
      </c>
      <c r="Q57" s="269">
        <f t="shared" si="2"/>
        <v>0</v>
      </c>
      <c r="R57" s="249" t="s">
        <v>1586</v>
      </c>
      <c r="S57" s="251" t="s">
        <v>1586</v>
      </c>
      <c r="T57" s="252" t="s">
        <v>1586</v>
      </c>
      <c r="U57" s="250" t="s">
        <v>1586</v>
      </c>
      <c r="V57" s="261" t="s">
        <v>1586</v>
      </c>
      <c r="W57" s="262" t="s">
        <v>1586</v>
      </c>
      <c r="Y57" s="15">
        <f ca="1">SUMIFS('D - Harmonogram úklidu'!$AJ$5:$AJ$1213,'D - Harmonogram úklidu'!$A$5:$A$1213,'A1 - Seznam míst plnění vnější'!G57,'D - Harmonogram úklidu'!$B$5:$B$1213,'A1 - Seznam míst plnění vnější'!L57)</f>
        <v>4</v>
      </c>
      <c r="Z57" s="47" t="str">
        <f t="shared" si="1"/>
        <v>Bohuslavice u Kyjova</v>
      </c>
    </row>
    <row r="58" spans="1:26" ht="19.5" customHeight="1" x14ac:dyDescent="0.25">
      <c r="A58" s="14" t="s">
        <v>2510</v>
      </c>
      <c r="B58" s="30">
        <v>2302</v>
      </c>
      <c r="C58" s="26" t="s">
        <v>68</v>
      </c>
      <c r="D58" s="42" t="s">
        <v>59</v>
      </c>
      <c r="E58" s="26">
        <v>331751</v>
      </c>
      <c r="F58" s="26" t="s">
        <v>1644</v>
      </c>
      <c r="G58" s="33" t="s">
        <v>277</v>
      </c>
      <c r="H58" s="227" t="s">
        <v>1988</v>
      </c>
      <c r="I58" s="227" t="s">
        <v>2008</v>
      </c>
      <c r="J58" s="227" t="s">
        <v>2580</v>
      </c>
      <c r="K58" s="227" t="s">
        <v>2492</v>
      </c>
      <c r="L58" s="227" t="s">
        <v>347</v>
      </c>
      <c r="M58" s="247">
        <v>4</v>
      </c>
      <c r="N58" s="32">
        <v>2</v>
      </c>
      <c r="O58" s="39" t="s">
        <v>1576</v>
      </c>
      <c r="P58" s="125">
        <f>SUMIFS('C - Sazby a jednotkové ceny'!$H$7:$H$69,'C - Sazby a jednotkové ceny'!$E$7:$E$69,'A1 - Seznam míst plnění vnější'!L58,'C - Sazby a jednotkové ceny'!$F$7:$F$69,'A1 - Seznam míst plnění vnější'!M58)</f>
        <v>0</v>
      </c>
      <c r="Q58" s="269">
        <f t="shared" si="2"/>
        <v>0</v>
      </c>
      <c r="R58" s="249" t="s">
        <v>1586</v>
      </c>
      <c r="S58" s="251" t="s">
        <v>1586</v>
      </c>
      <c r="T58" s="252" t="s">
        <v>1586</v>
      </c>
      <c r="U58" s="250" t="s">
        <v>1586</v>
      </c>
      <c r="V58" s="261" t="s">
        <v>1586</v>
      </c>
      <c r="W58" s="262" t="s">
        <v>1586</v>
      </c>
      <c r="Y58" s="15">
        <f ca="1">SUMIFS('D - Harmonogram úklidu'!$AJ$5:$AJ$1213,'D - Harmonogram úklidu'!$A$5:$A$1213,'A1 - Seznam míst plnění vnější'!G58,'D - Harmonogram úklidu'!$B$5:$B$1213,'A1 - Seznam míst plnění vnější'!L58)</f>
        <v>4</v>
      </c>
      <c r="Z58" s="47" t="str">
        <f t="shared" si="1"/>
        <v>Bohuslavice u Kyjova</v>
      </c>
    </row>
    <row r="59" spans="1:26" ht="11.25" customHeight="1" x14ac:dyDescent="0.25">
      <c r="A59" s="14" t="s">
        <v>489</v>
      </c>
      <c r="B59" s="30">
        <v>1201</v>
      </c>
      <c r="C59" s="26" t="s">
        <v>68</v>
      </c>
      <c r="D59" s="42" t="s">
        <v>123</v>
      </c>
      <c r="E59" s="26">
        <v>341669</v>
      </c>
      <c r="F59" s="26" t="s">
        <v>1649</v>
      </c>
      <c r="G59" s="33" t="s">
        <v>1968</v>
      </c>
      <c r="H59" s="227" t="s">
        <v>1988</v>
      </c>
      <c r="I59" s="227" t="s">
        <v>2009</v>
      </c>
      <c r="J59" s="227" t="s">
        <v>2580</v>
      </c>
      <c r="K59" s="227" t="s">
        <v>2495</v>
      </c>
      <c r="L59" s="227" t="s">
        <v>350</v>
      </c>
      <c r="M59" s="247">
        <v>2</v>
      </c>
      <c r="N59" s="244">
        <v>128</v>
      </c>
      <c r="O59" s="243" t="s">
        <v>1575</v>
      </c>
      <c r="P59" s="125">
        <f>SUMIFS('C - Sazby a jednotkové ceny'!$H$7:$H$69,'C - Sazby a jednotkové ceny'!$E$7:$E$69,'A1 - Seznam míst plnění vnější'!L59,'C - Sazby a jednotkové ceny'!$F$7:$F$69,'A1 - Seznam míst plnění vnější'!M59)</f>
        <v>0</v>
      </c>
      <c r="Q59" s="269">
        <f t="shared" si="2"/>
        <v>0</v>
      </c>
      <c r="R59" s="249" t="s">
        <v>1586</v>
      </c>
      <c r="S59" s="251" t="s">
        <v>1586</v>
      </c>
      <c r="T59" s="252" t="s">
        <v>1586</v>
      </c>
      <c r="U59" s="250" t="s">
        <v>1586</v>
      </c>
      <c r="V59" s="261" t="s">
        <v>1586</v>
      </c>
      <c r="W59" s="262" t="s">
        <v>1586</v>
      </c>
      <c r="Y59" s="15">
        <f>SUMIFS('D - Harmonogram úklidu'!$AJ$5:$AJ$1213,'D - Harmonogram úklidu'!$A$5:$A$1213,'A1 - Seznam míst plnění vnější'!G59,'D - Harmonogram úklidu'!$B$5:$B$1213,'A1 - Seznam míst plnění vnější'!L59)</f>
        <v>0</v>
      </c>
      <c r="Z59" s="47" t="str">
        <f t="shared" si="1"/>
        <v>Bohušice</v>
      </c>
    </row>
    <row r="60" spans="1:26" ht="19.5" customHeight="1" x14ac:dyDescent="0.25">
      <c r="A60" s="14" t="s">
        <v>2510</v>
      </c>
      <c r="B60" s="30">
        <v>1271</v>
      </c>
      <c r="C60" s="26" t="s">
        <v>68</v>
      </c>
      <c r="D60" s="42" t="s">
        <v>61</v>
      </c>
      <c r="E60" s="26">
        <v>358457</v>
      </c>
      <c r="F60" s="26" t="s">
        <v>1650</v>
      </c>
      <c r="G60" s="33" t="s">
        <v>60</v>
      </c>
      <c r="H60" s="227" t="s">
        <v>1988</v>
      </c>
      <c r="I60" s="227" t="s">
        <v>2010</v>
      </c>
      <c r="J60" s="227" t="s">
        <v>2580</v>
      </c>
      <c r="K60" s="227" t="s">
        <v>2491</v>
      </c>
      <c r="L60" s="227" t="s">
        <v>346</v>
      </c>
      <c r="M60" s="247">
        <v>4</v>
      </c>
      <c r="N60" s="244">
        <v>34</v>
      </c>
      <c r="O60" s="243" t="s">
        <v>1575</v>
      </c>
      <c r="P60" s="125">
        <f>SUMIFS('C - Sazby a jednotkové ceny'!$H$7:$H$69,'C - Sazby a jednotkové ceny'!$E$7:$E$69,'A1 - Seznam míst plnění vnější'!L60,'C - Sazby a jednotkové ceny'!$F$7:$F$69,'A1 - Seznam míst plnění vnější'!M60)</f>
        <v>0</v>
      </c>
      <c r="Q60" s="269">
        <f t="shared" si="2"/>
        <v>0</v>
      </c>
      <c r="R60" s="249" t="s">
        <v>1586</v>
      </c>
      <c r="S60" s="251" t="s">
        <v>1586</v>
      </c>
      <c r="T60" s="252" t="s">
        <v>1586</v>
      </c>
      <c r="U60" s="250" t="s">
        <v>1586</v>
      </c>
      <c r="V60" s="261" t="s">
        <v>1586</v>
      </c>
      <c r="W60" s="262" t="s">
        <v>1586</v>
      </c>
      <c r="Y60" s="15">
        <f ca="1">SUMIFS('D - Harmonogram úklidu'!$AJ$5:$AJ$1213,'D - Harmonogram úklidu'!$A$5:$A$1213,'A1 - Seznam míst plnění vnější'!G60,'D - Harmonogram úklidu'!$B$5:$B$1213,'A1 - Seznam míst plnění vnější'!L60)</f>
        <v>4</v>
      </c>
      <c r="Z60" s="47" t="str">
        <f t="shared" si="1"/>
        <v>Bohutice</v>
      </c>
    </row>
    <row r="61" spans="1:26" ht="19.5" customHeight="1" x14ac:dyDescent="0.25">
      <c r="A61" s="14" t="s">
        <v>2510</v>
      </c>
      <c r="B61" s="30">
        <v>1271</v>
      </c>
      <c r="C61" s="26" t="s">
        <v>68</v>
      </c>
      <c r="D61" s="42" t="s">
        <v>61</v>
      </c>
      <c r="E61" s="26">
        <v>358457</v>
      </c>
      <c r="F61" s="26" t="s">
        <v>1651</v>
      </c>
      <c r="G61" s="33" t="s">
        <v>60</v>
      </c>
      <c r="H61" s="227" t="s">
        <v>1988</v>
      </c>
      <c r="I61" s="227" t="s">
        <v>2010</v>
      </c>
      <c r="J61" s="227" t="s">
        <v>2580</v>
      </c>
      <c r="K61" s="227" t="s">
        <v>2492</v>
      </c>
      <c r="L61" s="227" t="s">
        <v>347</v>
      </c>
      <c r="M61" s="247">
        <v>4</v>
      </c>
      <c r="N61" s="32">
        <v>1</v>
      </c>
      <c r="O61" s="39" t="s">
        <v>1576</v>
      </c>
      <c r="P61" s="125">
        <f>SUMIFS('C - Sazby a jednotkové ceny'!$H$7:$H$69,'C - Sazby a jednotkové ceny'!$E$7:$E$69,'A1 - Seznam míst plnění vnější'!L61,'C - Sazby a jednotkové ceny'!$F$7:$F$69,'A1 - Seznam míst plnění vnější'!M61)</f>
        <v>0</v>
      </c>
      <c r="Q61" s="269">
        <f t="shared" si="2"/>
        <v>0</v>
      </c>
      <c r="R61" s="249" t="s">
        <v>1586</v>
      </c>
      <c r="S61" s="251" t="s">
        <v>1586</v>
      </c>
      <c r="T61" s="252" t="s">
        <v>1586</v>
      </c>
      <c r="U61" s="250" t="s">
        <v>1586</v>
      </c>
      <c r="V61" s="261" t="s">
        <v>1586</v>
      </c>
      <c r="W61" s="262" t="s">
        <v>1586</v>
      </c>
      <c r="Y61" s="15">
        <f ca="1">SUMIFS('D - Harmonogram úklidu'!$AJ$5:$AJ$1213,'D - Harmonogram úklidu'!$A$5:$A$1213,'A1 - Seznam míst plnění vnější'!G61,'D - Harmonogram úklidu'!$B$5:$B$1213,'A1 - Seznam míst plnění vnější'!L61)</f>
        <v>4</v>
      </c>
      <c r="Z61" s="47" t="str">
        <f t="shared" si="1"/>
        <v>Bohutice</v>
      </c>
    </row>
    <row r="62" spans="1:26" ht="19.5" customHeight="1" x14ac:dyDescent="0.25">
      <c r="A62" s="14" t="s">
        <v>2510</v>
      </c>
      <c r="B62" s="30">
        <v>1271</v>
      </c>
      <c r="C62" s="26" t="s">
        <v>68</v>
      </c>
      <c r="D62" s="42" t="s">
        <v>61</v>
      </c>
      <c r="E62" s="26">
        <v>358457</v>
      </c>
      <c r="F62" s="26" t="s">
        <v>1652</v>
      </c>
      <c r="G62" s="33" t="s">
        <v>60</v>
      </c>
      <c r="H62" s="227" t="s">
        <v>1988</v>
      </c>
      <c r="I62" s="227" t="s">
        <v>2010</v>
      </c>
      <c r="J62" s="227" t="s">
        <v>2580</v>
      </c>
      <c r="K62" s="227" t="s">
        <v>2495</v>
      </c>
      <c r="L62" s="227" t="s">
        <v>350</v>
      </c>
      <c r="M62" s="247">
        <v>2</v>
      </c>
      <c r="N62" s="244">
        <v>91</v>
      </c>
      <c r="O62" s="243" t="s">
        <v>1575</v>
      </c>
      <c r="P62" s="125">
        <f>SUMIFS('C - Sazby a jednotkové ceny'!$H$7:$H$69,'C - Sazby a jednotkové ceny'!$E$7:$E$69,'A1 - Seznam míst plnění vnější'!L62,'C - Sazby a jednotkové ceny'!$F$7:$F$69,'A1 - Seznam míst plnění vnější'!M62)</f>
        <v>0</v>
      </c>
      <c r="Q62" s="269">
        <f t="shared" si="2"/>
        <v>0</v>
      </c>
      <c r="R62" s="249" t="s">
        <v>1586</v>
      </c>
      <c r="S62" s="251" t="s">
        <v>1586</v>
      </c>
      <c r="T62" s="252" t="s">
        <v>1586</v>
      </c>
      <c r="U62" s="250" t="s">
        <v>1586</v>
      </c>
      <c r="V62" s="261" t="s">
        <v>1586</v>
      </c>
      <c r="W62" s="262" t="s">
        <v>1586</v>
      </c>
      <c r="Y62" s="15">
        <f ca="1">SUMIFS('D - Harmonogram úklidu'!$AJ$5:$AJ$1213,'D - Harmonogram úklidu'!$A$5:$A$1213,'A1 - Seznam míst plnění vnější'!G62,'D - Harmonogram úklidu'!$B$5:$B$1213,'A1 - Seznam míst plnění vnější'!L62)</f>
        <v>4</v>
      </c>
      <c r="Z62" s="47" t="str">
        <f t="shared" si="1"/>
        <v>Bohutice</v>
      </c>
    </row>
    <row r="63" spans="1:26" ht="19.5" customHeight="1" x14ac:dyDescent="0.25">
      <c r="A63" s="14" t="s">
        <v>2510</v>
      </c>
      <c r="B63" s="30">
        <v>2071</v>
      </c>
      <c r="C63" s="26" t="s">
        <v>344</v>
      </c>
      <c r="D63" s="42" t="s">
        <v>125</v>
      </c>
      <c r="E63" s="26">
        <v>364059</v>
      </c>
      <c r="F63" s="26" t="s">
        <v>1650</v>
      </c>
      <c r="G63" s="33" t="s">
        <v>124</v>
      </c>
      <c r="H63" s="227" t="s">
        <v>1988</v>
      </c>
      <c r="I63" s="227" t="s">
        <v>2011</v>
      </c>
      <c r="J63" s="227" t="s">
        <v>2580</v>
      </c>
      <c r="K63" s="227" t="s">
        <v>2491</v>
      </c>
      <c r="L63" s="227" t="s">
        <v>346</v>
      </c>
      <c r="M63" s="247">
        <v>2</v>
      </c>
      <c r="N63" s="244">
        <v>30</v>
      </c>
      <c r="O63" s="243" t="s">
        <v>1575</v>
      </c>
      <c r="P63" s="125">
        <f>SUMIFS('C - Sazby a jednotkové ceny'!$H$7:$H$69,'C - Sazby a jednotkové ceny'!$E$7:$E$69,'A1 - Seznam míst plnění vnější'!L63,'C - Sazby a jednotkové ceny'!$F$7:$F$69,'A1 - Seznam míst plnění vnější'!M63)</f>
        <v>0</v>
      </c>
      <c r="Q63" s="269">
        <f t="shared" si="2"/>
        <v>0</v>
      </c>
      <c r="R63" s="249" t="s">
        <v>1586</v>
      </c>
      <c r="S63" s="251" t="s">
        <v>1586</v>
      </c>
      <c r="T63" s="252" t="s">
        <v>1586</v>
      </c>
      <c r="U63" s="250" t="s">
        <v>1586</v>
      </c>
      <c r="V63" s="261" t="s">
        <v>1586</v>
      </c>
      <c r="W63" s="262" t="s">
        <v>1586</v>
      </c>
      <c r="Y63" s="15">
        <f ca="1">SUMIFS('D - Harmonogram úklidu'!$AJ$5:$AJ$1213,'D - Harmonogram úklidu'!$A$5:$A$1213,'A1 - Seznam míst plnění vnější'!G63,'D - Harmonogram úklidu'!$B$5:$B$1213,'A1 - Seznam míst plnění vnější'!L63)</f>
        <v>2</v>
      </c>
      <c r="Z63" s="47" t="str">
        <f t="shared" si="1"/>
        <v>Borač</v>
      </c>
    </row>
    <row r="64" spans="1:26" ht="19.5" customHeight="1" x14ac:dyDescent="0.25">
      <c r="A64" s="14" t="s">
        <v>2510</v>
      </c>
      <c r="B64" s="30">
        <v>2071</v>
      </c>
      <c r="C64" s="26" t="s">
        <v>344</v>
      </c>
      <c r="D64" s="42" t="s">
        <v>125</v>
      </c>
      <c r="E64" s="26">
        <v>364059</v>
      </c>
      <c r="F64" s="26" t="s">
        <v>1651</v>
      </c>
      <c r="G64" s="33" t="s">
        <v>124</v>
      </c>
      <c r="H64" s="227" t="s">
        <v>1988</v>
      </c>
      <c r="I64" s="227" t="s">
        <v>2011</v>
      </c>
      <c r="J64" s="227" t="s">
        <v>2580</v>
      </c>
      <c r="K64" s="227" t="s">
        <v>2492</v>
      </c>
      <c r="L64" s="227" t="s">
        <v>347</v>
      </c>
      <c r="M64" s="247">
        <v>4</v>
      </c>
      <c r="N64" s="32">
        <v>1</v>
      </c>
      <c r="O64" s="39" t="s">
        <v>1576</v>
      </c>
      <c r="P64" s="125">
        <f>SUMIFS('C - Sazby a jednotkové ceny'!$H$7:$H$69,'C - Sazby a jednotkové ceny'!$E$7:$E$69,'A1 - Seznam míst plnění vnější'!L64,'C - Sazby a jednotkové ceny'!$F$7:$F$69,'A1 - Seznam míst plnění vnější'!M64)</f>
        <v>0</v>
      </c>
      <c r="Q64" s="269">
        <f t="shared" si="2"/>
        <v>0</v>
      </c>
      <c r="R64" s="249" t="s">
        <v>1586</v>
      </c>
      <c r="S64" s="251" t="s">
        <v>1586</v>
      </c>
      <c r="T64" s="252" t="s">
        <v>1586</v>
      </c>
      <c r="U64" s="250" t="s">
        <v>1586</v>
      </c>
      <c r="V64" s="261" t="s">
        <v>1586</v>
      </c>
      <c r="W64" s="262" t="s">
        <v>1586</v>
      </c>
      <c r="Y64" s="15">
        <f ca="1">SUMIFS('D - Harmonogram úklidu'!$AJ$5:$AJ$1213,'D - Harmonogram úklidu'!$A$5:$A$1213,'A1 - Seznam míst plnění vnější'!G64,'D - Harmonogram úklidu'!$B$5:$B$1213,'A1 - Seznam míst plnění vnější'!L64)</f>
        <v>4</v>
      </c>
      <c r="Z64" s="47" t="str">
        <f t="shared" si="1"/>
        <v>Borač</v>
      </c>
    </row>
    <row r="65" spans="1:26" ht="19.5" customHeight="1" x14ac:dyDescent="0.25">
      <c r="A65" s="14" t="s">
        <v>2510</v>
      </c>
      <c r="B65" s="30">
        <v>2071</v>
      </c>
      <c r="C65" s="26" t="s">
        <v>344</v>
      </c>
      <c r="D65" s="42" t="s">
        <v>125</v>
      </c>
      <c r="E65" s="26">
        <v>364059</v>
      </c>
      <c r="F65" s="26" t="s">
        <v>1652</v>
      </c>
      <c r="G65" s="33" t="s">
        <v>124</v>
      </c>
      <c r="H65" s="227" t="s">
        <v>1988</v>
      </c>
      <c r="I65" s="227" t="s">
        <v>2011</v>
      </c>
      <c r="J65" s="227" t="s">
        <v>2580</v>
      </c>
      <c r="K65" s="227" t="s">
        <v>2495</v>
      </c>
      <c r="L65" s="227" t="s">
        <v>350</v>
      </c>
      <c r="M65" s="247">
        <v>1</v>
      </c>
      <c r="N65" s="244">
        <v>427</v>
      </c>
      <c r="O65" s="243" t="s">
        <v>1575</v>
      </c>
      <c r="P65" s="125">
        <f>SUMIFS('C - Sazby a jednotkové ceny'!$H$7:$H$69,'C - Sazby a jednotkové ceny'!$E$7:$E$69,'A1 - Seznam míst plnění vnější'!L65,'C - Sazby a jednotkové ceny'!$F$7:$F$69,'A1 - Seznam míst plnění vnější'!M65)</f>
        <v>0</v>
      </c>
      <c r="Q65" s="269">
        <f t="shared" si="2"/>
        <v>0</v>
      </c>
      <c r="R65" s="249" t="s">
        <v>1586</v>
      </c>
      <c r="S65" s="251" t="s">
        <v>1586</v>
      </c>
      <c r="T65" s="252" t="s">
        <v>1586</v>
      </c>
      <c r="U65" s="250" t="s">
        <v>1586</v>
      </c>
      <c r="V65" s="261" t="s">
        <v>1586</v>
      </c>
      <c r="W65" s="262" t="s">
        <v>1586</v>
      </c>
      <c r="Y65" s="15">
        <f ca="1">SUMIFS('D - Harmonogram úklidu'!$AJ$5:$AJ$1213,'D - Harmonogram úklidu'!$A$5:$A$1213,'A1 - Seznam míst plnění vnější'!G65,'D - Harmonogram úklidu'!$B$5:$B$1213,'A1 - Seznam míst plnění vnější'!L65)</f>
        <v>2</v>
      </c>
      <c r="Z65" s="47" t="str">
        <f t="shared" si="1"/>
        <v>Borač</v>
      </c>
    </row>
    <row r="66" spans="1:26" ht="19.5" customHeight="1" x14ac:dyDescent="0.25">
      <c r="A66" s="14" t="s">
        <v>2510</v>
      </c>
      <c r="B66" s="30">
        <v>2091</v>
      </c>
      <c r="C66" s="26" t="s">
        <v>68</v>
      </c>
      <c r="D66" s="42" t="s">
        <v>63</v>
      </c>
      <c r="E66" s="26">
        <v>367755</v>
      </c>
      <c r="F66" s="26" t="s">
        <v>1653</v>
      </c>
      <c r="G66" s="33" t="s">
        <v>62</v>
      </c>
      <c r="H66" s="227" t="s">
        <v>1988</v>
      </c>
      <c r="I66" s="227" t="s">
        <v>2012</v>
      </c>
      <c r="J66" s="227" t="s">
        <v>2580</v>
      </c>
      <c r="K66" s="227" t="s">
        <v>2491</v>
      </c>
      <c r="L66" s="227" t="s">
        <v>346</v>
      </c>
      <c r="M66" s="247">
        <v>4</v>
      </c>
      <c r="N66" s="244">
        <v>22</v>
      </c>
      <c r="O66" s="243" t="s">
        <v>1575</v>
      </c>
      <c r="P66" s="125">
        <f>SUMIFS('C - Sazby a jednotkové ceny'!$H$7:$H$69,'C - Sazby a jednotkové ceny'!$E$7:$E$69,'A1 - Seznam míst plnění vnější'!L66,'C - Sazby a jednotkové ceny'!$F$7:$F$69,'A1 - Seznam míst plnění vnější'!M66)</f>
        <v>0</v>
      </c>
      <c r="Q66" s="269">
        <f t="shared" si="2"/>
        <v>0</v>
      </c>
      <c r="R66" s="249" t="s">
        <v>1586</v>
      </c>
      <c r="S66" s="251" t="s">
        <v>1586</v>
      </c>
      <c r="T66" s="252" t="s">
        <v>1586</v>
      </c>
      <c r="U66" s="250" t="s">
        <v>1586</v>
      </c>
      <c r="V66" s="261" t="s">
        <v>1586</v>
      </c>
      <c r="W66" s="262" t="s">
        <v>1586</v>
      </c>
      <c r="Y66" s="15">
        <f ca="1">SUMIFS('D - Harmonogram úklidu'!$AJ$5:$AJ$1213,'D - Harmonogram úklidu'!$A$5:$A$1213,'A1 - Seznam míst plnění vnější'!G66,'D - Harmonogram úklidu'!$B$5:$B$1213,'A1 - Seznam míst plnění vnější'!L66)</f>
        <v>4</v>
      </c>
      <c r="Z66" s="47" t="str">
        <f t="shared" si="1"/>
        <v>Bořetice</v>
      </c>
    </row>
    <row r="67" spans="1:26" ht="19.5" customHeight="1" x14ac:dyDescent="0.25">
      <c r="A67" s="14" t="s">
        <v>2510</v>
      </c>
      <c r="B67" s="30">
        <v>2091</v>
      </c>
      <c r="C67" s="26" t="s">
        <v>68</v>
      </c>
      <c r="D67" s="42" t="s">
        <v>63</v>
      </c>
      <c r="E67" s="26">
        <v>367755</v>
      </c>
      <c r="F67" s="26" t="s">
        <v>1654</v>
      </c>
      <c r="G67" s="33" t="s">
        <v>62</v>
      </c>
      <c r="H67" s="227" t="s">
        <v>1988</v>
      </c>
      <c r="I67" s="227" t="s">
        <v>2012</v>
      </c>
      <c r="J67" s="227" t="s">
        <v>2580</v>
      </c>
      <c r="K67" s="227" t="s">
        <v>2492</v>
      </c>
      <c r="L67" s="227" t="s">
        <v>347</v>
      </c>
      <c r="M67" s="247">
        <v>4</v>
      </c>
      <c r="N67" s="32">
        <v>1</v>
      </c>
      <c r="O67" s="39" t="s">
        <v>1576</v>
      </c>
      <c r="P67" s="125">
        <f>SUMIFS('C - Sazby a jednotkové ceny'!$H$7:$H$69,'C - Sazby a jednotkové ceny'!$E$7:$E$69,'A1 - Seznam míst plnění vnější'!L67,'C - Sazby a jednotkové ceny'!$F$7:$F$69,'A1 - Seznam míst plnění vnější'!M67)</f>
        <v>0</v>
      </c>
      <c r="Q67" s="269">
        <f t="shared" si="2"/>
        <v>0</v>
      </c>
      <c r="R67" s="249" t="s">
        <v>1586</v>
      </c>
      <c r="S67" s="251" t="s">
        <v>1586</v>
      </c>
      <c r="T67" s="252" t="s">
        <v>1586</v>
      </c>
      <c r="U67" s="250" t="s">
        <v>1586</v>
      </c>
      <c r="V67" s="261" t="s">
        <v>1586</v>
      </c>
      <c r="W67" s="262" t="s">
        <v>1586</v>
      </c>
      <c r="Y67" s="15">
        <f ca="1">SUMIFS('D - Harmonogram úklidu'!$AJ$5:$AJ$1213,'D - Harmonogram úklidu'!$A$5:$A$1213,'A1 - Seznam míst plnění vnější'!G67,'D - Harmonogram úklidu'!$B$5:$B$1213,'A1 - Seznam míst plnění vnější'!L67)</f>
        <v>4</v>
      </c>
      <c r="Z67" s="47" t="str">
        <f t="shared" si="1"/>
        <v>Bořetice</v>
      </c>
    </row>
    <row r="68" spans="1:26" ht="22.5" customHeight="1" x14ac:dyDescent="0.25">
      <c r="A68" s="14" t="s">
        <v>2510</v>
      </c>
      <c r="B68" s="30">
        <v>2081</v>
      </c>
      <c r="C68" s="26" t="s">
        <v>68</v>
      </c>
      <c r="D68" s="42" t="s">
        <v>65</v>
      </c>
      <c r="E68" s="26">
        <v>332155</v>
      </c>
      <c r="F68" s="26" t="s">
        <v>1655</v>
      </c>
      <c r="G68" s="33" t="s">
        <v>1969</v>
      </c>
      <c r="H68" s="227" t="s">
        <v>1988</v>
      </c>
      <c r="I68" s="227" t="s">
        <v>2013</v>
      </c>
      <c r="J68" s="227" t="s">
        <v>2580</v>
      </c>
      <c r="K68" s="227" t="s">
        <v>2492</v>
      </c>
      <c r="L68" s="227" t="s">
        <v>347</v>
      </c>
      <c r="M68" s="247">
        <v>4</v>
      </c>
      <c r="N68" s="32">
        <v>1</v>
      </c>
      <c r="O68" s="39" t="s">
        <v>1576</v>
      </c>
      <c r="P68" s="125">
        <f>SUMIFS('C - Sazby a jednotkové ceny'!$H$7:$H$69,'C - Sazby a jednotkové ceny'!$E$7:$E$69,'A1 - Seznam míst plnění vnější'!L68,'C - Sazby a jednotkové ceny'!$F$7:$F$69,'A1 - Seznam míst plnění vnější'!M68)</f>
        <v>0</v>
      </c>
      <c r="Q68" s="269">
        <f t="shared" si="2"/>
        <v>0</v>
      </c>
      <c r="R68" s="249" t="s">
        <v>1586</v>
      </c>
      <c r="S68" s="251" t="s">
        <v>1586</v>
      </c>
      <c r="T68" s="252" t="s">
        <v>1586</v>
      </c>
      <c r="U68" s="250" t="s">
        <v>1586</v>
      </c>
      <c r="V68" s="261" t="s">
        <v>1586</v>
      </c>
      <c r="W68" s="262" t="s">
        <v>1586</v>
      </c>
      <c r="Y68" s="15">
        <f ca="1">SUMIFS('D - Harmonogram úklidu'!$AJ$5:$AJ$1213,'D - Harmonogram úklidu'!$A$5:$A$1213,'A1 - Seznam míst plnění vnější'!G68,'D - Harmonogram úklidu'!$B$5:$B$1213,'A1 - Seznam míst plnění vnější'!L68)</f>
        <v>4</v>
      </c>
      <c r="Z68" s="47" t="str">
        <f t="shared" si="1"/>
        <v>Boří les</v>
      </c>
    </row>
    <row r="69" spans="1:26" ht="11.25" customHeight="1" x14ac:dyDescent="0.25">
      <c r="A69" s="14" t="s">
        <v>489</v>
      </c>
      <c r="B69" s="30">
        <v>2021</v>
      </c>
      <c r="C69" s="26" t="s">
        <v>344</v>
      </c>
      <c r="D69" s="42" t="s">
        <v>25</v>
      </c>
      <c r="E69" s="26">
        <v>332056</v>
      </c>
      <c r="F69" s="26" t="s">
        <v>1645</v>
      </c>
      <c r="G69" s="33" t="s">
        <v>12</v>
      </c>
      <c r="H69" s="227" t="s">
        <v>1988</v>
      </c>
      <c r="I69" s="227" t="s">
        <v>2014</v>
      </c>
      <c r="J69" s="227" t="s">
        <v>2580</v>
      </c>
      <c r="K69" s="227" t="s">
        <v>2495</v>
      </c>
      <c r="L69" s="227" t="s">
        <v>350</v>
      </c>
      <c r="M69" s="247">
        <v>4</v>
      </c>
      <c r="N69" s="244">
        <v>330</v>
      </c>
      <c r="O69" s="243" t="s">
        <v>1575</v>
      </c>
      <c r="P69" s="125">
        <f>SUMIFS('C - Sazby a jednotkové ceny'!$H$7:$H$69,'C - Sazby a jednotkové ceny'!$E$7:$E$69,'A1 - Seznam míst plnění vnější'!L69,'C - Sazby a jednotkové ceny'!$F$7:$F$69,'A1 - Seznam míst plnění vnější'!M69)</f>
        <v>0</v>
      </c>
      <c r="Q69" s="269">
        <f t="shared" si="2"/>
        <v>0</v>
      </c>
      <c r="R69" s="249" t="s">
        <v>1586</v>
      </c>
      <c r="S69" s="251" t="s">
        <v>1585</v>
      </c>
      <c r="T69" s="252" t="s">
        <v>1585</v>
      </c>
      <c r="U69" s="250" t="s">
        <v>1586</v>
      </c>
      <c r="V69" s="261" t="s">
        <v>1586</v>
      </c>
      <c r="W69" s="262" t="s">
        <v>1586</v>
      </c>
      <c r="Y69" s="15">
        <f ca="1">SUMIFS('D - Harmonogram úklidu'!$AJ$5:$AJ$1213,'D - Harmonogram úklidu'!$A$5:$A$1213,'A1 - Seznam míst plnění vnější'!G69,'D - Harmonogram úklidu'!$B$5:$B$1213,'A1 - Seznam míst plnění vnější'!L69)</f>
        <v>16</v>
      </c>
      <c r="Z69" s="47" t="str">
        <f t="shared" ref="Z69:Z133" si="3">IF(ISNUMBER(SEARCH(" - ",G69,1)),LEFT(G69,(SEARCH(" - ",G69,1))-1),G69)</f>
        <v>Boskovice</v>
      </c>
    </row>
    <row r="70" spans="1:26" ht="11.25" customHeight="1" x14ac:dyDescent="0.25">
      <c r="A70" s="14" t="s">
        <v>2510</v>
      </c>
      <c r="B70" s="30">
        <v>2021</v>
      </c>
      <c r="C70" s="26" t="s">
        <v>344</v>
      </c>
      <c r="D70" s="42" t="s">
        <v>25</v>
      </c>
      <c r="E70" s="26">
        <v>332056</v>
      </c>
      <c r="F70" s="26" t="s">
        <v>1656</v>
      </c>
      <c r="G70" s="33" t="s">
        <v>12</v>
      </c>
      <c r="H70" s="227" t="s">
        <v>1988</v>
      </c>
      <c r="I70" s="227" t="s">
        <v>2014</v>
      </c>
      <c r="J70" s="227" t="s">
        <v>2580</v>
      </c>
      <c r="K70" s="227" t="s">
        <v>2495</v>
      </c>
      <c r="L70" s="227" t="s">
        <v>350</v>
      </c>
      <c r="M70" s="247">
        <v>2</v>
      </c>
      <c r="N70" s="244">
        <v>650</v>
      </c>
      <c r="O70" s="243" t="s">
        <v>1575</v>
      </c>
      <c r="P70" s="125">
        <f>SUMIFS('C - Sazby a jednotkové ceny'!$H$7:$H$69,'C - Sazby a jednotkové ceny'!$E$7:$E$69,'A1 - Seznam míst plnění vnější'!L70,'C - Sazby a jednotkové ceny'!$F$7:$F$69,'A1 - Seznam míst plnění vnější'!M70)</f>
        <v>0</v>
      </c>
      <c r="Q70" s="269">
        <f t="shared" ref="Q70:Q134" si="4">M70*P70*N70*(365/12/28)</f>
        <v>0</v>
      </c>
      <c r="R70" s="249" t="s">
        <v>1586</v>
      </c>
      <c r="S70" s="251" t="s">
        <v>1585</v>
      </c>
      <c r="T70" s="252" t="s">
        <v>1585</v>
      </c>
      <c r="U70" s="250" t="s">
        <v>1586</v>
      </c>
      <c r="V70" s="261" t="s">
        <v>1586</v>
      </c>
      <c r="W70" s="262" t="s">
        <v>1586</v>
      </c>
      <c r="Y70" s="15">
        <f ca="1">SUMIFS('D - Harmonogram úklidu'!$AJ$5:$AJ$1213,'D - Harmonogram úklidu'!$A$5:$A$1213,'A1 - Seznam míst plnění vnější'!G70,'D - Harmonogram úklidu'!$B$5:$B$1213,'A1 - Seznam míst plnění vnější'!L70)</f>
        <v>16</v>
      </c>
      <c r="Z70" s="47" t="str">
        <f t="shared" si="3"/>
        <v>Boskovice</v>
      </c>
    </row>
    <row r="71" spans="1:26" ht="11.25" customHeight="1" x14ac:dyDescent="0.25">
      <c r="A71" s="14" t="s">
        <v>2510</v>
      </c>
      <c r="B71" s="30">
        <v>2021</v>
      </c>
      <c r="C71" s="26" t="s">
        <v>344</v>
      </c>
      <c r="D71" s="42" t="s">
        <v>25</v>
      </c>
      <c r="E71" s="26">
        <v>332056</v>
      </c>
      <c r="F71" s="26" t="s">
        <v>2616</v>
      </c>
      <c r="G71" s="33" t="s">
        <v>12</v>
      </c>
      <c r="H71" s="227" t="s">
        <v>1988</v>
      </c>
      <c r="I71" s="227" t="s">
        <v>2015</v>
      </c>
      <c r="J71" s="227" t="s">
        <v>2580</v>
      </c>
      <c r="K71" s="227" t="s">
        <v>2492</v>
      </c>
      <c r="L71" s="227" t="s">
        <v>347</v>
      </c>
      <c r="M71" s="247">
        <v>12</v>
      </c>
      <c r="N71" s="32">
        <v>4</v>
      </c>
      <c r="O71" s="39" t="s">
        <v>1576</v>
      </c>
      <c r="P71" s="125">
        <f>SUMIFS('C - Sazby a jednotkové ceny'!$H$7:$H$69,'C - Sazby a jednotkové ceny'!$E$7:$E$69,'A1 - Seznam míst plnění vnější'!L71,'C - Sazby a jednotkové ceny'!$F$7:$F$69,'A1 - Seznam míst plnění vnější'!M71)</f>
        <v>0</v>
      </c>
      <c r="Q71" s="269">
        <f t="shared" si="4"/>
        <v>0</v>
      </c>
      <c r="R71" s="249" t="s">
        <v>1586</v>
      </c>
      <c r="S71" s="251" t="s">
        <v>1586</v>
      </c>
      <c r="T71" s="252" t="s">
        <v>1586</v>
      </c>
      <c r="U71" s="250" t="s">
        <v>1586</v>
      </c>
      <c r="V71" s="261" t="s">
        <v>1586</v>
      </c>
      <c r="W71" s="262" t="s">
        <v>1586</v>
      </c>
      <c r="Y71" s="15">
        <f ca="1">SUMIFS('D - Harmonogram úklidu'!$AJ$5:$AJ$1213,'D - Harmonogram úklidu'!$A$5:$A$1213,'A1 - Seznam míst plnění vnější'!G71,'D - Harmonogram úklidu'!$B$5:$B$1213,'A1 - Seznam míst plnění vnější'!L71)</f>
        <v>20</v>
      </c>
      <c r="Z71" s="47" t="str">
        <f t="shared" si="3"/>
        <v>Boskovice</v>
      </c>
    </row>
    <row r="72" spans="1:26" ht="11.25" customHeight="1" x14ac:dyDescent="0.25">
      <c r="A72" s="14" t="s">
        <v>2510</v>
      </c>
      <c r="B72" s="30">
        <v>2021</v>
      </c>
      <c r="C72" s="26" t="s">
        <v>344</v>
      </c>
      <c r="D72" s="42" t="s">
        <v>25</v>
      </c>
      <c r="E72" s="26">
        <v>332056</v>
      </c>
      <c r="F72" s="26" t="s">
        <v>2617</v>
      </c>
      <c r="G72" s="33" t="s">
        <v>12</v>
      </c>
      <c r="H72" s="227" t="s">
        <v>1988</v>
      </c>
      <c r="I72" s="227" t="s">
        <v>2015</v>
      </c>
      <c r="J72" s="227" t="s">
        <v>2580</v>
      </c>
      <c r="K72" s="227" t="s">
        <v>2493</v>
      </c>
      <c r="L72" s="227" t="s">
        <v>348</v>
      </c>
      <c r="M72" s="247">
        <v>12</v>
      </c>
      <c r="N72" s="32">
        <v>1</v>
      </c>
      <c r="O72" s="39" t="s">
        <v>1576</v>
      </c>
      <c r="P72" s="125">
        <f>SUMIFS('C - Sazby a jednotkové ceny'!$H$7:$H$69,'C - Sazby a jednotkové ceny'!$E$7:$E$69,'A1 - Seznam míst plnění vnější'!L72,'C - Sazby a jednotkové ceny'!$F$7:$F$69,'A1 - Seznam míst plnění vnější'!M72)</f>
        <v>0</v>
      </c>
      <c r="Q72" s="269">
        <f t="shared" si="4"/>
        <v>0</v>
      </c>
      <c r="R72" s="249" t="s">
        <v>1586</v>
      </c>
      <c r="S72" s="251" t="s">
        <v>1586</v>
      </c>
      <c r="T72" s="252" t="s">
        <v>1586</v>
      </c>
      <c r="U72" s="250" t="s">
        <v>1586</v>
      </c>
      <c r="V72" s="261" t="s">
        <v>1586</v>
      </c>
      <c r="W72" s="262" t="s">
        <v>1586</v>
      </c>
      <c r="Y72" s="15">
        <f ca="1">SUMIFS('D - Harmonogram úklidu'!$AJ$5:$AJ$1213,'D - Harmonogram úklidu'!$A$5:$A$1213,'A1 - Seznam míst plnění vnější'!G72,'D - Harmonogram úklidu'!$B$5:$B$1213,'A1 - Seznam míst plnění vnější'!L72)</f>
        <v>12</v>
      </c>
      <c r="Z72" s="47" t="str">
        <f t="shared" si="3"/>
        <v>Boskovice</v>
      </c>
    </row>
    <row r="73" spans="1:26" ht="11.25" customHeight="1" x14ac:dyDescent="0.25">
      <c r="A73" s="14" t="s">
        <v>2510</v>
      </c>
      <c r="B73" s="30">
        <v>2021</v>
      </c>
      <c r="C73" s="26" t="s">
        <v>344</v>
      </c>
      <c r="D73" s="42" t="s">
        <v>25</v>
      </c>
      <c r="E73" s="26">
        <v>332056</v>
      </c>
      <c r="F73" s="26" t="s">
        <v>2618</v>
      </c>
      <c r="G73" s="33" t="s">
        <v>12</v>
      </c>
      <c r="H73" s="227" t="s">
        <v>1988</v>
      </c>
      <c r="I73" s="227" t="s">
        <v>2015</v>
      </c>
      <c r="J73" s="227" t="s">
        <v>2580</v>
      </c>
      <c r="K73" s="227" t="s">
        <v>2495</v>
      </c>
      <c r="L73" s="227" t="s">
        <v>350</v>
      </c>
      <c r="M73" s="247">
        <v>12</v>
      </c>
      <c r="N73" s="244">
        <v>69</v>
      </c>
      <c r="O73" s="243" t="s">
        <v>1575</v>
      </c>
      <c r="P73" s="125">
        <f>SUMIFS('C - Sazby a jednotkové ceny'!$H$7:$H$69,'C - Sazby a jednotkové ceny'!$E$7:$E$69,'A1 - Seznam míst plnění vnější'!L73,'C - Sazby a jednotkové ceny'!$F$7:$F$69,'A1 - Seznam míst plnění vnější'!M73)</f>
        <v>0</v>
      </c>
      <c r="Q73" s="269">
        <f t="shared" si="4"/>
        <v>0</v>
      </c>
      <c r="R73" s="249" t="s">
        <v>1586</v>
      </c>
      <c r="S73" s="251" t="s">
        <v>1585</v>
      </c>
      <c r="T73" s="252" t="s">
        <v>1585</v>
      </c>
      <c r="U73" s="250" t="s">
        <v>1586</v>
      </c>
      <c r="V73" s="261" t="s">
        <v>1586</v>
      </c>
      <c r="W73" s="262" t="s">
        <v>1586</v>
      </c>
      <c r="Y73" s="15">
        <f ca="1">SUMIFS('D - Harmonogram úklidu'!$AJ$5:$AJ$1213,'D - Harmonogram úklidu'!$A$5:$A$1213,'A1 - Seznam míst plnění vnější'!G73,'D - Harmonogram úklidu'!$B$5:$B$1213,'A1 - Seznam míst plnění vnější'!L73)</f>
        <v>16</v>
      </c>
      <c r="Z73" s="47" t="str">
        <f t="shared" si="3"/>
        <v>Boskovice</v>
      </c>
    </row>
    <row r="74" spans="1:26" ht="19.5" customHeight="1" x14ac:dyDescent="0.25">
      <c r="A74" s="14" t="s">
        <v>2510</v>
      </c>
      <c r="B74" s="30">
        <v>2082</v>
      </c>
      <c r="C74" s="26" t="s">
        <v>68</v>
      </c>
      <c r="D74" s="42" t="s">
        <v>126</v>
      </c>
      <c r="E74" s="26">
        <v>332254</v>
      </c>
      <c r="F74" s="26" t="s">
        <v>1660</v>
      </c>
      <c r="G74" s="33" t="s">
        <v>309</v>
      </c>
      <c r="H74" s="227" t="s">
        <v>1988</v>
      </c>
      <c r="I74" s="227" t="s">
        <v>2016</v>
      </c>
      <c r="J74" s="227" t="s">
        <v>2580</v>
      </c>
      <c r="K74" s="227" t="s">
        <v>2492</v>
      </c>
      <c r="L74" s="227" t="s">
        <v>347</v>
      </c>
      <c r="M74" s="247">
        <v>2</v>
      </c>
      <c r="N74" s="32">
        <v>2</v>
      </c>
      <c r="O74" s="39" t="s">
        <v>1576</v>
      </c>
      <c r="P74" s="125">
        <f>SUMIFS('C - Sazby a jednotkové ceny'!$H$7:$H$69,'C - Sazby a jednotkové ceny'!$E$7:$E$69,'A1 - Seznam míst plnění vnější'!L74,'C - Sazby a jednotkové ceny'!$F$7:$F$69,'A1 - Seznam míst plnění vnější'!M74)</f>
        <v>0</v>
      </c>
      <c r="Q74" s="269">
        <f t="shared" si="4"/>
        <v>0</v>
      </c>
      <c r="R74" s="249" t="s">
        <v>1586</v>
      </c>
      <c r="S74" s="251" t="s">
        <v>1586</v>
      </c>
      <c r="T74" s="252" t="s">
        <v>1586</v>
      </c>
      <c r="U74" s="250" t="s">
        <v>1586</v>
      </c>
      <c r="V74" s="261" t="s">
        <v>1586</v>
      </c>
      <c r="W74" s="262" t="s">
        <v>1586</v>
      </c>
      <c r="Y74" s="15">
        <f ca="1">SUMIFS('D - Harmonogram úklidu'!$AJ$5:$AJ$1213,'D - Harmonogram úklidu'!$A$5:$A$1213,'A1 - Seznam míst plnění vnější'!G74,'D - Harmonogram úklidu'!$B$5:$B$1213,'A1 - Seznam míst plnění vnější'!L74)</f>
        <v>14</v>
      </c>
      <c r="Z74" s="47" t="str">
        <f t="shared" si="3"/>
        <v>Božice u Znojma</v>
      </c>
    </row>
    <row r="75" spans="1:26" ht="19.5" customHeight="1" x14ac:dyDescent="0.25">
      <c r="A75" s="14" t="s">
        <v>2510</v>
      </c>
      <c r="B75" s="30">
        <v>2082</v>
      </c>
      <c r="C75" s="26" t="s">
        <v>68</v>
      </c>
      <c r="D75" s="42" t="s">
        <v>126</v>
      </c>
      <c r="E75" s="26">
        <v>332254</v>
      </c>
      <c r="F75" s="26" t="s">
        <v>1661</v>
      </c>
      <c r="G75" s="33" t="s">
        <v>309</v>
      </c>
      <c r="H75" s="227" t="s">
        <v>1988</v>
      </c>
      <c r="I75" s="227" t="s">
        <v>2016</v>
      </c>
      <c r="J75" s="227" t="s">
        <v>2580</v>
      </c>
      <c r="K75" s="227" t="s">
        <v>2495</v>
      </c>
      <c r="L75" s="227" t="s">
        <v>350</v>
      </c>
      <c r="M75" s="247">
        <v>1</v>
      </c>
      <c r="N75" s="244">
        <v>574</v>
      </c>
      <c r="O75" s="243" t="s">
        <v>1575</v>
      </c>
      <c r="P75" s="125">
        <f>SUMIFS('C - Sazby a jednotkové ceny'!$H$7:$H$69,'C - Sazby a jednotkové ceny'!$E$7:$E$69,'A1 - Seznam míst plnění vnější'!L75,'C - Sazby a jednotkové ceny'!$F$7:$F$69,'A1 - Seznam míst plnění vnější'!M75)</f>
        <v>0</v>
      </c>
      <c r="Q75" s="269">
        <f t="shared" si="4"/>
        <v>0</v>
      </c>
      <c r="R75" s="249" t="s">
        <v>1586</v>
      </c>
      <c r="S75" s="251" t="s">
        <v>1585</v>
      </c>
      <c r="T75" s="252" t="s">
        <v>1585</v>
      </c>
      <c r="U75" s="250" t="s">
        <v>1586</v>
      </c>
      <c r="V75" s="261" t="s">
        <v>1586</v>
      </c>
      <c r="W75" s="262" t="s">
        <v>1586</v>
      </c>
      <c r="Y75" s="15">
        <f ca="1">SUMIFS('D - Harmonogram úklidu'!$AJ$5:$AJ$1213,'D - Harmonogram úklidu'!$A$5:$A$1213,'A1 - Seznam míst plnění vnější'!G75,'D - Harmonogram úklidu'!$B$5:$B$1213,'A1 - Seznam míst plnění vnější'!L75)</f>
        <v>14</v>
      </c>
      <c r="Z75" s="47" t="str">
        <f t="shared" si="3"/>
        <v>Božice u Znojma</v>
      </c>
    </row>
    <row r="76" spans="1:26" ht="19.5" customHeight="1" x14ac:dyDescent="0.25">
      <c r="A76" s="14" t="s">
        <v>2510</v>
      </c>
      <c r="B76" s="30">
        <v>2082</v>
      </c>
      <c r="C76" s="26" t="s">
        <v>68</v>
      </c>
      <c r="D76" s="42" t="s">
        <v>126</v>
      </c>
      <c r="E76" s="26">
        <v>332254</v>
      </c>
      <c r="F76" s="26" t="s">
        <v>1662</v>
      </c>
      <c r="G76" s="33" t="s">
        <v>309</v>
      </c>
      <c r="H76" s="227" t="s">
        <v>1988</v>
      </c>
      <c r="I76" s="227" t="s">
        <v>2016</v>
      </c>
      <c r="J76" s="227" t="s">
        <v>2494</v>
      </c>
      <c r="K76" s="227" t="s">
        <v>2494</v>
      </c>
      <c r="L76" s="227" t="s">
        <v>391</v>
      </c>
      <c r="M76" s="247">
        <v>1</v>
      </c>
      <c r="N76" s="244">
        <v>210</v>
      </c>
      <c r="O76" s="243" t="s">
        <v>1575</v>
      </c>
      <c r="P76" s="125">
        <f>SUMIFS('C - Sazby a jednotkové ceny'!$H$7:$H$69,'C - Sazby a jednotkové ceny'!$E$7:$E$69,'A1 - Seznam míst plnění vnější'!L76,'C - Sazby a jednotkové ceny'!$F$7:$F$69,'A1 - Seznam míst plnění vnější'!M76)</f>
        <v>0</v>
      </c>
      <c r="Q76" s="269">
        <f t="shared" si="4"/>
        <v>0</v>
      </c>
      <c r="R76" s="249" t="s">
        <v>1586</v>
      </c>
      <c r="S76" s="251" t="s">
        <v>1586</v>
      </c>
      <c r="T76" s="252" t="s">
        <v>1586</v>
      </c>
      <c r="U76" s="250" t="s">
        <v>1586</v>
      </c>
      <c r="V76" s="261" t="s">
        <v>1586</v>
      </c>
      <c r="W76" s="262" t="s">
        <v>1586</v>
      </c>
      <c r="Y76" s="15">
        <f ca="1">SUMIFS('D - Harmonogram úklidu'!$AJ$5:$AJ$1213,'D - Harmonogram úklidu'!$A$5:$A$1213,'A1 - Seznam míst plnění vnější'!G76,'D - Harmonogram úklidu'!$B$5:$B$1213,'A1 - Seznam míst plnění vnější'!L76)</f>
        <v>1</v>
      </c>
      <c r="Z76" s="47" t="str">
        <f t="shared" si="3"/>
        <v>Božice u Znojma</v>
      </c>
    </row>
    <row r="77" spans="1:26" ht="11.25" customHeight="1" x14ac:dyDescent="0.25">
      <c r="A77" s="14" t="s">
        <v>2510</v>
      </c>
      <c r="B77" s="30">
        <v>2082</v>
      </c>
      <c r="C77" s="26" t="s">
        <v>68</v>
      </c>
      <c r="D77" s="42" t="s">
        <v>126</v>
      </c>
      <c r="E77" s="26">
        <v>332254</v>
      </c>
      <c r="F77" s="26" t="s">
        <v>1618</v>
      </c>
      <c r="G77" s="33" t="s">
        <v>309</v>
      </c>
      <c r="H77" s="227" t="s">
        <v>1988</v>
      </c>
      <c r="I77" s="227" t="s">
        <v>2017</v>
      </c>
      <c r="J77" s="227" t="s">
        <v>2580</v>
      </c>
      <c r="K77" s="227" t="s">
        <v>2492</v>
      </c>
      <c r="L77" s="227" t="s">
        <v>347</v>
      </c>
      <c r="M77" s="247">
        <v>12</v>
      </c>
      <c r="N77" s="32">
        <v>1</v>
      </c>
      <c r="O77" s="39" t="s">
        <v>1576</v>
      </c>
      <c r="P77" s="125">
        <f>SUMIFS('C - Sazby a jednotkové ceny'!$H$7:$H$69,'C - Sazby a jednotkové ceny'!$E$7:$E$69,'A1 - Seznam míst plnění vnější'!L77,'C - Sazby a jednotkové ceny'!$F$7:$F$69,'A1 - Seznam míst plnění vnější'!M77)</f>
        <v>0</v>
      </c>
      <c r="Q77" s="269">
        <f t="shared" si="4"/>
        <v>0</v>
      </c>
      <c r="R77" s="249" t="s">
        <v>1586</v>
      </c>
      <c r="S77" s="251" t="s">
        <v>1586</v>
      </c>
      <c r="T77" s="252" t="s">
        <v>1586</v>
      </c>
      <c r="U77" s="250" t="s">
        <v>1586</v>
      </c>
      <c r="V77" s="261" t="s">
        <v>1586</v>
      </c>
      <c r="W77" s="262" t="s">
        <v>1586</v>
      </c>
      <c r="Y77" s="15">
        <f ca="1">SUMIFS('D - Harmonogram úklidu'!$AJ$5:$AJ$1213,'D - Harmonogram úklidu'!$A$5:$A$1213,'A1 - Seznam míst plnění vnější'!G77,'D - Harmonogram úklidu'!$B$5:$B$1213,'A1 - Seznam míst plnění vnější'!L77)</f>
        <v>14</v>
      </c>
      <c r="Z77" s="47" t="str">
        <f t="shared" si="3"/>
        <v>Božice u Znojma</v>
      </c>
    </row>
    <row r="78" spans="1:26" ht="11.25" customHeight="1" x14ac:dyDescent="0.25">
      <c r="A78" s="14" t="s">
        <v>2510</v>
      </c>
      <c r="B78" s="30">
        <v>2082</v>
      </c>
      <c r="C78" s="26" t="s">
        <v>68</v>
      </c>
      <c r="D78" s="42" t="s">
        <v>126</v>
      </c>
      <c r="E78" s="26">
        <v>332254</v>
      </c>
      <c r="F78" s="26" t="s">
        <v>1619</v>
      </c>
      <c r="G78" s="33" t="s">
        <v>309</v>
      </c>
      <c r="H78" s="227" t="s">
        <v>1988</v>
      </c>
      <c r="I78" s="227" t="s">
        <v>2017</v>
      </c>
      <c r="J78" s="227" t="s">
        <v>2580</v>
      </c>
      <c r="K78" s="227" t="s">
        <v>2495</v>
      </c>
      <c r="L78" s="227" t="s">
        <v>350</v>
      </c>
      <c r="M78" s="247">
        <v>12</v>
      </c>
      <c r="N78" s="244">
        <v>20</v>
      </c>
      <c r="O78" s="243" t="s">
        <v>1575</v>
      </c>
      <c r="P78" s="125">
        <f>SUMIFS('C - Sazby a jednotkové ceny'!$H$7:$H$69,'C - Sazby a jednotkové ceny'!$E$7:$E$69,'A1 - Seznam míst plnění vnější'!L78,'C - Sazby a jednotkové ceny'!$F$7:$F$69,'A1 - Seznam míst plnění vnější'!M78)</f>
        <v>0</v>
      </c>
      <c r="Q78" s="269">
        <f t="shared" si="4"/>
        <v>0</v>
      </c>
      <c r="R78" s="249" t="s">
        <v>1586</v>
      </c>
      <c r="S78" s="251" t="s">
        <v>1585</v>
      </c>
      <c r="T78" s="252" t="s">
        <v>1585</v>
      </c>
      <c r="U78" s="250" t="s">
        <v>1586</v>
      </c>
      <c r="V78" s="261" t="s">
        <v>1586</v>
      </c>
      <c r="W78" s="262" t="s">
        <v>1586</v>
      </c>
      <c r="Y78" s="15">
        <f ca="1">SUMIFS('D - Harmonogram úklidu'!$AJ$5:$AJ$1213,'D - Harmonogram úklidu'!$A$5:$A$1213,'A1 - Seznam míst plnění vnější'!G78,'D - Harmonogram úklidu'!$B$5:$B$1213,'A1 - Seznam míst plnění vnější'!L78)</f>
        <v>14</v>
      </c>
      <c r="Z78" s="47" t="str">
        <f t="shared" si="3"/>
        <v>Božice u Znojma</v>
      </c>
    </row>
    <row r="79" spans="1:26" ht="19.5" customHeight="1" x14ac:dyDescent="0.25">
      <c r="A79" s="14" t="s">
        <v>2510</v>
      </c>
      <c r="B79" s="30">
        <v>2302</v>
      </c>
      <c r="C79" s="26" t="s">
        <v>68</v>
      </c>
      <c r="D79" s="42" t="s">
        <v>59</v>
      </c>
      <c r="E79" s="26">
        <v>352757</v>
      </c>
      <c r="F79" s="26" t="s">
        <v>1663</v>
      </c>
      <c r="G79" s="33" t="s">
        <v>66</v>
      </c>
      <c r="H79" s="227" t="s">
        <v>1988</v>
      </c>
      <c r="I79" s="227" t="s">
        <v>2018</v>
      </c>
      <c r="J79" s="227" t="s">
        <v>2580</v>
      </c>
      <c r="K79" s="227" t="s">
        <v>2492</v>
      </c>
      <c r="L79" s="227" t="s">
        <v>347</v>
      </c>
      <c r="M79" s="247">
        <v>4</v>
      </c>
      <c r="N79" s="32">
        <v>2</v>
      </c>
      <c r="O79" s="39" t="s">
        <v>1576</v>
      </c>
      <c r="P79" s="125">
        <f>SUMIFS('C - Sazby a jednotkové ceny'!$H$7:$H$69,'C - Sazby a jednotkové ceny'!$E$7:$E$69,'A1 - Seznam míst plnění vnější'!L79,'C - Sazby a jednotkové ceny'!$F$7:$F$69,'A1 - Seznam míst plnění vnější'!M79)</f>
        <v>0</v>
      </c>
      <c r="Q79" s="269">
        <f t="shared" si="4"/>
        <v>0</v>
      </c>
      <c r="R79" s="249" t="s">
        <v>1586</v>
      </c>
      <c r="S79" s="251" t="s">
        <v>1586</v>
      </c>
      <c r="T79" s="252" t="s">
        <v>1586</v>
      </c>
      <c r="U79" s="250" t="s">
        <v>1586</v>
      </c>
      <c r="V79" s="261" t="s">
        <v>1586</v>
      </c>
      <c r="W79" s="262" t="s">
        <v>1586</v>
      </c>
      <c r="Y79" s="15">
        <f ca="1">SUMIFS('D - Harmonogram úklidu'!$AJ$5:$AJ$1213,'D - Harmonogram úklidu'!$A$5:$A$1213,'A1 - Seznam míst plnění vnější'!G79,'D - Harmonogram úklidu'!$B$5:$B$1213,'A1 - Seznam míst plnění vnější'!L79)</f>
        <v>2</v>
      </c>
      <c r="Z79" s="47" t="str">
        <f t="shared" si="3"/>
        <v>Brankovice</v>
      </c>
    </row>
    <row r="80" spans="1:26" ht="19.5" customHeight="1" x14ac:dyDescent="0.25">
      <c r="A80" s="14" t="s">
        <v>2510</v>
      </c>
      <c r="B80" s="30">
        <v>2302</v>
      </c>
      <c r="C80" s="26" t="s">
        <v>68</v>
      </c>
      <c r="D80" s="42" t="s">
        <v>59</v>
      </c>
      <c r="E80" s="26">
        <v>352757</v>
      </c>
      <c r="F80" s="26" t="s">
        <v>1664</v>
      </c>
      <c r="G80" s="33" t="s">
        <v>66</v>
      </c>
      <c r="H80" s="227" t="s">
        <v>1988</v>
      </c>
      <c r="I80" s="227" t="s">
        <v>2018</v>
      </c>
      <c r="J80" s="227" t="s">
        <v>2580</v>
      </c>
      <c r="K80" s="227" t="s">
        <v>2495</v>
      </c>
      <c r="L80" s="227" t="s">
        <v>350</v>
      </c>
      <c r="M80" s="247">
        <v>4</v>
      </c>
      <c r="N80" s="244">
        <v>88</v>
      </c>
      <c r="O80" s="243" t="s">
        <v>1575</v>
      </c>
      <c r="P80" s="125">
        <f>SUMIFS('C - Sazby a jednotkové ceny'!$H$7:$H$69,'C - Sazby a jednotkové ceny'!$E$7:$E$69,'A1 - Seznam míst plnění vnější'!L80,'C - Sazby a jednotkové ceny'!$F$7:$F$69,'A1 - Seznam míst plnění vnější'!M80)</f>
        <v>0</v>
      </c>
      <c r="Q80" s="269">
        <f t="shared" si="4"/>
        <v>0</v>
      </c>
      <c r="R80" s="249" t="s">
        <v>1586</v>
      </c>
      <c r="S80" s="251" t="s">
        <v>1586</v>
      </c>
      <c r="T80" s="252" t="s">
        <v>1586</v>
      </c>
      <c r="U80" s="250" t="s">
        <v>1586</v>
      </c>
      <c r="V80" s="261" t="s">
        <v>1586</v>
      </c>
      <c r="W80" s="262" t="s">
        <v>1586</v>
      </c>
      <c r="Y80" s="15">
        <f ca="1">SUMIFS('D - Harmonogram úklidu'!$AJ$5:$AJ$1213,'D - Harmonogram úklidu'!$A$5:$A$1213,'A1 - Seznam míst plnění vnější'!G80,'D - Harmonogram úklidu'!$B$5:$B$1213,'A1 - Seznam míst plnění vnější'!L80)</f>
        <v>2</v>
      </c>
      <c r="Z80" s="47" t="str">
        <f t="shared" si="3"/>
        <v>Brankovice</v>
      </c>
    </row>
    <row r="81" spans="1:26" ht="11.25" customHeight="1" x14ac:dyDescent="0.25">
      <c r="A81" s="14" t="s">
        <v>2510</v>
      </c>
      <c r="B81" s="30">
        <v>2302</v>
      </c>
      <c r="C81" s="26" t="s">
        <v>68</v>
      </c>
      <c r="D81" s="42" t="s">
        <v>59</v>
      </c>
      <c r="E81" s="26">
        <v>352757</v>
      </c>
      <c r="F81" s="26" t="s">
        <v>1638</v>
      </c>
      <c r="G81" s="33" t="s">
        <v>66</v>
      </c>
      <c r="H81" s="227" t="s">
        <v>1988</v>
      </c>
      <c r="I81" s="227" t="s">
        <v>2019</v>
      </c>
      <c r="J81" s="227" t="s">
        <v>2580</v>
      </c>
      <c r="K81" s="227" t="s">
        <v>2495</v>
      </c>
      <c r="L81" s="227" t="s">
        <v>349</v>
      </c>
      <c r="M81" s="247">
        <v>4</v>
      </c>
      <c r="N81" s="244">
        <v>148</v>
      </c>
      <c r="O81" s="243" t="s">
        <v>1575</v>
      </c>
      <c r="P81" s="125">
        <f>SUMIFS('C - Sazby a jednotkové ceny'!$H$7:$H$69,'C - Sazby a jednotkové ceny'!$E$7:$E$69,'A1 - Seznam míst plnění vnější'!L81,'C - Sazby a jednotkové ceny'!$F$7:$F$69,'A1 - Seznam míst plnění vnější'!M81)</f>
        <v>0</v>
      </c>
      <c r="Q81" s="269">
        <f t="shared" si="4"/>
        <v>0</v>
      </c>
      <c r="R81" s="249" t="s">
        <v>1586</v>
      </c>
      <c r="S81" s="251" t="s">
        <v>1586</v>
      </c>
      <c r="T81" s="252" t="s">
        <v>1586</v>
      </c>
      <c r="U81" s="250" t="s">
        <v>1586</v>
      </c>
      <c r="V81" s="261" t="s">
        <v>1586</v>
      </c>
      <c r="W81" s="262" t="s">
        <v>1586</v>
      </c>
      <c r="Y81" s="15">
        <f>SUMIFS('D - Harmonogram úklidu'!$AJ$5:$AJ$1213,'D - Harmonogram úklidu'!$A$5:$A$1213,'A1 - Seznam míst plnění vnější'!G81,'D - Harmonogram úklidu'!$B$5:$B$1213,'A1 - Seznam míst plnění vnější'!L81)</f>
        <v>0</v>
      </c>
      <c r="Z81" s="47" t="str">
        <f t="shared" si="3"/>
        <v>Brankovice</v>
      </c>
    </row>
    <row r="82" spans="1:26" ht="11.25" customHeight="1" x14ac:dyDescent="0.25">
      <c r="A82" s="14" t="s">
        <v>2510</v>
      </c>
      <c r="B82" s="30">
        <v>2302</v>
      </c>
      <c r="C82" s="26" t="s">
        <v>68</v>
      </c>
      <c r="D82" s="42" t="s">
        <v>59</v>
      </c>
      <c r="E82" s="26">
        <v>352757</v>
      </c>
      <c r="F82" s="26" t="s">
        <v>1639</v>
      </c>
      <c r="G82" s="33" t="s">
        <v>66</v>
      </c>
      <c r="H82" s="227" t="s">
        <v>1988</v>
      </c>
      <c r="I82" s="227" t="s">
        <v>2019</v>
      </c>
      <c r="J82" s="227" t="s">
        <v>2580</v>
      </c>
      <c r="K82" s="227" t="s">
        <v>2495</v>
      </c>
      <c r="L82" s="227" t="s">
        <v>350</v>
      </c>
      <c r="M82" s="247">
        <v>2</v>
      </c>
      <c r="N82" s="244">
        <v>148</v>
      </c>
      <c r="O82" s="243" t="s">
        <v>1575</v>
      </c>
      <c r="P82" s="125">
        <f>SUMIFS('C - Sazby a jednotkové ceny'!$H$7:$H$69,'C - Sazby a jednotkové ceny'!$E$7:$E$69,'A1 - Seznam míst plnění vnější'!L82,'C - Sazby a jednotkové ceny'!$F$7:$F$69,'A1 - Seznam míst plnění vnější'!M82)</f>
        <v>0</v>
      </c>
      <c r="Q82" s="269">
        <f t="shared" si="4"/>
        <v>0</v>
      </c>
      <c r="R82" s="249" t="s">
        <v>1586</v>
      </c>
      <c r="S82" s="251" t="s">
        <v>1586</v>
      </c>
      <c r="T82" s="252" t="s">
        <v>1586</v>
      </c>
      <c r="U82" s="250" t="s">
        <v>1586</v>
      </c>
      <c r="V82" s="261" t="s">
        <v>1586</v>
      </c>
      <c r="W82" s="262" t="s">
        <v>1586</v>
      </c>
      <c r="Y82" s="15">
        <f ca="1">SUMIFS('D - Harmonogram úklidu'!$AJ$5:$AJ$1213,'D - Harmonogram úklidu'!$A$5:$A$1213,'A1 - Seznam míst plnění vnější'!G82,'D - Harmonogram úklidu'!$B$5:$B$1213,'A1 - Seznam míst plnění vnější'!L82)</f>
        <v>2</v>
      </c>
      <c r="Z82" s="47" t="str">
        <f t="shared" si="3"/>
        <v>Brankovice</v>
      </c>
    </row>
    <row r="83" spans="1:26" ht="11.25" customHeight="1" x14ac:dyDescent="0.25">
      <c r="A83" s="14" t="s">
        <v>2510</v>
      </c>
      <c r="B83" s="30">
        <v>1201</v>
      </c>
      <c r="C83" s="26" t="s">
        <v>128</v>
      </c>
      <c r="D83" s="42" t="s">
        <v>128</v>
      </c>
      <c r="E83" s="26">
        <v>332551</v>
      </c>
      <c r="F83" s="26" t="s">
        <v>1616</v>
      </c>
      <c r="G83" s="33" t="s">
        <v>127</v>
      </c>
      <c r="H83" s="227" t="s">
        <v>1988</v>
      </c>
      <c r="I83" s="227" t="s">
        <v>2020</v>
      </c>
      <c r="J83" s="227" t="s">
        <v>2580</v>
      </c>
      <c r="K83" s="227" t="s">
        <v>2495</v>
      </c>
      <c r="L83" s="227" t="s">
        <v>350</v>
      </c>
      <c r="M83" s="247">
        <v>2</v>
      </c>
      <c r="N83" s="244">
        <v>1310</v>
      </c>
      <c r="O83" s="243" t="s">
        <v>1575</v>
      </c>
      <c r="P83" s="125">
        <f>SUMIFS('C - Sazby a jednotkové ceny'!$H$7:$H$69,'C - Sazby a jednotkové ceny'!$E$7:$E$69,'A1 - Seznam míst plnění vnější'!L83,'C - Sazby a jednotkové ceny'!$F$7:$F$69,'A1 - Seznam míst plnění vnější'!M83)</f>
        <v>0</v>
      </c>
      <c r="Q83" s="269">
        <f t="shared" si="4"/>
        <v>0</v>
      </c>
      <c r="R83" s="249" t="s">
        <v>1586</v>
      </c>
      <c r="S83" s="251" t="s">
        <v>1585</v>
      </c>
      <c r="T83" s="252" t="s">
        <v>1585</v>
      </c>
      <c r="U83" s="250" t="s">
        <v>1586</v>
      </c>
      <c r="V83" s="261" t="s">
        <v>1586</v>
      </c>
      <c r="W83" s="262" t="s">
        <v>1586</v>
      </c>
      <c r="Y83" s="15">
        <f ca="1">SUMIFS('D - Harmonogram úklidu'!$AJ$5:$AJ$1213,'D - Harmonogram úklidu'!$A$5:$A$1213,'A1 - Seznam míst plnění vnější'!G83,'D - Harmonogram úklidu'!$B$5:$B$1213,'A1 - Seznam míst plnění vnější'!L83)</f>
        <v>4</v>
      </c>
      <c r="Z83" s="47" t="str">
        <f t="shared" si="3"/>
        <v>Bransouze</v>
      </c>
    </row>
    <row r="84" spans="1:26" ht="11.25" customHeight="1" x14ac:dyDescent="0.25">
      <c r="A84" s="14" t="s">
        <v>2510</v>
      </c>
      <c r="B84" s="30">
        <v>1201</v>
      </c>
      <c r="C84" s="26" t="s">
        <v>128</v>
      </c>
      <c r="D84" s="42" t="s">
        <v>128</v>
      </c>
      <c r="E84" s="26">
        <v>332551</v>
      </c>
      <c r="F84" s="26" t="s">
        <v>1617</v>
      </c>
      <c r="G84" s="33" t="s">
        <v>127</v>
      </c>
      <c r="H84" s="227" t="s">
        <v>1988</v>
      </c>
      <c r="I84" s="227" t="s">
        <v>2020</v>
      </c>
      <c r="J84" s="227" t="s">
        <v>2494</v>
      </c>
      <c r="K84" s="227" t="s">
        <v>2494</v>
      </c>
      <c r="L84" s="227" t="s">
        <v>391</v>
      </c>
      <c r="M84" s="247">
        <v>1</v>
      </c>
      <c r="N84" s="244">
        <v>4606</v>
      </c>
      <c r="O84" s="243" t="s">
        <v>1575</v>
      </c>
      <c r="P84" s="125">
        <f>SUMIFS('C - Sazby a jednotkové ceny'!$H$7:$H$69,'C - Sazby a jednotkové ceny'!$E$7:$E$69,'A1 - Seznam míst plnění vnější'!L84,'C - Sazby a jednotkové ceny'!$F$7:$F$69,'A1 - Seznam míst plnění vnější'!M84)</f>
        <v>0</v>
      </c>
      <c r="Q84" s="269">
        <f t="shared" si="4"/>
        <v>0</v>
      </c>
      <c r="R84" s="249" t="s">
        <v>1586</v>
      </c>
      <c r="S84" s="251" t="s">
        <v>1586</v>
      </c>
      <c r="T84" s="252" t="s">
        <v>1586</v>
      </c>
      <c r="U84" s="250" t="s">
        <v>1586</v>
      </c>
      <c r="V84" s="261" t="s">
        <v>1586</v>
      </c>
      <c r="W84" s="262" t="s">
        <v>1586</v>
      </c>
      <c r="Y84" s="15">
        <f ca="1">SUMIFS('D - Harmonogram úklidu'!$AJ$5:$AJ$1213,'D - Harmonogram úklidu'!$A$5:$A$1213,'A1 - Seznam míst plnění vnější'!G84,'D - Harmonogram úklidu'!$B$5:$B$1213,'A1 - Seznam míst plnění vnější'!L84)</f>
        <v>1</v>
      </c>
      <c r="Z84" s="47" t="str">
        <f t="shared" si="3"/>
        <v>Bransouze</v>
      </c>
    </row>
    <row r="85" spans="1:26" ht="11.25" customHeight="1" x14ac:dyDescent="0.25">
      <c r="A85" s="14" t="s">
        <v>2510</v>
      </c>
      <c r="B85" s="30">
        <v>1201</v>
      </c>
      <c r="C85" s="26" t="s">
        <v>128</v>
      </c>
      <c r="D85" s="42" t="s">
        <v>128</v>
      </c>
      <c r="E85" s="26">
        <v>332551</v>
      </c>
      <c r="F85" s="26" t="s">
        <v>1618</v>
      </c>
      <c r="G85" s="33" t="s">
        <v>127</v>
      </c>
      <c r="H85" s="227" t="s">
        <v>1988</v>
      </c>
      <c r="I85" s="227" t="s">
        <v>2021</v>
      </c>
      <c r="J85" s="227" t="s">
        <v>2580</v>
      </c>
      <c r="K85" s="227" t="s">
        <v>2492</v>
      </c>
      <c r="L85" s="227" t="s">
        <v>347</v>
      </c>
      <c r="M85" s="247">
        <v>4</v>
      </c>
      <c r="N85" s="32">
        <v>1</v>
      </c>
      <c r="O85" s="39" t="s">
        <v>1576</v>
      </c>
      <c r="P85" s="125">
        <f>SUMIFS('C - Sazby a jednotkové ceny'!$H$7:$H$69,'C - Sazby a jednotkové ceny'!$E$7:$E$69,'A1 - Seznam míst plnění vnější'!L85,'C - Sazby a jednotkové ceny'!$F$7:$F$69,'A1 - Seznam míst plnění vnější'!M85)</f>
        <v>0</v>
      </c>
      <c r="Q85" s="269">
        <f t="shared" si="4"/>
        <v>0</v>
      </c>
      <c r="R85" s="249" t="s">
        <v>1586</v>
      </c>
      <c r="S85" s="251" t="s">
        <v>1586</v>
      </c>
      <c r="T85" s="252" t="s">
        <v>1586</v>
      </c>
      <c r="U85" s="250" t="s">
        <v>1586</v>
      </c>
      <c r="V85" s="261" t="s">
        <v>1586</v>
      </c>
      <c r="W85" s="262" t="s">
        <v>1586</v>
      </c>
      <c r="Y85" s="15">
        <f>SUMIFS('D - Harmonogram úklidu'!$AJ$5:$AJ$1213,'D - Harmonogram úklidu'!$A$5:$A$1213,'A1 - Seznam míst plnění vnější'!G85,'D - Harmonogram úklidu'!$B$5:$B$1213,'A1 - Seznam míst plnění vnější'!L85)</f>
        <v>0</v>
      </c>
      <c r="Z85" s="47" t="str">
        <f t="shared" si="3"/>
        <v>Bransouze</v>
      </c>
    </row>
    <row r="86" spans="1:26" ht="11.25" customHeight="1" x14ac:dyDescent="0.25">
      <c r="A86" s="14" t="s">
        <v>2510</v>
      </c>
      <c r="B86" s="30">
        <v>1201</v>
      </c>
      <c r="C86" s="26" t="s">
        <v>128</v>
      </c>
      <c r="D86" s="42" t="s">
        <v>128</v>
      </c>
      <c r="E86" s="26">
        <v>332551</v>
      </c>
      <c r="F86" s="26" t="s">
        <v>1619</v>
      </c>
      <c r="G86" s="33" t="s">
        <v>127</v>
      </c>
      <c r="H86" s="227" t="s">
        <v>1988</v>
      </c>
      <c r="I86" s="227" t="s">
        <v>2021</v>
      </c>
      <c r="J86" s="227" t="s">
        <v>2580</v>
      </c>
      <c r="K86" s="227" t="s">
        <v>2495</v>
      </c>
      <c r="L86" s="227" t="s">
        <v>350</v>
      </c>
      <c r="M86" s="247">
        <v>4</v>
      </c>
      <c r="N86" s="244">
        <v>60</v>
      </c>
      <c r="O86" s="243" t="s">
        <v>1575</v>
      </c>
      <c r="P86" s="125">
        <f>SUMIFS('C - Sazby a jednotkové ceny'!$H$7:$H$69,'C - Sazby a jednotkové ceny'!$E$7:$E$69,'A1 - Seznam míst plnění vnější'!L86,'C - Sazby a jednotkové ceny'!$F$7:$F$69,'A1 - Seznam míst plnění vnější'!M86)</f>
        <v>0</v>
      </c>
      <c r="Q86" s="269">
        <f t="shared" si="4"/>
        <v>0</v>
      </c>
      <c r="R86" s="249" t="s">
        <v>1586</v>
      </c>
      <c r="S86" s="251" t="s">
        <v>1585</v>
      </c>
      <c r="T86" s="252" t="s">
        <v>1585</v>
      </c>
      <c r="U86" s="250" t="s">
        <v>1586</v>
      </c>
      <c r="V86" s="261" t="s">
        <v>1586</v>
      </c>
      <c r="W86" s="262" t="s">
        <v>1586</v>
      </c>
      <c r="Y86" s="15">
        <f ca="1">SUMIFS('D - Harmonogram úklidu'!$AJ$5:$AJ$1213,'D - Harmonogram úklidu'!$A$5:$A$1213,'A1 - Seznam míst plnění vnější'!G86,'D - Harmonogram úklidu'!$B$5:$B$1213,'A1 - Seznam míst plnění vnější'!L86)</f>
        <v>4</v>
      </c>
      <c r="Z86" s="47" t="str">
        <f t="shared" si="3"/>
        <v>Bransouze</v>
      </c>
    </row>
    <row r="87" spans="1:26" ht="19.5" customHeight="1" x14ac:dyDescent="0.25">
      <c r="A87" s="14" t="s">
        <v>489</v>
      </c>
      <c r="B87" s="30">
        <v>2002</v>
      </c>
      <c r="C87" s="26" t="s">
        <v>344</v>
      </c>
      <c r="D87" s="42" t="s">
        <v>45</v>
      </c>
      <c r="E87" s="26">
        <v>380154</v>
      </c>
      <c r="F87" s="26" t="s">
        <v>1665</v>
      </c>
      <c r="G87" s="33" t="s">
        <v>1970</v>
      </c>
      <c r="H87" s="227" t="s">
        <v>1988</v>
      </c>
      <c r="I87" s="227" t="s">
        <v>2022</v>
      </c>
      <c r="J87" s="227" t="s">
        <v>2580</v>
      </c>
      <c r="K87" s="227" t="s">
        <v>2491</v>
      </c>
      <c r="L87" s="227" t="s">
        <v>346</v>
      </c>
      <c r="M87" s="247">
        <v>28</v>
      </c>
      <c r="N87" s="244">
        <v>445</v>
      </c>
      <c r="O87" s="243" t="s">
        <v>1575</v>
      </c>
      <c r="P87" s="125">
        <f>SUMIFS('C - Sazby a jednotkové ceny'!$H$7:$H$69,'C - Sazby a jednotkové ceny'!$E$7:$E$69,'A1 - Seznam míst plnění vnější'!L87,'C - Sazby a jednotkové ceny'!$F$7:$F$69,'A1 - Seznam míst plnění vnější'!M87)</f>
        <v>0</v>
      </c>
      <c r="Q87" s="269">
        <f t="shared" si="4"/>
        <v>0</v>
      </c>
      <c r="R87" s="249" t="s">
        <v>1586</v>
      </c>
      <c r="S87" s="251" t="s">
        <v>1586</v>
      </c>
      <c r="T87" s="252" t="s">
        <v>1586</v>
      </c>
      <c r="U87" s="250" t="s">
        <v>1586</v>
      </c>
      <c r="V87" s="261" t="s">
        <v>1586</v>
      </c>
      <c r="W87" s="262" t="s">
        <v>1586</v>
      </c>
      <c r="Y87" s="15">
        <f ca="1">SUMIFS('D - Harmonogram úklidu'!$AJ$5:$AJ$1213,'D - Harmonogram úklidu'!$A$5:$A$1213,'A1 - Seznam míst plnění vnější'!G87,'D - Harmonogram úklidu'!$B$5:$B$1213,'A1 - Seznam míst plnění vnější'!L87)</f>
        <v>29</v>
      </c>
      <c r="Z87" s="47" t="str">
        <f t="shared" si="3"/>
        <v>Brno dolní nádraží</v>
      </c>
    </row>
    <row r="88" spans="1:26" ht="19.5" customHeight="1" x14ac:dyDescent="0.25">
      <c r="A88" s="14" t="s">
        <v>489</v>
      </c>
      <c r="B88" s="30">
        <v>2002</v>
      </c>
      <c r="C88" s="26" t="s">
        <v>344</v>
      </c>
      <c r="D88" s="42" t="s">
        <v>45</v>
      </c>
      <c r="E88" s="26">
        <v>380154</v>
      </c>
      <c r="F88" s="26" t="s">
        <v>1666</v>
      </c>
      <c r="G88" s="33" t="s">
        <v>1970</v>
      </c>
      <c r="H88" s="227" t="s">
        <v>1988</v>
      </c>
      <c r="I88" s="227" t="s">
        <v>2022</v>
      </c>
      <c r="J88" s="227" t="s">
        <v>2580</v>
      </c>
      <c r="K88" s="227" t="s">
        <v>2495</v>
      </c>
      <c r="L88" s="227" t="s">
        <v>349</v>
      </c>
      <c r="M88" s="247">
        <v>12</v>
      </c>
      <c r="N88" s="244">
        <v>445</v>
      </c>
      <c r="O88" s="243" t="s">
        <v>1575</v>
      </c>
      <c r="P88" s="125">
        <f>SUMIFS('C - Sazby a jednotkové ceny'!$H$7:$H$69,'C - Sazby a jednotkové ceny'!$E$7:$E$69,'A1 - Seznam míst plnění vnější'!L88,'C - Sazby a jednotkové ceny'!$F$7:$F$69,'A1 - Seznam míst plnění vnější'!M88)</f>
        <v>0</v>
      </c>
      <c r="Q88" s="269">
        <f t="shared" si="4"/>
        <v>0</v>
      </c>
      <c r="R88" s="249" t="s">
        <v>1586</v>
      </c>
      <c r="S88" s="251" t="s">
        <v>1586</v>
      </c>
      <c r="T88" s="252" t="s">
        <v>1586</v>
      </c>
      <c r="U88" s="250" t="s">
        <v>1586</v>
      </c>
      <c r="V88" s="261" t="s">
        <v>1586</v>
      </c>
      <c r="W88" s="262" t="s">
        <v>1586</v>
      </c>
      <c r="Y88" s="15">
        <f ca="1">SUMIFS('D - Harmonogram úklidu'!$AJ$5:$AJ$1213,'D - Harmonogram úklidu'!$A$5:$A$1213,'A1 - Seznam míst plnění vnější'!G88,'D - Harmonogram úklidu'!$B$5:$B$1213,'A1 - Seznam míst plnění vnější'!L88)</f>
        <v>12</v>
      </c>
      <c r="Z88" s="47" t="str">
        <f t="shared" si="3"/>
        <v>Brno dolní nádraží</v>
      </c>
    </row>
    <row r="89" spans="1:26" ht="11.25" customHeight="1" x14ac:dyDescent="0.25">
      <c r="A89" s="14" t="s">
        <v>489</v>
      </c>
      <c r="B89" s="30">
        <v>2002</v>
      </c>
      <c r="C89" s="26" t="s">
        <v>344</v>
      </c>
      <c r="D89" s="42" t="s">
        <v>45</v>
      </c>
      <c r="E89" s="26">
        <v>380154</v>
      </c>
      <c r="F89" s="26" t="s">
        <v>1667</v>
      </c>
      <c r="G89" s="33" t="s">
        <v>1970</v>
      </c>
      <c r="H89" s="227" t="s">
        <v>1988</v>
      </c>
      <c r="I89" s="227" t="s">
        <v>2023</v>
      </c>
      <c r="J89" s="227" t="s">
        <v>2580</v>
      </c>
      <c r="K89" s="227" t="s">
        <v>2495</v>
      </c>
      <c r="L89" s="227" t="s">
        <v>350</v>
      </c>
      <c r="M89" s="247">
        <v>28</v>
      </c>
      <c r="N89" s="244">
        <v>100</v>
      </c>
      <c r="O89" s="243" t="s">
        <v>1575</v>
      </c>
      <c r="P89" s="125">
        <f>SUMIFS('C - Sazby a jednotkové ceny'!$H$7:$H$69,'C - Sazby a jednotkové ceny'!$E$7:$E$69,'A1 - Seznam míst plnění vnější'!L89,'C - Sazby a jednotkové ceny'!$F$7:$F$69,'A1 - Seznam míst plnění vnější'!M89)</f>
        <v>0</v>
      </c>
      <c r="Q89" s="269">
        <f t="shared" si="4"/>
        <v>0</v>
      </c>
      <c r="R89" s="249" t="s">
        <v>1586</v>
      </c>
      <c r="S89" s="251" t="s">
        <v>1586</v>
      </c>
      <c r="T89" s="252" t="s">
        <v>1586</v>
      </c>
      <c r="U89" s="250" t="s">
        <v>1586</v>
      </c>
      <c r="V89" s="261" t="s">
        <v>1586</v>
      </c>
      <c r="W89" s="262" t="s">
        <v>1586</v>
      </c>
      <c r="Y89" s="15">
        <f ca="1">SUMIFS('D - Harmonogram úklidu'!$AJ$5:$AJ$1213,'D - Harmonogram úklidu'!$A$5:$A$1213,'A1 - Seznam míst plnění vnější'!G89,'D - Harmonogram úklidu'!$B$5:$B$1213,'A1 - Seznam míst plnění vnější'!L89)</f>
        <v>29</v>
      </c>
      <c r="Z89" s="47" t="str">
        <f t="shared" si="3"/>
        <v>Brno dolní nádraží</v>
      </c>
    </row>
    <row r="90" spans="1:26" ht="11.25" customHeight="1" x14ac:dyDescent="0.25">
      <c r="A90" s="14" t="s">
        <v>2510</v>
      </c>
      <c r="B90" s="30">
        <v>2002</v>
      </c>
      <c r="C90" s="26" t="s">
        <v>344</v>
      </c>
      <c r="D90" s="42" t="s">
        <v>45</v>
      </c>
      <c r="E90" s="26">
        <v>380154</v>
      </c>
      <c r="F90" s="26" t="s">
        <v>1668</v>
      </c>
      <c r="G90" s="33" t="s">
        <v>1970</v>
      </c>
      <c r="H90" s="227" t="s">
        <v>1988</v>
      </c>
      <c r="I90" s="227" t="s">
        <v>2024</v>
      </c>
      <c r="J90" s="227" t="s">
        <v>2580</v>
      </c>
      <c r="K90" s="227" t="s">
        <v>2495</v>
      </c>
      <c r="L90" s="227" t="s">
        <v>349</v>
      </c>
      <c r="M90" s="247">
        <v>1</v>
      </c>
      <c r="N90" s="244">
        <v>150</v>
      </c>
      <c r="O90" s="243" t="s">
        <v>1575</v>
      </c>
      <c r="P90" s="125">
        <f>SUMIFS('C - Sazby a jednotkové ceny'!$H$7:$H$69,'C - Sazby a jednotkové ceny'!$E$7:$E$69,'A1 - Seznam míst plnění vnější'!L90,'C - Sazby a jednotkové ceny'!$F$7:$F$69,'A1 - Seznam míst plnění vnější'!M90)</f>
        <v>0</v>
      </c>
      <c r="Q90" s="269">
        <f t="shared" si="4"/>
        <v>0</v>
      </c>
      <c r="R90" s="249" t="s">
        <v>1585</v>
      </c>
      <c r="S90" s="251" t="s">
        <v>1585</v>
      </c>
      <c r="T90" s="252" t="s">
        <v>1585</v>
      </c>
      <c r="U90" s="250" t="s">
        <v>1586</v>
      </c>
      <c r="V90" s="261" t="s">
        <v>1586</v>
      </c>
      <c r="W90" s="262" t="s">
        <v>1586</v>
      </c>
      <c r="Y90" s="15">
        <f ca="1">SUMIFS('D - Harmonogram úklidu'!$AJ$5:$AJ$1213,'D - Harmonogram úklidu'!$A$5:$A$1213,'A1 - Seznam míst plnění vnější'!G90,'D - Harmonogram úklidu'!$B$5:$B$1213,'A1 - Seznam míst plnění vnější'!L90)</f>
        <v>12</v>
      </c>
      <c r="Z90" s="47" t="str">
        <f t="shared" si="3"/>
        <v>Brno dolní nádraží</v>
      </c>
    </row>
    <row r="91" spans="1:26" ht="11.25" customHeight="1" x14ac:dyDescent="0.25">
      <c r="A91" s="14" t="s">
        <v>2510</v>
      </c>
      <c r="B91" s="30">
        <v>2002</v>
      </c>
      <c r="C91" s="26" t="s">
        <v>344</v>
      </c>
      <c r="D91" s="42" t="s">
        <v>45</v>
      </c>
      <c r="E91" s="26">
        <v>380154</v>
      </c>
      <c r="F91" s="26" t="s">
        <v>1669</v>
      </c>
      <c r="G91" s="33" t="s">
        <v>1970</v>
      </c>
      <c r="H91" s="227" t="s">
        <v>1988</v>
      </c>
      <c r="I91" s="227" t="s">
        <v>2024</v>
      </c>
      <c r="J91" s="227" t="s">
        <v>2580</v>
      </c>
      <c r="K91" s="227" t="s">
        <v>2495</v>
      </c>
      <c r="L91" s="227" t="s">
        <v>350</v>
      </c>
      <c r="M91" s="247">
        <v>4</v>
      </c>
      <c r="N91" s="244">
        <v>150</v>
      </c>
      <c r="O91" s="243" t="s">
        <v>1575</v>
      </c>
      <c r="P91" s="125">
        <f>SUMIFS('C - Sazby a jednotkové ceny'!$H$7:$H$69,'C - Sazby a jednotkové ceny'!$E$7:$E$69,'A1 - Seznam míst plnění vnější'!L91,'C - Sazby a jednotkové ceny'!$F$7:$F$69,'A1 - Seznam míst plnění vnější'!M91)</f>
        <v>0</v>
      </c>
      <c r="Q91" s="269">
        <f t="shared" si="4"/>
        <v>0</v>
      </c>
      <c r="R91" s="249" t="s">
        <v>1586</v>
      </c>
      <c r="S91" s="251" t="s">
        <v>1586</v>
      </c>
      <c r="T91" s="252" t="s">
        <v>1586</v>
      </c>
      <c r="U91" s="250" t="s">
        <v>1586</v>
      </c>
      <c r="V91" s="261" t="s">
        <v>1586</v>
      </c>
      <c r="W91" s="262" t="s">
        <v>1586</v>
      </c>
      <c r="Y91" s="15">
        <f ca="1">SUMIFS('D - Harmonogram úklidu'!$AJ$5:$AJ$1213,'D - Harmonogram úklidu'!$A$5:$A$1213,'A1 - Seznam míst plnění vnější'!G91,'D - Harmonogram úklidu'!$B$5:$B$1213,'A1 - Seznam míst plnění vnější'!L91)</f>
        <v>29</v>
      </c>
      <c r="Z91" s="47" t="str">
        <f t="shared" si="3"/>
        <v>Brno dolní nádraží</v>
      </c>
    </row>
    <row r="92" spans="1:26" ht="19.5" customHeight="1" x14ac:dyDescent="0.25">
      <c r="A92" s="14" t="s">
        <v>2510</v>
      </c>
      <c r="B92" s="30">
        <v>2002</v>
      </c>
      <c r="C92" s="26" t="s">
        <v>344</v>
      </c>
      <c r="D92" s="42" t="s">
        <v>45</v>
      </c>
      <c r="E92" s="26">
        <v>380154</v>
      </c>
      <c r="F92" s="26" t="s">
        <v>2623</v>
      </c>
      <c r="G92" s="33" t="s">
        <v>1970</v>
      </c>
      <c r="H92" s="227" t="s">
        <v>1988</v>
      </c>
      <c r="I92" s="227" t="s">
        <v>2025</v>
      </c>
      <c r="J92" s="227" t="s">
        <v>2580</v>
      </c>
      <c r="K92" s="227" t="s">
        <v>2492</v>
      </c>
      <c r="L92" s="227" t="s">
        <v>347</v>
      </c>
      <c r="M92" s="247">
        <v>4</v>
      </c>
      <c r="N92" s="32">
        <v>3</v>
      </c>
      <c r="O92" s="39" t="s">
        <v>1576</v>
      </c>
      <c r="P92" s="125">
        <f>SUMIFS('C - Sazby a jednotkové ceny'!$H$7:$H$69,'C - Sazby a jednotkové ceny'!$E$7:$E$69,'A1 - Seznam míst plnění vnější'!L92,'C - Sazby a jednotkové ceny'!$F$7:$F$69,'A1 - Seznam míst plnění vnější'!M92)</f>
        <v>0</v>
      </c>
      <c r="Q92" s="269">
        <f t="shared" si="4"/>
        <v>0</v>
      </c>
      <c r="R92" s="249" t="s">
        <v>1586</v>
      </c>
      <c r="S92" s="251" t="s">
        <v>1586</v>
      </c>
      <c r="T92" s="252" t="s">
        <v>1586</v>
      </c>
      <c r="U92" s="250" t="s">
        <v>1586</v>
      </c>
      <c r="V92" s="261" t="s">
        <v>1586</v>
      </c>
      <c r="W92" s="262" t="s">
        <v>1586</v>
      </c>
      <c r="Y92" s="15">
        <f ca="1">SUMIFS('D - Harmonogram úklidu'!$AJ$5:$AJ$1213,'D - Harmonogram úklidu'!$A$5:$A$1213,'A1 - Seznam míst plnění vnější'!G92,'D - Harmonogram úklidu'!$B$5:$B$1213,'A1 - Seznam míst plnění vnější'!L92)</f>
        <v>29</v>
      </c>
      <c r="Z92" s="47" t="str">
        <f t="shared" si="3"/>
        <v>Brno dolní nádraží</v>
      </c>
    </row>
    <row r="93" spans="1:26" ht="19.5" customHeight="1" x14ac:dyDescent="0.25">
      <c r="A93" s="14" t="s">
        <v>2510</v>
      </c>
      <c r="B93" s="30">
        <v>2002</v>
      </c>
      <c r="C93" s="26" t="s">
        <v>344</v>
      </c>
      <c r="D93" s="42" t="s">
        <v>45</v>
      </c>
      <c r="E93" s="26">
        <v>380154</v>
      </c>
      <c r="F93" s="26" t="s">
        <v>2624</v>
      </c>
      <c r="G93" s="33" t="s">
        <v>1970</v>
      </c>
      <c r="H93" s="227" t="s">
        <v>1988</v>
      </c>
      <c r="I93" s="227" t="s">
        <v>2025</v>
      </c>
      <c r="J93" s="227" t="s">
        <v>2580</v>
      </c>
      <c r="K93" s="227" t="s">
        <v>2495</v>
      </c>
      <c r="L93" s="227" t="s">
        <v>350</v>
      </c>
      <c r="M93" s="247">
        <v>4</v>
      </c>
      <c r="N93" s="244">
        <v>1000</v>
      </c>
      <c r="O93" s="243" t="s">
        <v>1575</v>
      </c>
      <c r="P93" s="125">
        <f>SUMIFS('C - Sazby a jednotkové ceny'!$H$7:$H$69,'C - Sazby a jednotkové ceny'!$E$7:$E$69,'A1 - Seznam míst plnění vnější'!L93,'C - Sazby a jednotkové ceny'!$F$7:$F$69,'A1 - Seznam míst plnění vnější'!M93)</f>
        <v>0</v>
      </c>
      <c r="Q93" s="269">
        <f t="shared" si="4"/>
        <v>0</v>
      </c>
      <c r="R93" s="249" t="s">
        <v>1586</v>
      </c>
      <c r="S93" s="251" t="s">
        <v>1586</v>
      </c>
      <c r="T93" s="252" t="s">
        <v>1586</v>
      </c>
      <c r="U93" s="250" t="s">
        <v>1586</v>
      </c>
      <c r="V93" s="261" t="s">
        <v>1586</v>
      </c>
      <c r="W93" s="262" t="s">
        <v>1586</v>
      </c>
      <c r="Y93" s="15">
        <f ca="1">SUMIFS('D - Harmonogram úklidu'!$AJ$5:$AJ$1213,'D - Harmonogram úklidu'!$A$5:$A$1213,'A1 - Seznam míst plnění vnější'!G93,'D - Harmonogram úklidu'!$B$5:$B$1213,'A1 - Seznam míst plnění vnější'!L93)</f>
        <v>29</v>
      </c>
      <c r="Z93" s="47" t="str">
        <f t="shared" si="3"/>
        <v>Brno dolní nádraží</v>
      </c>
    </row>
    <row r="94" spans="1:26" ht="19.5" customHeight="1" x14ac:dyDescent="0.25">
      <c r="A94" s="14" t="s">
        <v>2510</v>
      </c>
      <c r="B94" s="30">
        <v>2002</v>
      </c>
      <c r="C94" s="26" t="s">
        <v>344</v>
      </c>
      <c r="D94" s="42" t="s">
        <v>45</v>
      </c>
      <c r="E94" s="26">
        <v>380154</v>
      </c>
      <c r="F94" s="26" t="s">
        <v>2625</v>
      </c>
      <c r="G94" s="33" t="s">
        <v>1970</v>
      </c>
      <c r="H94" s="227" t="s">
        <v>1988</v>
      </c>
      <c r="I94" s="227" t="s">
        <v>2025</v>
      </c>
      <c r="J94" s="227" t="s">
        <v>2494</v>
      </c>
      <c r="K94" s="227" t="s">
        <v>2494</v>
      </c>
      <c r="L94" s="227" t="s">
        <v>391</v>
      </c>
      <c r="M94" s="247">
        <v>1</v>
      </c>
      <c r="N94" s="244">
        <v>1800</v>
      </c>
      <c r="O94" s="243" t="s">
        <v>1575</v>
      </c>
      <c r="P94" s="125">
        <f>SUMIFS('C - Sazby a jednotkové ceny'!$H$7:$H$69,'C - Sazby a jednotkové ceny'!$E$7:$E$69,'A1 - Seznam míst plnění vnější'!L94,'C - Sazby a jednotkové ceny'!$F$7:$F$69,'A1 - Seznam míst plnění vnější'!M94)</f>
        <v>0</v>
      </c>
      <c r="Q94" s="269">
        <f t="shared" si="4"/>
        <v>0</v>
      </c>
      <c r="R94" s="249" t="s">
        <v>1586</v>
      </c>
      <c r="S94" s="251" t="s">
        <v>1586</v>
      </c>
      <c r="T94" s="252" t="s">
        <v>1586</v>
      </c>
      <c r="U94" s="250" t="s">
        <v>1586</v>
      </c>
      <c r="V94" s="261" t="s">
        <v>1586</v>
      </c>
      <c r="W94" s="262" t="s">
        <v>1586</v>
      </c>
      <c r="Y94" s="15">
        <f>SUMIFS('D - Harmonogram úklidu'!$AJ$5:$AJ$1213,'D - Harmonogram úklidu'!$A$5:$A$1213,'A1 - Seznam míst plnění vnější'!G94,'D - Harmonogram úklidu'!$B$5:$B$1213,'A1 - Seznam míst plnění vnější'!L94)</f>
        <v>0</v>
      </c>
      <c r="Z94" s="47" t="str">
        <f t="shared" si="3"/>
        <v>Brno dolní nádraží</v>
      </c>
    </row>
    <row r="95" spans="1:26" ht="19.5" customHeight="1" x14ac:dyDescent="0.25">
      <c r="A95" s="14" t="s">
        <v>489</v>
      </c>
      <c r="B95" s="30">
        <v>2002</v>
      </c>
      <c r="C95" s="26" t="s">
        <v>344</v>
      </c>
      <c r="D95" s="42" t="s">
        <v>45</v>
      </c>
      <c r="E95" s="26">
        <v>380154</v>
      </c>
      <c r="F95" s="26" t="s">
        <v>2497</v>
      </c>
      <c r="G95" s="33" t="s">
        <v>1970</v>
      </c>
      <c r="H95" s="227" t="s">
        <v>1988</v>
      </c>
      <c r="I95" s="227" t="s">
        <v>2499</v>
      </c>
      <c r="J95" s="227" t="s">
        <v>2580</v>
      </c>
      <c r="K95" s="227" t="s">
        <v>1573</v>
      </c>
      <c r="L95" s="227" t="s">
        <v>345</v>
      </c>
      <c r="M95" s="247">
        <v>28</v>
      </c>
      <c r="N95" s="32">
        <v>2</v>
      </c>
      <c r="O95" s="243" t="s">
        <v>1576</v>
      </c>
      <c r="P95" s="125">
        <f>SUMIFS('C - Sazby a jednotkové ceny'!$H$7:$H$69,'C - Sazby a jednotkové ceny'!$E$7:$E$69,'A1 - Seznam míst plnění vnější'!L95,'C - Sazby a jednotkové ceny'!$F$7:$F$69,'A1 - Seznam míst plnění vnější'!M95)</f>
        <v>0</v>
      </c>
      <c r="Q95" s="269">
        <f t="shared" si="4"/>
        <v>0</v>
      </c>
      <c r="R95" s="249" t="s">
        <v>1586</v>
      </c>
      <c r="S95" s="251" t="s">
        <v>1586</v>
      </c>
      <c r="T95" s="252" t="s">
        <v>1586</v>
      </c>
      <c r="U95" s="250" t="s">
        <v>1586</v>
      </c>
      <c r="V95" s="261" t="s">
        <v>1586</v>
      </c>
      <c r="W95" s="262" t="s">
        <v>1586</v>
      </c>
      <c r="Y95" s="15">
        <f ca="1">SUMIFS('D - Harmonogram úklidu'!$AJ$5:$AJ$1213,'D - Harmonogram úklidu'!$A$5:$A$1213,'A1 - Seznam míst plnění vnější'!G95,'D - Harmonogram úklidu'!$B$5:$B$1213,'A1 - Seznam míst plnění vnější'!L95)</f>
        <v>29</v>
      </c>
      <c r="Z95" s="47" t="str">
        <f t="shared" si="3"/>
        <v>Brno dolní nádraží</v>
      </c>
    </row>
    <row r="96" spans="1:26" ht="19.5" customHeight="1" x14ac:dyDescent="0.25">
      <c r="A96" s="14" t="s">
        <v>2510</v>
      </c>
      <c r="B96" s="30">
        <v>2002</v>
      </c>
      <c r="C96" s="26" t="s">
        <v>344</v>
      </c>
      <c r="D96" s="42" t="s">
        <v>45</v>
      </c>
      <c r="E96" s="26">
        <v>332957</v>
      </c>
      <c r="F96" s="26" t="s">
        <v>1670</v>
      </c>
      <c r="G96" s="33" t="s">
        <v>251</v>
      </c>
      <c r="H96" s="227" t="s">
        <v>1988</v>
      </c>
      <c r="I96" s="227" t="s">
        <v>2026</v>
      </c>
      <c r="J96" s="227" t="s">
        <v>2580</v>
      </c>
      <c r="K96" s="227" t="s">
        <v>2492</v>
      </c>
      <c r="L96" s="227" t="s">
        <v>347</v>
      </c>
      <c r="M96" s="247">
        <v>48</v>
      </c>
      <c r="N96" s="32">
        <v>56</v>
      </c>
      <c r="O96" s="39" t="s">
        <v>1576</v>
      </c>
      <c r="P96" s="125">
        <f>SUMIFS('C - Sazby a jednotkové ceny'!$H$7:$H$69,'C - Sazby a jednotkové ceny'!$E$7:$E$69,'A1 - Seznam míst plnění vnější'!L96,'C - Sazby a jednotkové ceny'!$F$7:$F$69,'A1 - Seznam míst plnění vnější'!M96)</f>
        <v>0</v>
      </c>
      <c r="Q96" s="269">
        <f t="shared" si="4"/>
        <v>0</v>
      </c>
      <c r="R96" s="249" t="s">
        <v>1586</v>
      </c>
      <c r="S96" s="251" t="s">
        <v>1586</v>
      </c>
      <c r="T96" s="252" t="s">
        <v>1586</v>
      </c>
      <c r="U96" s="250" t="s">
        <v>1586</v>
      </c>
      <c r="V96" s="261" t="s">
        <v>1586</v>
      </c>
      <c r="W96" s="262" t="s">
        <v>1586</v>
      </c>
      <c r="Y96" s="15">
        <f ca="1">SUMIFS('D - Harmonogram úklidu'!$AJ$5:$AJ$1213,'D - Harmonogram úklidu'!$A$5:$A$1213,'A1 - Seznam míst plnění vnější'!G96,'D - Harmonogram úklidu'!$B$5:$B$1213,'A1 - Seznam míst plnění vnější'!L96)</f>
        <v>29</v>
      </c>
      <c r="Z96" s="47" t="str">
        <f t="shared" si="3"/>
        <v>Brno hlavní nádraží</v>
      </c>
    </row>
    <row r="97" spans="1:26" ht="19.5" customHeight="1" x14ac:dyDescent="0.25">
      <c r="A97" s="14" t="s">
        <v>2510</v>
      </c>
      <c r="B97" s="30">
        <v>2002</v>
      </c>
      <c r="C97" s="26" t="s">
        <v>344</v>
      </c>
      <c r="D97" s="42" t="s">
        <v>45</v>
      </c>
      <c r="E97" s="26">
        <v>332957</v>
      </c>
      <c r="F97" s="26" t="s">
        <v>1671</v>
      </c>
      <c r="G97" s="33" t="s">
        <v>251</v>
      </c>
      <c r="H97" s="227" t="s">
        <v>1988</v>
      </c>
      <c r="I97" s="227" t="s">
        <v>2026</v>
      </c>
      <c r="J97" s="227" t="s">
        <v>2580</v>
      </c>
      <c r="K97" s="227" t="s">
        <v>2493</v>
      </c>
      <c r="L97" s="227" t="s">
        <v>348</v>
      </c>
      <c r="M97" s="247">
        <v>12</v>
      </c>
      <c r="N97" s="32">
        <v>16</v>
      </c>
      <c r="O97" s="39" t="s">
        <v>1576</v>
      </c>
      <c r="P97" s="125">
        <f>SUMIFS('C - Sazby a jednotkové ceny'!$H$7:$H$69,'C - Sazby a jednotkové ceny'!$E$7:$E$69,'A1 - Seznam míst plnění vnější'!L97,'C - Sazby a jednotkové ceny'!$F$7:$F$69,'A1 - Seznam míst plnění vnější'!M97)</f>
        <v>0</v>
      </c>
      <c r="Q97" s="269">
        <f t="shared" si="4"/>
        <v>0</v>
      </c>
      <c r="R97" s="249" t="s">
        <v>1586</v>
      </c>
      <c r="S97" s="251" t="s">
        <v>1586</v>
      </c>
      <c r="T97" s="252" t="s">
        <v>1586</v>
      </c>
      <c r="U97" s="250" t="s">
        <v>1586</v>
      </c>
      <c r="V97" s="261" t="s">
        <v>1586</v>
      </c>
      <c r="W97" s="262" t="s">
        <v>1586</v>
      </c>
      <c r="Y97" s="15">
        <f ca="1">SUMIFS('D - Harmonogram úklidu'!$AJ$5:$AJ$1213,'D - Harmonogram úklidu'!$A$5:$A$1213,'A1 - Seznam míst plnění vnější'!G97,'D - Harmonogram úklidu'!$B$5:$B$1213,'A1 - Seznam míst plnění vnější'!L97)</f>
        <v>12</v>
      </c>
      <c r="Z97" s="47" t="str">
        <f t="shared" si="3"/>
        <v>Brno hlavní nádraží</v>
      </c>
    </row>
    <row r="98" spans="1:26" ht="19.5" customHeight="1" x14ac:dyDescent="0.25">
      <c r="A98" s="14" t="s">
        <v>2510</v>
      </c>
      <c r="B98" s="30">
        <v>2002</v>
      </c>
      <c r="C98" s="26" t="s">
        <v>344</v>
      </c>
      <c r="D98" s="42" t="s">
        <v>45</v>
      </c>
      <c r="E98" s="26">
        <v>332957</v>
      </c>
      <c r="F98" s="26" t="s">
        <v>1672</v>
      </c>
      <c r="G98" s="33" t="s">
        <v>251</v>
      </c>
      <c r="H98" s="227" t="s">
        <v>1988</v>
      </c>
      <c r="I98" s="227" t="s">
        <v>2026</v>
      </c>
      <c r="J98" s="227" t="s">
        <v>2580</v>
      </c>
      <c r="K98" s="227" t="s">
        <v>2495</v>
      </c>
      <c r="L98" s="227" t="s">
        <v>350</v>
      </c>
      <c r="M98" s="247">
        <v>4</v>
      </c>
      <c r="N98" s="244">
        <v>11091</v>
      </c>
      <c r="O98" s="243" t="s">
        <v>1575</v>
      </c>
      <c r="P98" s="125">
        <f>SUMIFS('C - Sazby a jednotkové ceny'!$H$7:$H$69,'C - Sazby a jednotkové ceny'!$E$7:$E$69,'A1 - Seznam míst plnění vnější'!L98,'C - Sazby a jednotkové ceny'!$F$7:$F$69,'A1 - Seznam míst plnění vnější'!M98)</f>
        <v>0</v>
      </c>
      <c r="Q98" s="269">
        <f t="shared" si="4"/>
        <v>0</v>
      </c>
      <c r="R98" s="249" t="s">
        <v>1586</v>
      </c>
      <c r="S98" s="251" t="s">
        <v>1586</v>
      </c>
      <c r="T98" s="252" t="s">
        <v>1586</v>
      </c>
      <c r="U98" s="250" t="s">
        <v>1586</v>
      </c>
      <c r="V98" s="261" t="s">
        <v>1586</v>
      </c>
      <c r="W98" s="262" t="s">
        <v>1586</v>
      </c>
      <c r="Y98" s="15">
        <f ca="1">SUMIFS('D - Harmonogram úklidu'!$AJ$5:$AJ$1213,'D - Harmonogram úklidu'!$A$5:$A$1213,'A1 - Seznam míst plnění vnější'!G98,'D - Harmonogram úklidu'!$B$5:$B$1213,'A1 - Seznam míst plnění vnější'!L98)</f>
        <v>16</v>
      </c>
      <c r="Z98" s="47" t="str">
        <f t="shared" si="3"/>
        <v>Brno hlavní nádraží</v>
      </c>
    </row>
    <row r="99" spans="1:26" ht="19.5" customHeight="1" x14ac:dyDescent="0.25">
      <c r="A99" s="14" t="s">
        <v>2510</v>
      </c>
      <c r="B99" s="30">
        <v>2002</v>
      </c>
      <c r="C99" s="26" t="s">
        <v>344</v>
      </c>
      <c r="D99" s="42" t="s">
        <v>45</v>
      </c>
      <c r="E99" s="26">
        <v>332957</v>
      </c>
      <c r="F99" s="26" t="s">
        <v>1673</v>
      </c>
      <c r="G99" s="33" t="s">
        <v>251</v>
      </c>
      <c r="H99" s="227" t="s">
        <v>1988</v>
      </c>
      <c r="I99" s="227" t="s">
        <v>2026</v>
      </c>
      <c r="J99" s="227" t="s">
        <v>2494</v>
      </c>
      <c r="K99" s="227" t="s">
        <v>2494</v>
      </c>
      <c r="L99" s="227" t="s">
        <v>391</v>
      </c>
      <c r="M99" s="247">
        <v>1</v>
      </c>
      <c r="N99" s="244">
        <v>7000</v>
      </c>
      <c r="O99" s="243" t="s">
        <v>1575</v>
      </c>
      <c r="P99" s="125">
        <f>SUMIFS('C - Sazby a jednotkové ceny'!$H$7:$H$69,'C - Sazby a jednotkové ceny'!$E$7:$E$69,'A1 - Seznam míst plnění vnější'!L99,'C - Sazby a jednotkové ceny'!$F$7:$F$69,'A1 - Seznam míst plnění vnější'!M99)</f>
        <v>0</v>
      </c>
      <c r="Q99" s="269">
        <f t="shared" si="4"/>
        <v>0</v>
      </c>
      <c r="R99" s="249" t="s">
        <v>1586</v>
      </c>
      <c r="S99" s="251" t="s">
        <v>1586</v>
      </c>
      <c r="T99" s="252" t="s">
        <v>1586</v>
      </c>
      <c r="U99" s="250" t="s">
        <v>1586</v>
      </c>
      <c r="V99" s="261" t="s">
        <v>1586</v>
      </c>
      <c r="W99" s="262" t="s">
        <v>1586</v>
      </c>
      <c r="Y99" s="15">
        <f ca="1">SUMIFS('D - Harmonogram úklidu'!$AJ$5:$AJ$1213,'D - Harmonogram úklidu'!$A$5:$A$1213,'A1 - Seznam míst plnění vnější'!G99,'D - Harmonogram úklidu'!$B$5:$B$1213,'A1 - Seznam míst plnění vnější'!L99)</f>
        <v>1</v>
      </c>
      <c r="Z99" s="47" t="str">
        <f t="shared" si="3"/>
        <v>Brno hlavní nádraží</v>
      </c>
    </row>
    <row r="100" spans="1:26" ht="11.25" customHeight="1" x14ac:dyDescent="0.25">
      <c r="A100" s="14" t="s">
        <v>2510</v>
      </c>
      <c r="B100" s="30">
        <v>2002</v>
      </c>
      <c r="C100" s="26" t="s">
        <v>344</v>
      </c>
      <c r="D100" s="42" t="s">
        <v>45</v>
      </c>
      <c r="E100" s="26">
        <v>332957</v>
      </c>
      <c r="F100" s="26" t="s">
        <v>1638</v>
      </c>
      <c r="G100" s="33" t="s">
        <v>251</v>
      </c>
      <c r="H100" s="227" t="s">
        <v>1988</v>
      </c>
      <c r="I100" s="227" t="s">
        <v>2027</v>
      </c>
      <c r="J100" s="227" t="s">
        <v>2580</v>
      </c>
      <c r="K100" s="227" t="s">
        <v>2495</v>
      </c>
      <c r="L100" s="227" t="s">
        <v>349</v>
      </c>
      <c r="M100" s="247">
        <v>4</v>
      </c>
      <c r="N100" s="244">
        <v>567</v>
      </c>
      <c r="O100" s="243" t="s">
        <v>1575</v>
      </c>
      <c r="P100" s="125">
        <f>SUMIFS('C - Sazby a jednotkové ceny'!$H$7:$H$69,'C - Sazby a jednotkové ceny'!$E$7:$E$69,'A1 - Seznam míst plnění vnější'!L100,'C - Sazby a jednotkové ceny'!$F$7:$F$69,'A1 - Seznam míst plnění vnější'!M100)</f>
        <v>0</v>
      </c>
      <c r="Q100" s="269">
        <f t="shared" si="4"/>
        <v>0</v>
      </c>
      <c r="R100" s="249" t="s">
        <v>1585</v>
      </c>
      <c r="S100" s="251" t="s">
        <v>1585</v>
      </c>
      <c r="T100" s="252" t="s">
        <v>1585</v>
      </c>
      <c r="U100" s="250" t="s">
        <v>1586</v>
      </c>
      <c r="V100" s="261" t="s">
        <v>1586</v>
      </c>
      <c r="W100" s="262" t="s">
        <v>1586</v>
      </c>
      <c r="Y100" s="15">
        <f ca="1">SUMIFS('D - Harmonogram úklidu'!$AJ$5:$AJ$1213,'D - Harmonogram úklidu'!$A$5:$A$1213,'A1 - Seznam míst plnění vnější'!G100,'D - Harmonogram úklidu'!$B$5:$B$1213,'A1 - Seznam míst plnění vnější'!L100)</f>
        <v>18</v>
      </c>
      <c r="Z100" s="47" t="str">
        <f t="shared" si="3"/>
        <v>Brno hlavní nádraží</v>
      </c>
    </row>
    <row r="101" spans="1:26" ht="11.25" customHeight="1" x14ac:dyDescent="0.25">
      <c r="A101" s="14" t="s">
        <v>2510</v>
      </c>
      <c r="B101" s="30">
        <v>2002</v>
      </c>
      <c r="C101" s="26" t="s">
        <v>344</v>
      </c>
      <c r="D101" s="42" t="s">
        <v>45</v>
      </c>
      <c r="E101" s="26">
        <v>332957</v>
      </c>
      <c r="F101" s="26" t="s">
        <v>1639</v>
      </c>
      <c r="G101" s="33" t="s">
        <v>251</v>
      </c>
      <c r="H101" s="227" t="s">
        <v>1988</v>
      </c>
      <c r="I101" s="227" t="s">
        <v>2027</v>
      </c>
      <c r="J101" s="227" t="s">
        <v>2580</v>
      </c>
      <c r="K101" s="227" t="s">
        <v>2495</v>
      </c>
      <c r="L101" s="227" t="s">
        <v>350</v>
      </c>
      <c r="M101" s="247">
        <v>12</v>
      </c>
      <c r="N101" s="244">
        <v>769</v>
      </c>
      <c r="O101" s="243" t="s">
        <v>1575</v>
      </c>
      <c r="P101" s="125">
        <f>SUMIFS('C - Sazby a jednotkové ceny'!$H$7:$H$69,'C - Sazby a jednotkové ceny'!$E$7:$E$69,'A1 - Seznam míst plnění vnější'!L101,'C - Sazby a jednotkové ceny'!$F$7:$F$69,'A1 - Seznam míst plnění vnější'!M101)</f>
        <v>0</v>
      </c>
      <c r="Q101" s="269">
        <f t="shared" si="4"/>
        <v>0</v>
      </c>
      <c r="R101" s="249" t="s">
        <v>1586</v>
      </c>
      <c r="S101" s="251" t="s">
        <v>1586</v>
      </c>
      <c r="T101" s="252" t="s">
        <v>1586</v>
      </c>
      <c r="U101" s="250" t="s">
        <v>1586</v>
      </c>
      <c r="V101" s="261" t="s">
        <v>1586</v>
      </c>
      <c r="W101" s="262" t="s">
        <v>1586</v>
      </c>
      <c r="Y101" s="15">
        <f ca="1">SUMIFS('D - Harmonogram úklidu'!$AJ$5:$AJ$1213,'D - Harmonogram úklidu'!$A$5:$A$1213,'A1 - Seznam míst plnění vnější'!G101,'D - Harmonogram úklidu'!$B$5:$B$1213,'A1 - Seznam míst plnění vnější'!L101)</f>
        <v>16</v>
      </c>
      <c r="Z101" s="47" t="str">
        <f t="shared" si="3"/>
        <v>Brno hlavní nádraží</v>
      </c>
    </row>
    <row r="102" spans="1:26" ht="11.25" customHeight="1" x14ac:dyDescent="0.25">
      <c r="A102" s="14" t="s">
        <v>2510</v>
      </c>
      <c r="B102" s="30">
        <v>2002</v>
      </c>
      <c r="C102" s="26" t="s">
        <v>344</v>
      </c>
      <c r="D102" s="42" t="s">
        <v>45</v>
      </c>
      <c r="E102" s="26">
        <v>332957</v>
      </c>
      <c r="F102" s="26" t="s">
        <v>1668</v>
      </c>
      <c r="G102" s="33" t="s">
        <v>251</v>
      </c>
      <c r="H102" s="227" t="s">
        <v>1988</v>
      </c>
      <c r="I102" s="227" t="s">
        <v>2028</v>
      </c>
      <c r="J102" s="227" t="s">
        <v>2580</v>
      </c>
      <c r="K102" s="227" t="s">
        <v>2495</v>
      </c>
      <c r="L102" s="227" t="s">
        <v>349</v>
      </c>
      <c r="M102" s="247">
        <v>12</v>
      </c>
      <c r="N102" s="244">
        <v>202</v>
      </c>
      <c r="O102" s="243" t="s">
        <v>1575</v>
      </c>
      <c r="P102" s="125">
        <f>SUMIFS('C - Sazby a jednotkové ceny'!$H$7:$H$69,'C - Sazby a jednotkové ceny'!$E$7:$E$69,'A1 - Seznam míst plnění vnější'!L102,'C - Sazby a jednotkové ceny'!$F$7:$F$69,'A1 - Seznam míst plnění vnější'!M102)</f>
        <v>0</v>
      </c>
      <c r="Q102" s="269">
        <f t="shared" si="4"/>
        <v>0</v>
      </c>
      <c r="R102" s="249" t="s">
        <v>1585</v>
      </c>
      <c r="S102" s="251" t="s">
        <v>1585</v>
      </c>
      <c r="T102" s="252" t="s">
        <v>1585</v>
      </c>
      <c r="U102" s="250" t="s">
        <v>1586</v>
      </c>
      <c r="V102" s="261" t="s">
        <v>1586</v>
      </c>
      <c r="W102" s="262" t="s">
        <v>1586</v>
      </c>
      <c r="Y102" s="15">
        <f ca="1">SUMIFS('D - Harmonogram úklidu'!$AJ$5:$AJ$1213,'D - Harmonogram úklidu'!$A$5:$A$1213,'A1 - Seznam míst plnění vnější'!G102,'D - Harmonogram úklidu'!$B$5:$B$1213,'A1 - Seznam míst plnění vnější'!L102)</f>
        <v>18</v>
      </c>
      <c r="Z102" s="47" t="str">
        <f t="shared" si="3"/>
        <v>Brno hlavní nádraží</v>
      </c>
    </row>
    <row r="103" spans="1:26" ht="11.25" customHeight="1" x14ac:dyDescent="0.25">
      <c r="A103" s="14" t="s">
        <v>2510</v>
      </c>
      <c r="B103" s="30">
        <v>2002</v>
      </c>
      <c r="C103" s="26" t="s">
        <v>344</v>
      </c>
      <c r="D103" s="42" t="s">
        <v>45</v>
      </c>
      <c r="E103" s="26">
        <v>332957</v>
      </c>
      <c r="F103" s="26" t="s">
        <v>1669</v>
      </c>
      <c r="G103" s="33" t="s">
        <v>251</v>
      </c>
      <c r="H103" s="227" t="s">
        <v>1988</v>
      </c>
      <c r="I103" s="227" t="s">
        <v>2028</v>
      </c>
      <c r="J103" s="227" t="s">
        <v>2580</v>
      </c>
      <c r="K103" s="227" t="s">
        <v>2495</v>
      </c>
      <c r="L103" s="227" t="s">
        <v>350</v>
      </c>
      <c r="M103" s="247">
        <v>20</v>
      </c>
      <c r="N103" s="244">
        <v>202</v>
      </c>
      <c r="O103" s="243" t="s">
        <v>1575</v>
      </c>
      <c r="P103" s="125">
        <f>SUMIFS('C - Sazby a jednotkové ceny'!$H$7:$H$69,'C - Sazby a jednotkové ceny'!$E$7:$E$69,'A1 - Seznam míst plnění vnější'!L103,'C - Sazby a jednotkové ceny'!$F$7:$F$69,'A1 - Seznam míst plnění vnější'!M103)</f>
        <v>0</v>
      </c>
      <c r="Q103" s="269">
        <f t="shared" ref="Q103" si="5">M103*P103*N103*(365/12/28)</f>
        <v>0</v>
      </c>
      <c r="R103" s="249" t="s">
        <v>1586</v>
      </c>
      <c r="S103" s="251" t="s">
        <v>1586</v>
      </c>
      <c r="T103" s="252" t="s">
        <v>1586</v>
      </c>
      <c r="U103" s="250" t="s">
        <v>1586</v>
      </c>
      <c r="V103" s="261" t="s">
        <v>1586</v>
      </c>
      <c r="W103" s="262" t="s">
        <v>1586</v>
      </c>
    </row>
    <row r="104" spans="1:26" ht="11.25" customHeight="1" x14ac:dyDescent="0.25">
      <c r="A104" s="14" t="s">
        <v>2510</v>
      </c>
      <c r="B104" s="30">
        <v>2002</v>
      </c>
      <c r="C104" s="26" t="s">
        <v>344</v>
      </c>
      <c r="D104" s="42" t="s">
        <v>45</v>
      </c>
      <c r="E104" s="26">
        <v>332957</v>
      </c>
      <c r="F104" s="26" t="s">
        <v>1674</v>
      </c>
      <c r="G104" s="33" t="s">
        <v>251</v>
      </c>
      <c r="H104" s="227" t="s">
        <v>1988</v>
      </c>
      <c r="I104" s="227" t="s">
        <v>2029</v>
      </c>
      <c r="J104" s="227" t="s">
        <v>2580</v>
      </c>
      <c r="K104" s="227" t="s">
        <v>2495</v>
      </c>
      <c r="L104" s="227" t="s">
        <v>349</v>
      </c>
      <c r="M104" s="247">
        <v>1</v>
      </c>
      <c r="N104" s="244">
        <v>3600</v>
      </c>
      <c r="O104" s="243" t="s">
        <v>1575</v>
      </c>
      <c r="P104" s="125">
        <f>SUMIFS('C - Sazby a jednotkové ceny'!$H$7:$H$69,'C - Sazby a jednotkové ceny'!$E$7:$E$69,'A1 - Seznam míst plnění vnější'!L104,'C - Sazby a jednotkové ceny'!$F$7:$F$69,'A1 - Seznam míst plnění vnější'!M104)</f>
        <v>0</v>
      </c>
      <c r="Q104" s="269">
        <f t="shared" si="4"/>
        <v>0</v>
      </c>
      <c r="R104" s="249" t="s">
        <v>1585</v>
      </c>
      <c r="S104" s="251" t="s">
        <v>1585</v>
      </c>
      <c r="T104" s="252" t="s">
        <v>1585</v>
      </c>
      <c r="U104" s="250" t="s">
        <v>1586</v>
      </c>
      <c r="V104" s="261" t="s">
        <v>1586</v>
      </c>
      <c r="W104" s="262" t="s">
        <v>1586</v>
      </c>
      <c r="Y104" s="15">
        <f ca="1">SUMIFS('D - Harmonogram úklidu'!$AJ$5:$AJ$1213,'D - Harmonogram úklidu'!$A$5:$A$1213,'A1 - Seznam míst plnění vnější'!G104,'D - Harmonogram úklidu'!$B$5:$B$1213,'A1 - Seznam míst plnění vnější'!L104)</f>
        <v>18</v>
      </c>
      <c r="Z104" s="47" t="str">
        <f t="shared" si="3"/>
        <v>Brno hlavní nádraží</v>
      </c>
    </row>
    <row r="105" spans="1:26" ht="19.5" customHeight="1" x14ac:dyDescent="0.25">
      <c r="A105" s="14" t="s">
        <v>2510</v>
      </c>
      <c r="B105" s="30">
        <v>2002</v>
      </c>
      <c r="C105" s="26" t="s">
        <v>344</v>
      </c>
      <c r="D105" s="42" t="s">
        <v>45</v>
      </c>
      <c r="E105" s="26">
        <v>332957</v>
      </c>
      <c r="F105" s="26" t="s">
        <v>1675</v>
      </c>
      <c r="G105" s="33" t="s">
        <v>251</v>
      </c>
      <c r="H105" s="227" t="s">
        <v>1988</v>
      </c>
      <c r="I105" s="227" t="s">
        <v>2030</v>
      </c>
      <c r="J105" s="227" t="s">
        <v>2580</v>
      </c>
      <c r="K105" s="227" t="s">
        <v>1573</v>
      </c>
      <c r="L105" s="227" t="s">
        <v>345</v>
      </c>
      <c r="M105" s="247">
        <v>48</v>
      </c>
      <c r="N105" s="32">
        <v>1</v>
      </c>
      <c r="O105" s="39" t="s">
        <v>1576</v>
      </c>
      <c r="P105" s="125">
        <f>SUMIFS('C - Sazby a jednotkové ceny'!$H$7:$H$69,'C - Sazby a jednotkové ceny'!$E$7:$E$69,'A1 - Seznam míst plnění vnější'!L105,'C - Sazby a jednotkové ceny'!$F$7:$F$69,'A1 - Seznam míst plnění vnější'!M105)</f>
        <v>0</v>
      </c>
      <c r="Q105" s="269">
        <f t="shared" si="4"/>
        <v>0</v>
      </c>
      <c r="R105" s="249" t="s">
        <v>1586</v>
      </c>
      <c r="S105" s="251" t="s">
        <v>1586</v>
      </c>
      <c r="T105" s="252" t="s">
        <v>1586</v>
      </c>
      <c r="U105" s="250" t="s">
        <v>1586</v>
      </c>
      <c r="V105" s="261" t="s">
        <v>1586</v>
      </c>
      <c r="W105" s="262" t="s">
        <v>1586</v>
      </c>
      <c r="Y105" s="15">
        <f ca="1">SUMIFS('D - Harmonogram úklidu'!$AJ$5:$AJ$1213,'D - Harmonogram úklidu'!$A$5:$A$1213,'A1 - Seznam míst plnění vnější'!G106,'D - Harmonogram úklidu'!$B$5:$B$1213,'A1 - Seznam míst plnění vnější'!L106)</f>
        <v>29</v>
      </c>
      <c r="Z105" s="47" t="str">
        <f t="shared" si="3"/>
        <v>Brno hlavní nádraží</v>
      </c>
    </row>
    <row r="106" spans="1:26" ht="19.5" customHeight="1" x14ac:dyDescent="0.25">
      <c r="A106" s="14" t="s">
        <v>2510</v>
      </c>
      <c r="B106" s="30">
        <v>2002</v>
      </c>
      <c r="C106" s="26" t="s">
        <v>344</v>
      </c>
      <c r="D106" s="42" t="s">
        <v>45</v>
      </c>
      <c r="E106" s="26">
        <v>332957</v>
      </c>
      <c r="F106" s="26" t="s">
        <v>1676</v>
      </c>
      <c r="G106" s="33" t="s">
        <v>251</v>
      </c>
      <c r="H106" s="227" t="s">
        <v>1988</v>
      </c>
      <c r="I106" s="227" t="s">
        <v>2030</v>
      </c>
      <c r="J106" s="227" t="s">
        <v>2580</v>
      </c>
      <c r="K106" s="227" t="s">
        <v>1573</v>
      </c>
      <c r="L106" s="227" t="s">
        <v>345</v>
      </c>
      <c r="M106" s="247">
        <v>48</v>
      </c>
      <c r="N106" s="32">
        <v>1</v>
      </c>
      <c r="O106" s="39" t="s">
        <v>1576</v>
      </c>
      <c r="P106" s="125">
        <f>SUMIFS('C - Sazby a jednotkové ceny'!$H$7:$H$69,'C - Sazby a jednotkové ceny'!$E$7:$E$69,'A1 - Seznam míst plnění vnější'!L106,'C - Sazby a jednotkové ceny'!$F$7:$F$69,'A1 - Seznam míst plnění vnější'!M106)</f>
        <v>0</v>
      </c>
      <c r="Q106" s="269">
        <f t="shared" si="4"/>
        <v>0</v>
      </c>
      <c r="R106" s="249" t="s">
        <v>1586</v>
      </c>
      <c r="S106" s="251" t="s">
        <v>1586</v>
      </c>
      <c r="T106" s="252" t="s">
        <v>1586</v>
      </c>
      <c r="U106" s="250" t="s">
        <v>1586</v>
      </c>
      <c r="V106" s="261" t="s">
        <v>1586</v>
      </c>
      <c r="W106" s="262" t="s">
        <v>1586</v>
      </c>
      <c r="Y106" s="15">
        <f ca="1">SUMIFS('D - Harmonogram úklidu'!$AJ$5:$AJ$1213,'D - Harmonogram úklidu'!$A$5:$A$1213,'A1 - Seznam míst plnění vnější'!G107,'D - Harmonogram úklidu'!$B$5:$B$1213,'A1 - Seznam míst plnění vnější'!L107)</f>
        <v>29</v>
      </c>
      <c r="Z106" s="47" t="str">
        <f t="shared" si="3"/>
        <v>Brno hlavní nádraží</v>
      </c>
    </row>
    <row r="107" spans="1:26" ht="19.5" customHeight="1" x14ac:dyDescent="0.25">
      <c r="A107" s="14" t="s">
        <v>2510</v>
      </c>
      <c r="B107" s="30">
        <v>2002</v>
      </c>
      <c r="C107" s="26" t="s">
        <v>344</v>
      </c>
      <c r="D107" s="42" t="s">
        <v>45</v>
      </c>
      <c r="E107" s="26">
        <v>332957</v>
      </c>
      <c r="F107" s="26" t="s">
        <v>1677</v>
      </c>
      <c r="G107" s="33" t="s">
        <v>251</v>
      </c>
      <c r="H107" s="227" t="s">
        <v>1988</v>
      </c>
      <c r="I107" s="227" t="s">
        <v>2030</v>
      </c>
      <c r="J107" s="227" t="s">
        <v>2580</v>
      </c>
      <c r="K107" s="227" t="s">
        <v>1573</v>
      </c>
      <c r="L107" s="227" t="s">
        <v>345</v>
      </c>
      <c r="M107" s="247">
        <v>48</v>
      </c>
      <c r="N107" s="32">
        <v>1</v>
      </c>
      <c r="O107" s="39" t="s">
        <v>1576</v>
      </c>
      <c r="P107" s="125">
        <f>SUMIFS('C - Sazby a jednotkové ceny'!$H$7:$H$69,'C - Sazby a jednotkové ceny'!$E$7:$E$69,'A1 - Seznam míst plnění vnější'!L107,'C - Sazby a jednotkové ceny'!$F$7:$F$69,'A1 - Seznam míst plnění vnější'!M107)</f>
        <v>0</v>
      </c>
      <c r="Q107" s="269">
        <f t="shared" si="4"/>
        <v>0</v>
      </c>
      <c r="R107" s="249" t="s">
        <v>1586</v>
      </c>
      <c r="S107" s="251" t="s">
        <v>1586</v>
      </c>
      <c r="T107" s="252" t="s">
        <v>1586</v>
      </c>
      <c r="U107" s="250" t="s">
        <v>1586</v>
      </c>
      <c r="V107" s="261" t="s">
        <v>1586</v>
      </c>
      <c r="W107" s="262" t="s">
        <v>1586</v>
      </c>
      <c r="Y107" s="15">
        <f ca="1">SUMIFS('D - Harmonogram úklidu'!$AJ$5:$AJ$1213,'D - Harmonogram úklidu'!$A$5:$A$1213,'A1 - Seznam míst plnění vnější'!G108,'D - Harmonogram úklidu'!$B$5:$B$1213,'A1 - Seznam míst plnění vnější'!L108)</f>
        <v>4</v>
      </c>
      <c r="Z107" s="47" t="str">
        <f t="shared" si="3"/>
        <v>Brno hlavní nádraží</v>
      </c>
    </row>
    <row r="108" spans="1:26" ht="19.5" customHeight="1" x14ac:dyDescent="0.25">
      <c r="A108" s="14" t="s">
        <v>2510</v>
      </c>
      <c r="B108" s="30">
        <v>2301</v>
      </c>
      <c r="C108" s="26" t="s">
        <v>344</v>
      </c>
      <c r="D108" s="42" t="s">
        <v>24</v>
      </c>
      <c r="E108" s="26">
        <v>333856</v>
      </c>
      <c r="F108" s="26" t="s">
        <v>1678</v>
      </c>
      <c r="G108" s="33" t="s">
        <v>295</v>
      </c>
      <c r="H108" s="227" t="s">
        <v>1988</v>
      </c>
      <c r="I108" s="227" t="s">
        <v>2031</v>
      </c>
      <c r="J108" s="227" t="s">
        <v>2580</v>
      </c>
      <c r="K108" s="227" t="s">
        <v>2491</v>
      </c>
      <c r="L108" s="227" t="s">
        <v>346</v>
      </c>
      <c r="M108" s="247">
        <v>4</v>
      </c>
      <c r="N108" s="244">
        <v>24</v>
      </c>
      <c r="O108" s="243" t="s">
        <v>1575</v>
      </c>
      <c r="P108" s="125">
        <f>SUMIFS('C - Sazby a jednotkové ceny'!$H$7:$H$69,'C - Sazby a jednotkové ceny'!$E$7:$E$69,'A1 - Seznam míst plnění vnější'!L108,'C - Sazby a jednotkové ceny'!$F$7:$F$69,'A1 - Seznam míst plnění vnější'!M108)</f>
        <v>0</v>
      </c>
      <c r="Q108" s="269">
        <f t="shared" si="4"/>
        <v>0</v>
      </c>
      <c r="R108" s="249" t="s">
        <v>1586</v>
      </c>
      <c r="S108" s="251" t="s">
        <v>1586</v>
      </c>
      <c r="T108" s="252" t="s">
        <v>1586</v>
      </c>
      <c r="U108" s="250" t="s">
        <v>1586</v>
      </c>
      <c r="V108" s="261" t="s">
        <v>1586</v>
      </c>
      <c r="W108" s="262" t="s">
        <v>1586</v>
      </c>
      <c r="Y108" s="15">
        <f ca="1">SUMIFS('D - Harmonogram úklidu'!$AJ$5:$AJ$1213,'D - Harmonogram úklidu'!$A$5:$A$1213,'A1 - Seznam míst plnění vnější'!G109,'D - Harmonogram úklidu'!$B$5:$B$1213,'A1 - Seznam míst plnění vnější'!L109)</f>
        <v>2</v>
      </c>
      <c r="Z108" s="47" t="str">
        <f t="shared" si="3"/>
        <v>Brno-Černovice</v>
      </c>
    </row>
    <row r="109" spans="1:26" ht="19.5" customHeight="1" x14ac:dyDescent="0.25">
      <c r="A109" s="14" t="s">
        <v>2510</v>
      </c>
      <c r="B109" s="30">
        <v>2301</v>
      </c>
      <c r="C109" s="26" t="s">
        <v>344</v>
      </c>
      <c r="D109" s="42" t="s">
        <v>24</v>
      </c>
      <c r="E109" s="26">
        <v>333856</v>
      </c>
      <c r="F109" s="26" t="s">
        <v>1679</v>
      </c>
      <c r="G109" s="33" t="s">
        <v>295</v>
      </c>
      <c r="H109" s="227" t="s">
        <v>1988</v>
      </c>
      <c r="I109" s="227" t="s">
        <v>2031</v>
      </c>
      <c r="J109" s="227" t="s">
        <v>2580</v>
      </c>
      <c r="K109" s="227" t="s">
        <v>2495</v>
      </c>
      <c r="L109" s="227" t="s">
        <v>350</v>
      </c>
      <c r="M109" s="247">
        <v>1</v>
      </c>
      <c r="N109" s="244">
        <v>621</v>
      </c>
      <c r="O109" s="243" t="s">
        <v>1575</v>
      </c>
      <c r="P109" s="125">
        <f>SUMIFS('C - Sazby a jednotkové ceny'!$H$7:$H$69,'C - Sazby a jednotkové ceny'!$E$7:$E$69,'A1 - Seznam míst plnění vnější'!L109,'C - Sazby a jednotkové ceny'!$F$7:$F$69,'A1 - Seznam míst plnění vnější'!M109)</f>
        <v>0</v>
      </c>
      <c r="Q109" s="269">
        <f t="shared" si="4"/>
        <v>0</v>
      </c>
      <c r="R109" s="249" t="s">
        <v>1586</v>
      </c>
      <c r="S109" s="251" t="s">
        <v>1586</v>
      </c>
      <c r="T109" s="252" t="s">
        <v>1586</v>
      </c>
      <c r="U109" s="250" t="s">
        <v>1586</v>
      </c>
      <c r="V109" s="261" t="s">
        <v>1586</v>
      </c>
      <c r="W109" s="262" t="s">
        <v>1586</v>
      </c>
      <c r="Y109" s="15">
        <f ca="1">SUMIFS('D - Harmonogram úklidu'!$AJ$5:$AJ$1213,'D - Harmonogram úklidu'!$A$5:$A$1213,'A1 - Seznam míst plnění vnější'!G110,'D - Harmonogram úklidu'!$B$5:$B$1213,'A1 - Seznam míst plnění vnější'!L110)</f>
        <v>14</v>
      </c>
      <c r="Z109" s="47" t="str">
        <f t="shared" si="3"/>
        <v>Brno-Černovice</v>
      </c>
    </row>
    <row r="110" spans="1:26" ht="11.25" customHeight="1" x14ac:dyDescent="0.25">
      <c r="A110" s="14" t="s">
        <v>2510</v>
      </c>
      <c r="B110" s="30">
        <v>2001</v>
      </c>
      <c r="C110" s="26" t="s">
        <v>344</v>
      </c>
      <c r="D110" s="42" t="s">
        <v>45</v>
      </c>
      <c r="E110" s="26">
        <v>333054</v>
      </c>
      <c r="F110" s="26" t="s">
        <v>2567</v>
      </c>
      <c r="G110" s="33" t="s">
        <v>278</v>
      </c>
      <c r="H110" s="227" t="s">
        <v>1988</v>
      </c>
      <c r="I110" s="227" t="s">
        <v>2032</v>
      </c>
      <c r="J110" s="227" t="s">
        <v>2580</v>
      </c>
      <c r="K110" s="227" t="s">
        <v>2495</v>
      </c>
      <c r="L110" s="227" t="s">
        <v>350</v>
      </c>
      <c r="M110" s="247">
        <v>1</v>
      </c>
      <c r="N110" s="244">
        <v>1556</v>
      </c>
      <c r="O110" s="243" t="s">
        <v>1575</v>
      </c>
      <c r="P110" s="125">
        <f>SUMIFS('C - Sazby a jednotkové ceny'!$H$7:$H$69,'C - Sazby a jednotkové ceny'!$E$7:$E$69,'A1 - Seznam míst plnění vnější'!L110,'C - Sazby a jednotkové ceny'!$F$7:$F$69,'A1 - Seznam míst plnění vnější'!M110)</f>
        <v>0</v>
      </c>
      <c r="Q110" s="269">
        <f t="shared" si="4"/>
        <v>0</v>
      </c>
      <c r="R110" s="249" t="s">
        <v>1586</v>
      </c>
      <c r="S110" s="251" t="s">
        <v>1586</v>
      </c>
      <c r="T110" s="252" t="s">
        <v>1586</v>
      </c>
      <c r="U110" s="250" t="s">
        <v>1586</v>
      </c>
      <c r="V110" s="261" t="s">
        <v>1586</v>
      </c>
      <c r="W110" s="262" t="s">
        <v>1586</v>
      </c>
      <c r="Y110" s="15">
        <f ca="1">SUMIFS('D - Harmonogram úklidu'!$AJ$5:$AJ$1213,'D - Harmonogram úklidu'!$A$5:$A$1213,'A1 - Seznam míst plnění vnější'!G111,'D - Harmonogram úklidu'!$B$5:$B$1213,'A1 - Seznam míst plnění vnější'!L111)</f>
        <v>14</v>
      </c>
      <c r="Z110" s="47" t="str">
        <f t="shared" si="3"/>
        <v>Brno-Horní Heršpice</v>
      </c>
    </row>
    <row r="111" spans="1:26" ht="11.25" customHeight="1" x14ac:dyDescent="0.25">
      <c r="A111" s="14" t="s">
        <v>2510</v>
      </c>
      <c r="B111" s="30">
        <v>2001</v>
      </c>
      <c r="C111" s="26" t="s">
        <v>344</v>
      </c>
      <c r="D111" s="42" t="s">
        <v>45</v>
      </c>
      <c r="E111" s="26">
        <v>333054</v>
      </c>
      <c r="F111" s="26" t="s">
        <v>1633</v>
      </c>
      <c r="G111" s="33" t="s">
        <v>278</v>
      </c>
      <c r="H111" s="227" t="s">
        <v>1988</v>
      </c>
      <c r="I111" s="227" t="s">
        <v>2033</v>
      </c>
      <c r="J111" s="227" t="s">
        <v>2580</v>
      </c>
      <c r="K111" s="227" t="s">
        <v>2495</v>
      </c>
      <c r="L111" s="227" t="s">
        <v>350</v>
      </c>
      <c r="M111" s="247">
        <v>12</v>
      </c>
      <c r="N111" s="244">
        <v>39.200000000000003</v>
      </c>
      <c r="O111" s="243" t="s">
        <v>1575</v>
      </c>
      <c r="P111" s="125">
        <f>SUMIFS('C - Sazby a jednotkové ceny'!$H$7:$H$69,'C - Sazby a jednotkové ceny'!$E$7:$E$69,'A1 - Seznam míst plnění vnější'!L111,'C - Sazby a jednotkové ceny'!$F$7:$F$69,'A1 - Seznam míst plnění vnější'!M111)</f>
        <v>0</v>
      </c>
      <c r="Q111" s="269">
        <f t="shared" si="4"/>
        <v>0</v>
      </c>
      <c r="R111" s="249" t="s">
        <v>1586</v>
      </c>
      <c r="S111" s="251" t="s">
        <v>1586</v>
      </c>
      <c r="T111" s="252" t="s">
        <v>1586</v>
      </c>
      <c r="U111" s="250" t="s">
        <v>1586</v>
      </c>
      <c r="V111" s="261" t="s">
        <v>1586</v>
      </c>
      <c r="W111" s="262" t="s">
        <v>1586</v>
      </c>
      <c r="Y111" s="15">
        <f>SUMIFS('D - Harmonogram úklidu'!$AJ$5:$AJ$1213,'D - Harmonogram úklidu'!$A$5:$A$1213,'A1 - Seznam míst plnění vnější'!G112,'D - Harmonogram úklidu'!$B$5:$B$1213,'A1 - Seznam míst plnění vnější'!L112)</f>
        <v>0</v>
      </c>
      <c r="Z111" s="47" t="str">
        <f t="shared" si="3"/>
        <v>Brno-Horní Heršpice</v>
      </c>
    </row>
    <row r="112" spans="1:26" ht="11.25" customHeight="1" x14ac:dyDescent="0.25">
      <c r="A112" s="14" t="s">
        <v>2510</v>
      </c>
      <c r="B112" s="30">
        <v>2001</v>
      </c>
      <c r="C112" s="26" t="s">
        <v>344</v>
      </c>
      <c r="D112" s="42" t="s">
        <v>45</v>
      </c>
      <c r="E112" s="26">
        <v>333054</v>
      </c>
      <c r="F112" s="26" t="s">
        <v>2568</v>
      </c>
      <c r="G112" s="33" t="s">
        <v>278</v>
      </c>
      <c r="H112" s="227" t="s">
        <v>1988</v>
      </c>
      <c r="I112" s="227" t="s">
        <v>2032</v>
      </c>
      <c r="J112" s="227" t="s">
        <v>2580</v>
      </c>
      <c r="K112" s="227" t="s">
        <v>2492</v>
      </c>
      <c r="L112" s="227" t="s">
        <v>347</v>
      </c>
      <c r="M112" s="247">
        <v>12</v>
      </c>
      <c r="N112" s="244">
        <v>3</v>
      </c>
      <c r="O112" s="243" t="s">
        <v>1576</v>
      </c>
      <c r="P112" s="125">
        <f>SUMIFS('C - Sazby a jednotkové ceny'!$H$7:$H$69,'C - Sazby a jednotkové ceny'!$E$7:$E$69,'A1 - Seznam míst plnění vnější'!L112,'C - Sazby a jednotkové ceny'!$F$7:$F$69,'A1 - Seznam míst plnění vnější'!M112)</f>
        <v>0</v>
      </c>
      <c r="Q112" s="269">
        <f t="shared" si="4"/>
        <v>0</v>
      </c>
      <c r="R112" s="249" t="s">
        <v>1586</v>
      </c>
      <c r="S112" s="251" t="s">
        <v>1586</v>
      </c>
      <c r="T112" s="252" t="s">
        <v>1586</v>
      </c>
      <c r="U112" s="250" t="s">
        <v>1586</v>
      </c>
      <c r="V112" s="261" t="s">
        <v>1586</v>
      </c>
      <c r="W112" s="262" t="s">
        <v>1586</v>
      </c>
      <c r="Y112" s="15">
        <f ca="1">SUMIFS('D - Harmonogram úklidu'!$AJ$5:$AJ$1213,'D - Harmonogram úklidu'!$A$5:$A$1213,'A1 - Seznam míst plnění vnější'!G113,'D - Harmonogram úklidu'!$B$5:$B$1213,'A1 - Seznam míst plnění vnější'!L113)</f>
        <v>4</v>
      </c>
      <c r="Z112" s="47" t="str">
        <f t="shared" si="3"/>
        <v>Brno-Horní Heršpice</v>
      </c>
    </row>
    <row r="113" spans="1:26" ht="19.5" customHeight="1" x14ac:dyDescent="0.25">
      <c r="A113" s="14" t="s">
        <v>2510</v>
      </c>
      <c r="B113" s="30">
        <v>2101</v>
      </c>
      <c r="C113" s="26" t="s">
        <v>344</v>
      </c>
      <c r="D113" s="42" t="s">
        <v>45</v>
      </c>
      <c r="E113" s="26">
        <v>340752</v>
      </c>
      <c r="F113" s="26" t="s">
        <v>1680</v>
      </c>
      <c r="G113" s="33" t="s">
        <v>297</v>
      </c>
      <c r="H113" s="227" t="s">
        <v>1988</v>
      </c>
      <c r="I113" s="227" t="s">
        <v>2034</v>
      </c>
      <c r="J113" s="227" t="s">
        <v>2580</v>
      </c>
      <c r="K113" s="227" t="s">
        <v>2492</v>
      </c>
      <c r="L113" s="227" t="s">
        <v>347</v>
      </c>
      <c r="M113" s="247">
        <v>4</v>
      </c>
      <c r="N113" s="32">
        <v>6</v>
      </c>
      <c r="O113" s="39" t="s">
        <v>1576</v>
      </c>
      <c r="P113" s="125">
        <f>SUMIFS('C - Sazby a jednotkové ceny'!$H$7:$H$69,'C - Sazby a jednotkové ceny'!$E$7:$E$69,'A1 - Seznam míst plnění vnější'!L113,'C - Sazby a jednotkové ceny'!$F$7:$F$69,'A1 - Seznam míst plnění vnější'!M113)</f>
        <v>0</v>
      </c>
      <c r="Q113" s="269">
        <f t="shared" si="4"/>
        <v>0</v>
      </c>
      <c r="R113" s="249" t="s">
        <v>1586</v>
      </c>
      <c r="S113" s="251" t="s">
        <v>1586</v>
      </c>
      <c r="T113" s="252" t="s">
        <v>1586</v>
      </c>
      <c r="U113" s="250" t="s">
        <v>1586</v>
      </c>
      <c r="V113" s="261" t="s">
        <v>1586</v>
      </c>
      <c r="W113" s="262" t="s">
        <v>1586</v>
      </c>
      <c r="Y113" s="15">
        <f ca="1">SUMIFS('D - Harmonogram úklidu'!$AJ$5:$AJ$1213,'D - Harmonogram úklidu'!$A$5:$A$1213,'A1 - Seznam míst plnění vnější'!G114,'D - Harmonogram úklidu'!$B$5:$B$1213,'A1 - Seznam míst plnění vnější'!L114)</f>
        <v>16</v>
      </c>
      <c r="Z113" s="47" t="str">
        <f t="shared" si="3"/>
        <v>Brno-Chrlice</v>
      </c>
    </row>
    <row r="114" spans="1:26" ht="19.5" customHeight="1" x14ac:dyDescent="0.25">
      <c r="A114" s="14" t="s">
        <v>2510</v>
      </c>
      <c r="B114" s="30">
        <v>2101</v>
      </c>
      <c r="C114" s="26" t="s">
        <v>344</v>
      </c>
      <c r="D114" s="42" t="s">
        <v>45</v>
      </c>
      <c r="E114" s="26">
        <v>340752</v>
      </c>
      <c r="F114" s="26" t="s">
        <v>1681</v>
      </c>
      <c r="G114" s="33" t="s">
        <v>297</v>
      </c>
      <c r="H114" s="227" t="s">
        <v>1988</v>
      </c>
      <c r="I114" s="227" t="s">
        <v>2034</v>
      </c>
      <c r="J114" s="227" t="s">
        <v>2580</v>
      </c>
      <c r="K114" s="227" t="s">
        <v>2495</v>
      </c>
      <c r="L114" s="227" t="s">
        <v>350</v>
      </c>
      <c r="M114" s="247">
        <v>2</v>
      </c>
      <c r="N114" s="244">
        <v>2306</v>
      </c>
      <c r="O114" s="243" t="s">
        <v>1575</v>
      </c>
      <c r="P114" s="125">
        <f>SUMIFS('C - Sazby a jednotkové ceny'!$H$7:$H$69,'C - Sazby a jednotkové ceny'!$E$7:$E$69,'A1 - Seznam míst plnění vnější'!L114,'C - Sazby a jednotkové ceny'!$F$7:$F$69,'A1 - Seznam míst plnění vnější'!M114)</f>
        <v>0</v>
      </c>
      <c r="Q114" s="269">
        <f t="shared" si="4"/>
        <v>0</v>
      </c>
      <c r="R114" s="249" t="s">
        <v>1586</v>
      </c>
      <c r="S114" s="251" t="s">
        <v>1585</v>
      </c>
      <c r="T114" s="252" t="s">
        <v>1585</v>
      </c>
      <c r="U114" s="250" t="s">
        <v>1586</v>
      </c>
      <c r="V114" s="261" t="s">
        <v>1586</v>
      </c>
      <c r="W114" s="262" t="s">
        <v>1586</v>
      </c>
      <c r="Y114" s="15">
        <f ca="1">SUMIFS('D - Harmonogram úklidu'!$AJ$5:$AJ$1213,'D - Harmonogram úklidu'!$A$5:$A$1213,'A1 - Seznam míst plnění vnější'!G115,'D - Harmonogram úklidu'!$B$5:$B$1213,'A1 - Seznam míst plnění vnější'!L115)</f>
        <v>12</v>
      </c>
      <c r="Z114" s="47" t="str">
        <f t="shared" si="3"/>
        <v>Brno-Chrlice</v>
      </c>
    </row>
    <row r="115" spans="1:26" ht="11.25" customHeight="1" x14ac:dyDescent="0.25">
      <c r="A115" s="14" t="s">
        <v>2510</v>
      </c>
      <c r="B115" s="30">
        <v>2101</v>
      </c>
      <c r="C115" s="26" t="s">
        <v>344</v>
      </c>
      <c r="D115" s="42" t="s">
        <v>45</v>
      </c>
      <c r="E115" s="26">
        <v>340752</v>
      </c>
      <c r="F115" s="26" t="s">
        <v>1821</v>
      </c>
      <c r="G115" s="33" t="s">
        <v>297</v>
      </c>
      <c r="H115" s="227" t="s">
        <v>1988</v>
      </c>
      <c r="I115" s="227" t="s">
        <v>2035</v>
      </c>
      <c r="J115" s="227" t="s">
        <v>2580</v>
      </c>
      <c r="K115" s="227" t="s">
        <v>2493</v>
      </c>
      <c r="L115" s="227" t="s">
        <v>348</v>
      </c>
      <c r="M115" s="247">
        <v>12</v>
      </c>
      <c r="N115" s="32">
        <v>2</v>
      </c>
      <c r="O115" s="39" t="s">
        <v>1576</v>
      </c>
      <c r="P115" s="125">
        <f>SUMIFS('C - Sazby a jednotkové ceny'!$H$7:$H$69,'C - Sazby a jednotkové ceny'!$E$7:$E$69,'A1 - Seznam míst plnění vnější'!L115,'C - Sazby a jednotkové ceny'!$F$7:$F$69,'A1 - Seznam míst plnění vnější'!M115)</f>
        <v>0</v>
      </c>
      <c r="Q115" s="269">
        <f t="shared" si="4"/>
        <v>0</v>
      </c>
      <c r="R115" s="249" t="s">
        <v>1586</v>
      </c>
      <c r="S115" s="251" t="s">
        <v>1586</v>
      </c>
      <c r="T115" s="252" t="s">
        <v>1586</v>
      </c>
      <c r="U115" s="250" t="s">
        <v>1586</v>
      </c>
      <c r="V115" s="261" t="s">
        <v>1586</v>
      </c>
      <c r="W115" s="262" t="s">
        <v>1586</v>
      </c>
      <c r="Y115" s="15">
        <f ca="1">SUMIFS('D - Harmonogram úklidu'!$AJ$5:$AJ$1213,'D - Harmonogram úklidu'!$A$5:$A$1213,'A1 - Seznam míst plnění vnější'!G116,'D - Harmonogram úklidu'!$B$5:$B$1213,'A1 - Seznam míst plnění vnější'!L116)</f>
        <v>16</v>
      </c>
      <c r="Z115" s="47" t="str">
        <f t="shared" si="3"/>
        <v>Brno-Chrlice</v>
      </c>
    </row>
    <row r="116" spans="1:26" ht="11.25" customHeight="1" x14ac:dyDescent="0.25">
      <c r="A116" s="14" t="s">
        <v>2510</v>
      </c>
      <c r="B116" s="30">
        <v>2101</v>
      </c>
      <c r="C116" s="26" t="s">
        <v>344</v>
      </c>
      <c r="D116" s="42" t="s">
        <v>45</v>
      </c>
      <c r="E116" s="26">
        <v>340752</v>
      </c>
      <c r="F116" s="26" t="s">
        <v>1822</v>
      </c>
      <c r="G116" s="33" t="s">
        <v>297</v>
      </c>
      <c r="H116" s="227" t="s">
        <v>1988</v>
      </c>
      <c r="I116" s="227" t="s">
        <v>2035</v>
      </c>
      <c r="J116" s="227" t="s">
        <v>2580</v>
      </c>
      <c r="K116" s="227" t="s">
        <v>2495</v>
      </c>
      <c r="L116" s="227" t="s">
        <v>350</v>
      </c>
      <c r="M116" s="247">
        <v>12</v>
      </c>
      <c r="N116" s="244">
        <v>190</v>
      </c>
      <c r="O116" s="243" t="s">
        <v>1575</v>
      </c>
      <c r="P116" s="125">
        <f>SUMIFS('C - Sazby a jednotkové ceny'!$H$7:$H$69,'C - Sazby a jednotkové ceny'!$E$7:$E$69,'A1 - Seznam míst plnění vnější'!L116,'C - Sazby a jednotkové ceny'!$F$7:$F$69,'A1 - Seznam míst plnění vnější'!M116)</f>
        <v>0</v>
      </c>
      <c r="Q116" s="269">
        <f t="shared" si="4"/>
        <v>0</v>
      </c>
      <c r="R116" s="249" t="s">
        <v>1586</v>
      </c>
      <c r="S116" s="251" t="s">
        <v>1585</v>
      </c>
      <c r="T116" s="252" t="s">
        <v>1585</v>
      </c>
      <c r="U116" s="250" t="s">
        <v>1586</v>
      </c>
      <c r="V116" s="261" t="s">
        <v>1586</v>
      </c>
      <c r="W116" s="262" t="s">
        <v>1586</v>
      </c>
      <c r="Y116" s="15">
        <f ca="1">SUMIFS('D - Harmonogram úklidu'!$AJ$5:$AJ$1213,'D - Harmonogram úklidu'!$A$5:$A$1213,'A1 - Seznam míst plnění vnější'!G117,'D - Harmonogram úklidu'!$B$5:$B$1213,'A1 - Seznam míst plnění vnější'!L117)</f>
        <v>12</v>
      </c>
      <c r="Z116" s="47" t="str">
        <f t="shared" si="3"/>
        <v>Brno-Chrlice</v>
      </c>
    </row>
    <row r="117" spans="1:26" ht="11.25" customHeight="1" x14ac:dyDescent="0.25">
      <c r="A117" s="14" t="s">
        <v>2510</v>
      </c>
      <c r="B117" s="30">
        <v>2031</v>
      </c>
      <c r="C117" s="26" t="s">
        <v>344</v>
      </c>
      <c r="D117" s="42" t="s">
        <v>26</v>
      </c>
      <c r="E117" s="26">
        <v>333153</v>
      </c>
      <c r="F117" s="26" t="s">
        <v>1602</v>
      </c>
      <c r="G117" s="33" t="s">
        <v>475</v>
      </c>
      <c r="H117" s="227" t="s">
        <v>1988</v>
      </c>
      <c r="I117" s="227" t="s">
        <v>2036</v>
      </c>
      <c r="J117" s="227" t="s">
        <v>2580</v>
      </c>
      <c r="K117" s="227" t="s">
        <v>2495</v>
      </c>
      <c r="L117" s="227" t="s">
        <v>349</v>
      </c>
      <c r="M117" s="247">
        <v>12</v>
      </c>
      <c r="N117" s="244">
        <v>294</v>
      </c>
      <c r="O117" s="243" t="s">
        <v>1575</v>
      </c>
      <c r="P117" s="125">
        <f>SUMIFS('C - Sazby a jednotkové ceny'!$H$7:$H$69,'C - Sazby a jednotkové ceny'!$E$7:$E$69,'A1 - Seznam míst plnění vnější'!L117,'C - Sazby a jednotkové ceny'!$F$7:$F$69,'A1 - Seznam míst plnění vnější'!M117)</f>
        <v>0</v>
      </c>
      <c r="Q117" s="269">
        <f t="shared" si="4"/>
        <v>0</v>
      </c>
      <c r="R117" s="249" t="s">
        <v>1585</v>
      </c>
      <c r="S117" s="251" t="s">
        <v>1585</v>
      </c>
      <c r="T117" s="252" t="s">
        <v>1585</v>
      </c>
      <c r="U117" s="250" t="s">
        <v>1586</v>
      </c>
      <c r="V117" s="261" t="s">
        <v>1586</v>
      </c>
      <c r="W117" s="262" t="s">
        <v>1586</v>
      </c>
      <c r="Y117" s="15">
        <f ca="1">SUMIFS('D - Harmonogram úklidu'!$AJ$5:$AJ$1213,'D - Harmonogram úklidu'!$A$5:$A$1213,'A1 - Seznam míst plnění vnější'!G118,'D - Harmonogram úklidu'!$B$5:$B$1213,'A1 - Seznam míst plnění vnější'!L118)</f>
        <v>12</v>
      </c>
      <c r="Z117" s="47" t="str">
        <f t="shared" si="3"/>
        <v>Brno-Královo Pole</v>
      </c>
    </row>
    <row r="118" spans="1:26" ht="11.25" customHeight="1" x14ac:dyDescent="0.25">
      <c r="A118" s="14" t="s">
        <v>2510</v>
      </c>
      <c r="B118" s="30">
        <v>2031</v>
      </c>
      <c r="C118" s="26" t="s">
        <v>344</v>
      </c>
      <c r="D118" s="42" t="s">
        <v>26</v>
      </c>
      <c r="E118" s="26">
        <v>333153</v>
      </c>
      <c r="F118" s="26" t="s">
        <v>1603</v>
      </c>
      <c r="G118" s="33" t="s">
        <v>475</v>
      </c>
      <c r="H118" s="227" t="s">
        <v>1988</v>
      </c>
      <c r="I118" s="227" t="s">
        <v>2036</v>
      </c>
      <c r="J118" s="227" t="s">
        <v>2580</v>
      </c>
      <c r="K118" s="227" t="s">
        <v>2495</v>
      </c>
      <c r="L118" s="227" t="s">
        <v>350</v>
      </c>
      <c r="M118" s="247">
        <v>12</v>
      </c>
      <c r="N118" s="244">
        <v>294</v>
      </c>
      <c r="O118" s="243" t="s">
        <v>1575</v>
      </c>
      <c r="P118" s="125">
        <f>SUMIFS('C - Sazby a jednotkové ceny'!$H$7:$H$69,'C - Sazby a jednotkové ceny'!$E$7:$E$69,'A1 - Seznam míst plnění vnější'!L118,'C - Sazby a jednotkové ceny'!$F$7:$F$69,'A1 - Seznam míst plnění vnější'!M118)</f>
        <v>0</v>
      </c>
      <c r="Q118" s="269">
        <f t="shared" si="4"/>
        <v>0</v>
      </c>
      <c r="R118" s="249" t="s">
        <v>1586</v>
      </c>
      <c r="S118" s="251" t="s">
        <v>1585</v>
      </c>
      <c r="T118" s="252" t="s">
        <v>1585</v>
      </c>
      <c r="U118" s="250" t="s">
        <v>1586</v>
      </c>
      <c r="V118" s="261" t="s">
        <v>1586</v>
      </c>
      <c r="W118" s="262" t="s">
        <v>1586</v>
      </c>
      <c r="Y118" s="15">
        <f ca="1">SUMIFS('D - Harmonogram úklidu'!$AJ$5:$AJ$1213,'D - Harmonogram úklidu'!$A$5:$A$1213,'A1 - Seznam míst plnění vnější'!G119,'D - Harmonogram úklidu'!$B$5:$B$1213,'A1 - Seznam míst plnění vnější'!L119)</f>
        <v>20</v>
      </c>
      <c r="Z118" s="47" t="str">
        <f t="shared" si="3"/>
        <v>Brno-Královo Pole</v>
      </c>
    </row>
    <row r="119" spans="1:26" ht="19.5" customHeight="1" x14ac:dyDescent="0.25">
      <c r="A119" s="14" t="s">
        <v>2510</v>
      </c>
      <c r="B119" s="30">
        <v>2031</v>
      </c>
      <c r="C119" s="26" t="s">
        <v>344</v>
      </c>
      <c r="D119" s="42" t="s">
        <v>26</v>
      </c>
      <c r="E119" s="26">
        <v>333153</v>
      </c>
      <c r="F119" s="26" t="s">
        <v>2677</v>
      </c>
      <c r="G119" s="33" t="s">
        <v>475</v>
      </c>
      <c r="H119" s="227" t="s">
        <v>1988</v>
      </c>
      <c r="I119" s="227" t="s">
        <v>2037</v>
      </c>
      <c r="J119" s="227" t="s">
        <v>2580</v>
      </c>
      <c r="K119" s="227" t="s">
        <v>2492</v>
      </c>
      <c r="L119" s="227" t="s">
        <v>347</v>
      </c>
      <c r="M119" s="247">
        <v>20</v>
      </c>
      <c r="N119" s="32">
        <v>15</v>
      </c>
      <c r="O119" s="39" t="s">
        <v>1576</v>
      </c>
      <c r="P119" s="125">
        <f>SUMIFS('C - Sazby a jednotkové ceny'!$H$7:$H$69,'C - Sazby a jednotkové ceny'!$E$7:$E$69,'A1 - Seznam míst plnění vnější'!L119,'C - Sazby a jednotkové ceny'!$F$7:$F$69,'A1 - Seznam míst plnění vnější'!M119)</f>
        <v>0</v>
      </c>
      <c r="Q119" s="269">
        <f t="shared" si="4"/>
        <v>0</v>
      </c>
      <c r="R119" s="249" t="s">
        <v>1586</v>
      </c>
      <c r="S119" s="251" t="s">
        <v>1586</v>
      </c>
      <c r="T119" s="252" t="s">
        <v>1586</v>
      </c>
      <c r="U119" s="250" t="s">
        <v>1586</v>
      </c>
      <c r="V119" s="261" t="s">
        <v>1586</v>
      </c>
      <c r="W119" s="262" t="s">
        <v>1586</v>
      </c>
      <c r="Y119" s="15">
        <f ca="1">SUMIFS('D - Harmonogram úklidu'!$AJ$5:$AJ$1213,'D - Harmonogram úklidu'!$A$5:$A$1213,'A1 - Seznam míst plnění vnější'!G120,'D - Harmonogram úklidu'!$B$5:$B$1213,'A1 - Seznam míst plnění vnější'!L120)</f>
        <v>12</v>
      </c>
      <c r="Z119" s="47" t="str">
        <f t="shared" si="3"/>
        <v>Brno-Královo Pole</v>
      </c>
    </row>
    <row r="120" spans="1:26" ht="19.5" customHeight="1" x14ac:dyDescent="0.25">
      <c r="A120" s="14" t="s">
        <v>2510</v>
      </c>
      <c r="B120" s="30">
        <v>2031</v>
      </c>
      <c r="C120" s="26" t="s">
        <v>344</v>
      </c>
      <c r="D120" s="42" t="s">
        <v>26</v>
      </c>
      <c r="E120" s="26">
        <v>333153</v>
      </c>
      <c r="F120" s="26" t="s">
        <v>2678</v>
      </c>
      <c r="G120" s="33" t="s">
        <v>475</v>
      </c>
      <c r="H120" s="227" t="s">
        <v>1988</v>
      </c>
      <c r="I120" s="227" t="s">
        <v>2037</v>
      </c>
      <c r="J120" s="227" t="s">
        <v>2580</v>
      </c>
      <c r="K120" s="227" t="s">
        <v>2493</v>
      </c>
      <c r="L120" s="227" t="s">
        <v>348</v>
      </c>
      <c r="M120" s="247">
        <v>12</v>
      </c>
      <c r="N120" s="32">
        <v>6</v>
      </c>
      <c r="O120" s="39" t="s">
        <v>1576</v>
      </c>
      <c r="P120" s="125">
        <f>SUMIFS('C - Sazby a jednotkové ceny'!$H$7:$H$69,'C - Sazby a jednotkové ceny'!$E$7:$E$69,'A1 - Seznam míst plnění vnější'!L120,'C - Sazby a jednotkové ceny'!$F$7:$F$69,'A1 - Seznam míst plnění vnější'!M120)</f>
        <v>0</v>
      </c>
      <c r="Q120" s="269">
        <f t="shared" si="4"/>
        <v>0</v>
      </c>
      <c r="R120" s="249" t="s">
        <v>1586</v>
      </c>
      <c r="S120" s="251" t="s">
        <v>1586</v>
      </c>
      <c r="T120" s="252" t="s">
        <v>1586</v>
      </c>
      <c r="U120" s="250" t="s">
        <v>1586</v>
      </c>
      <c r="V120" s="261" t="s">
        <v>1586</v>
      </c>
      <c r="W120" s="262" t="s">
        <v>1586</v>
      </c>
      <c r="Y120" s="15">
        <f ca="1">SUMIFS('D - Harmonogram úklidu'!$AJ$5:$AJ$1213,'D - Harmonogram úklidu'!$A$5:$A$1213,'A1 - Seznam míst plnění vnější'!G121,'D - Harmonogram úklidu'!$B$5:$B$1213,'A1 - Seznam míst plnění vnější'!L121)</f>
        <v>12</v>
      </c>
      <c r="Z120" s="47" t="str">
        <f t="shared" si="3"/>
        <v>Brno-Královo Pole</v>
      </c>
    </row>
    <row r="121" spans="1:26" ht="19.5" customHeight="1" x14ac:dyDescent="0.25">
      <c r="A121" s="14" t="s">
        <v>2510</v>
      </c>
      <c r="B121" s="30">
        <v>2031</v>
      </c>
      <c r="C121" s="26" t="s">
        <v>344</v>
      </c>
      <c r="D121" s="42" t="s">
        <v>26</v>
      </c>
      <c r="E121" s="26">
        <v>333153</v>
      </c>
      <c r="F121" s="26" t="s">
        <v>2679</v>
      </c>
      <c r="G121" s="33" t="s">
        <v>475</v>
      </c>
      <c r="H121" s="227" t="s">
        <v>1988</v>
      </c>
      <c r="I121" s="227" t="s">
        <v>2037</v>
      </c>
      <c r="J121" s="227" t="s">
        <v>2580</v>
      </c>
      <c r="K121" s="227" t="s">
        <v>2495</v>
      </c>
      <c r="L121" s="227" t="s">
        <v>350</v>
      </c>
      <c r="M121" s="247">
        <v>12</v>
      </c>
      <c r="N121" s="244">
        <v>8676</v>
      </c>
      <c r="O121" s="243" t="s">
        <v>1575</v>
      </c>
      <c r="P121" s="125">
        <f>SUMIFS('C - Sazby a jednotkové ceny'!$H$7:$H$69,'C - Sazby a jednotkové ceny'!$E$7:$E$69,'A1 - Seznam míst plnění vnější'!L121,'C - Sazby a jednotkové ceny'!$F$7:$F$69,'A1 - Seznam míst plnění vnější'!M121)</f>
        <v>0</v>
      </c>
      <c r="Q121" s="269">
        <f t="shared" si="4"/>
        <v>0</v>
      </c>
      <c r="R121" s="249" t="s">
        <v>1586</v>
      </c>
      <c r="S121" s="251" t="s">
        <v>1585</v>
      </c>
      <c r="T121" s="252" t="s">
        <v>1585</v>
      </c>
      <c r="U121" s="250" t="s">
        <v>1586</v>
      </c>
      <c r="V121" s="261" t="s">
        <v>1586</v>
      </c>
      <c r="W121" s="262" t="s">
        <v>1586</v>
      </c>
      <c r="Y121" s="15">
        <f ca="1">SUMIFS('D - Harmonogram úklidu'!$AJ$5:$AJ$1213,'D - Harmonogram úklidu'!$A$5:$A$1213,'A1 - Seznam míst plnění vnější'!G122,'D - Harmonogram úklidu'!$B$5:$B$1213,'A1 - Seznam míst plnění vnější'!L122)</f>
        <v>4</v>
      </c>
      <c r="Z121" s="47" t="str">
        <f t="shared" si="3"/>
        <v>Brno-Královo Pole</v>
      </c>
    </row>
    <row r="122" spans="1:26" ht="19.5" customHeight="1" x14ac:dyDescent="0.25">
      <c r="A122" s="14" t="s">
        <v>2510</v>
      </c>
      <c r="B122" s="30">
        <v>2031</v>
      </c>
      <c r="C122" s="26" t="s">
        <v>344</v>
      </c>
      <c r="D122" s="42" t="s">
        <v>26</v>
      </c>
      <c r="E122" s="26">
        <v>333153</v>
      </c>
      <c r="F122" s="26" t="s">
        <v>2680</v>
      </c>
      <c r="G122" s="33" t="s">
        <v>475</v>
      </c>
      <c r="H122" s="227" t="s">
        <v>1988</v>
      </c>
      <c r="I122" s="227" t="s">
        <v>2037</v>
      </c>
      <c r="J122" s="227" t="s">
        <v>2494</v>
      </c>
      <c r="K122" s="227" t="s">
        <v>2494</v>
      </c>
      <c r="L122" s="227" t="s">
        <v>391</v>
      </c>
      <c r="M122" s="247">
        <v>4</v>
      </c>
      <c r="N122" s="244">
        <v>1500</v>
      </c>
      <c r="O122" s="243" t="s">
        <v>1575</v>
      </c>
      <c r="P122" s="125">
        <f>SUMIFS('C - Sazby a jednotkové ceny'!$H$7:$H$69,'C - Sazby a jednotkové ceny'!$E$7:$E$69,'A1 - Seznam míst plnění vnější'!L122,'C - Sazby a jednotkové ceny'!$F$7:$F$69,'A1 - Seznam míst plnění vnější'!M122)</f>
        <v>0</v>
      </c>
      <c r="Q122" s="269">
        <f t="shared" si="4"/>
        <v>0</v>
      </c>
      <c r="R122" s="249" t="s">
        <v>1586</v>
      </c>
      <c r="S122" s="251" t="s">
        <v>1586</v>
      </c>
      <c r="T122" s="252" t="s">
        <v>1586</v>
      </c>
      <c r="U122" s="250" t="s">
        <v>1586</v>
      </c>
      <c r="V122" s="261" t="s">
        <v>1586</v>
      </c>
      <c r="W122" s="262" t="s">
        <v>1586</v>
      </c>
      <c r="Y122" s="15">
        <f ca="1">SUMIFS('D - Harmonogram úklidu'!$AJ$5:$AJ$1213,'D - Harmonogram úklidu'!$A$5:$A$1213,'A1 - Seznam míst plnění vnější'!G123,'D - Harmonogram úklidu'!$B$5:$B$1213,'A1 - Seznam míst plnění vnější'!L123)</f>
        <v>20</v>
      </c>
      <c r="Z122" s="47" t="str">
        <f t="shared" si="3"/>
        <v>Brno-Královo Pole</v>
      </c>
    </row>
    <row r="123" spans="1:26" ht="11.25" customHeight="1" x14ac:dyDescent="0.25">
      <c r="A123" s="14" t="s">
        <v>2510</v>
      </c>
      <c r="B123" s="30">
        <v>2031</v>
      </c>
      <c r="C123" s="26" t="s">
        <v>344</v>
      </c>
      <c r="D123" s="42" t="s">
        <v>26</v>
      </c>
      <c r="E123" s="26">
        <v>333153</v>
      </c>
      <c r="F123" s="26" t="s">
        <v>2681</v>
      </c>
      <c r="G123" s="33" t="s">
        <v>475</v>
      </c>
      <c r="H123" s="227" t="s">
        <v>1988</v>
      </c>
      <c r="I123" s="227" t="s">
        <v>2038</v>
      </c>
      <c r="J123" s="227" t="s">
        <v>2580</v>
      </c>
      <c r="K123" s="227" t="s">
        <v>2492</v>
      </c>
      <c r="L123" s="227" t="s">
        <v>347</v>
      </c>
      <c r="M123" s="247">
        <v>12</v>
      </c>
      <c r="N123" s="32">
        <v>2</v>
      </c>
      <c r="O123" s="39" t="s">
        <v>1576</v>
      </c>
      <c r="P123" s="125">
        <f>SUMIFS('C - Sazby a jednotkové ceny'!$H$7:$H$69,'C - Sazby a jednotkové ceny'!$E$7:$E$69,'A1 - Seznam míst plnění vnější'!L123,'C - Sazby a jednotkové ceny'!$F$7:$F$69,'A1 - Seznam míst plnění vnější'!M123)</f>
        <v>0</v>
      </c>
      <c r="Q123" s="269">
        <f t="shared" si="4"/>
        <v>0</v>
      </c>
      <c r="R123" s="249" t="s">
        <v>1586</v>
      </c>
      <c r="S123" s="251" t="s">
        <v>1586</v>
      </c>
      <c r="T123" s="252" t="s">
        <v>1586</v>
      </c>
      <c r="U123" s="250" t="s">
        <v>1586</v>
      </c>
      <c r="V123" s="261" t="s">
        <v>1586</v>
      </c>
      <c r="W123" s="262" t="s">
        <v>1586</v>
      </c>
      <c r="Y123" s="15">
        <f ca="1">SUMIFS('D - Harmonogram úklidu'!$AJ$5:$AJ$1213,'D - Harmonogram úklidu'!$A$5:$A$1213,'A1 - Seznam míst plnění vnější'!G124,'D - Harmonogram úklidu'!$B$5:$B$1213,'A1 - Seznam míst plnění vnější'!L124)</f>
        <v>12</v>
      </c>
      <c r="Z123" s="47" t="str">
        <f t="shared" si="3"/>
        <v>Brno-Královo Pole</v>
      </c>
    </row>
    <row r="124" spans="1:26" ht="11.25" customHeight="1" x14ac:dyDescent="0.25">
      <c r="A124" s="14" t="s">
        <v>2510</v>
      </c>
      <c r="B124" s="30">
        <v>2031</v>
      </c>
      <c r="C124" s="26" t="s">
        <v>344</v>
      </c>
      <c r="D124" s="42" t="s">
        <v>26</v>
      </c>
      <c r="E124" s="26">
        <v>333153</v>
      </c>
      <c r="F124" s="26" t="s">
        <v>2682</v>
      </c>
      <c r="G124" s="33" t="s">
        <v>475</v>
      </c>
      <c r="H124" s="227" t="s">
        <v>1988</v>
      </c>
      <c r="I124" s="227" t="s">
        <v>2038</v>
      </c>
      <c r="J124" s="227" t="s">
        <v>2580</v>
      </c>
      <c r="K124" s="227" t="s">
        <v>2493</v>
      </c>
      <c r="L124" s="227" t="s">
        <v>348</v>
      </c>
      <c r="M124" s="247">
        <v>12</v>
      </c>
      <c r="N124" s="32">
        <v>3</v>
      </c>
      <c r="O124" s="39" t="s">
        <v>1576</v>
      </c>
      <c r="P124" s="125">
        <f>SUMIFS('C - Sazby a jednotkové ceny'!$H$7:$H$69,'C - Sazby a jednotkové ceny'!$E$7:$E$69,'A1 - Seznam míst plnění vnější'!L124,'C - Sazby a jednotkové ceny'!$F$7:$F$69,'A1 - Seznam míst plnění vnější'!M124)</f>
        <v>0</v>
      </c>
      <c r="Q124" s="269">
        <f t="shared" si="4"/>
        <v>0</v>
      </c>
      <c r="R124" s="249" t="s">
        <v>1586</v>
      </c>
      <c r="S124" s="251" t="s">
        <v>1586</v>
      </c>
      <c r="T124" s="252" t="s">
        <v>1586</v>
      </c>
      <c r="U124" s="250" t="s">
        <v>1586</v>
      </c>
      <c r="V124" s="261" t="s">
        <v>1586</v>
      </c>
      <c r="W124" s="262" t="s">
        <v>1586</v>
      </c>
      <c r="Y124" s="15">
        <f ca="1">SUMIFS('D - Harmonogram úklidu'!$AJ$5:$AJ$1213,'D - Harmonogram úklidu'!$A$5:$A$1213,'A1 - Seznam míst plnění vnější'!G125,'D - Harmonogram úklidu'!$B$5:$B$1213,'A1 - Seznam míst plnění vnější'!L125)</f>
        <v>12</v>
      </c>
      <c r="Z124" s="47" t="str">
        <f t="shared" si="3"/>
        <v>Brno-Královo Pole</v>
      </c>
    </row>
    <row r="125" spans="1:26" ht="11.25" customHeight="1" x14ac:dyDescent="0.25">
      <c r="A125" s="14" t="s">
        <v>2510</v>
      </c>
      <c r="B125" s="30">
        <v>2031</v>
      </c>
      <c r="C125" s="26" t="s">
        <v>344</v>
      </c>
      <c r="D125" s="42" t="s">
        <v>26</v>
      </c>
      <c r="E125" s="26">
        <v>333153</v>
      </c>
      <c r="F125" s="26" t="s">
        <v>2683</v>
      </c>
      <c r="G125" s="33" t="s">
        <v>475</v>
      </c>
      <c r="H125" s="227" t="s">
        <v>1988</v>
      </c>
      <c r="I125" s="227" t="s">
        <v>2038</v>
      </c>
      <c r="J125" s="227" t="s">
        <v>2580</v>
      </c>
      <c r="K125" s="227" t="s">
        <v>2495</v>
      </c>
      <c r="L125" s="227" t="s">
        <v>350</v>
      </c>
      <c r="M125" s="247">
        <v>12</v>
      </c>
      <c r="N125" s="244">
        <v>235</v>
      </c>
      <c r="O125" s="243" t="s">
        <v>1575</v>
      </c>
      <c r="P125" s="125">
        <f>SUMIFS('C - Sazby a jednotkové ceny'!$H$7:$H$69,'C - Sazby a jednotkové ceny'!$E$7:$E$69,'A1 - Seznam míst plnění vnější'!L125,'C - Sazby a jednotkové ceny'!$F$7:$F$69,'A1 - Seznam míst plnění vnější'!M125)</f>
        <v>0</v>
      </c>
      <c r="Q125" s="269">
        <f t="shared" si="4"/>
        <v>0</v>
      </c>
      <c r="R125" s="249" t="s">
        <v>1586</v>
      </c>
      <c r="S125" s="251" t="s">
        <v>1585</v>
      </c>
      <c r="T125" s="252" t="s">
        <v>1585</v>
      </c>
      <c r="U125" s="250" t="s">
        <v>1586</v>
      </c>
      <c r="V125" s="261" t="s">
        <v>1586</v>
      </c>
      <c r="W125" s="262" t="s">
        <v>1586</v>
      </c>
      <c r="Y125" s="15">
        <f ca="1">SUMIFS('D - Harmonogram úklidu'!$AJ$5:$AJ$1213,'D - Harmonogram úklidu'!$A$5:$A$1213,'A1 - Seznam míst plnění vnější'!G126,'D - Harmonogram úklidu'!$B$5:$B$1213,'A1 - Seznam míst plnění vnější'!L126)</f>
        <v>2</v>
      </c>
      <c r="Z125" s="47" t="str">
        <f t="shared" si="3"/>
        <v>Brno-Královo Pole</v>
      </c>
    </row>
    <row r="126" spans="1:26" ht="19.5" customHeight="1" x14ac:dyDescent="0.25">
      <c r="A126" s="14" t="s">
        <v>2510</v>
      </c>
      <c r="B126" s="30">
        <v>2031</v>
      </c>
      <c r="C126" s="26" t="s">
        <v>344</v>
      </c>
      <c r="D126" s="42" t="s">
        <v>26</v>
      </c>
      <c r="E126" s="26">
        <v>333351</v>
      </c>
      <c r="F126" s="26" t="s">
        <v>1685</v>
      </c>
      <c r="G126" s="33" t="s">
        <v>279</v>
      </c>
      <c r="H126" s="227" t="s">
        <v>1988</v>
      </c>
      <c r="I126" s="227" t="s">
        <v>2039</v>
      </c>
      <c r="J126" s="227" t="s">
        <v>2580</v>
      </c>
      <c r="K126" s="227" t="s">
        <v>2491</v>
      </c>
      <c r="L126" s="227" t="s">
        <v>346</v>
      </c>
      <c r="M126" s="247">
        <v>2</v>
      </c>
      <c r="N126" s="244">
        <v>20</v>
      </c>
      <c r="O126" s="243" t="s">
        <v>1575</v>
      </c>
      <c r="P126" s="125">
        <f>SUMIFS('C - Sazby a jednotkové ceny'!$H$7:$H$69,'C - Sazby a jednotkové ceny'!$E$7:$E$69,'A1 - Seznam míst plnění vnější'!L126,'C - Sazby a jednotkové ceny'!$F$7:$F$69,'A1 - Seznam míst plnění vnější'!M126)</f>
        <v>0</v>
      </c>
      <c r="Q126" s="269">
        <f t="shared" si="4"/>
        <v>0</v>
      </c>
      <c r="R126" s="249" t="s">
        <v>1586</v>
      </c>
      <c r="S126" s="251" t="s">
        <v>1586</v>
      </c>
      <c r="T126" s="252" t="s">
        <v>1586</v>
      </c>
      <c r="U126" s="250" t="s">
        <v>1586</v>
      </c>
      <c r="V126" s="261" t="s">
        <v>1586</v>
      </c>
      <c r="W126" s="262" t="s">
        <v>1586</v>
      </c>
      <c r="Y126" s="15">
        <f ca="1">SUMIFS('D - Harmonogram úklidu'!$AJ$5:$AJ$1213,'D - Harmonogram úklidu'!$A$5:$A$1213,'A1 - Seznam míst plnění vnější'!G127,'D - Harmonogram úklidu'!$B$5:$B$1213,'A1 - Seznam míst plnění vnější'!L127)</f>
        <v>4</v>
      </c>
      <c r="Z126" s="47" t="str">
        <f t="shared" si="3"/>
        <v>Brno-Lesná</v>
      </c>
    </row>
    <row r="127" spans="1:26" ht="19.5" customHeight="1" x14ac:dyDescent="0.25">
      <c r="A127" s="14" t="s">
        <v>2510</v>
      </c>
      <c r="B127" s="30">
        <v>2031</v>
      </c>
      <c r="C127" s="26" t="s">
        <v>344</v>
      </c>
      <c r="D127" s="42" t="s">
        <v>26</v>
      </c>
      <c r="E127" s="26">
        <v>333351</v>
      </c>
      <c r="F127" s="26" t="s">
        <v>1686</v>
      </c>
      <c r="G127" s="33" t="s">
        <v>279</v>
      </c>
      <c r="H127" s="227" t="s">
        <v>1988</v>
      </c>
      <c r="I127" s="227" t="s">
        <v>2039</v>
      </c>
      <c r="J127" s="227" t="s">
        <v>2580</v>
      </c>
      <c r="K127" s="227" t="s">
        <v>2492</v>
      </c>
      <c r="L127" s="227" t="s">
        <v>347</v>
      </c>
      <c r="M127" s="247">
        <v>4</v>
      </c>
      <c r="N127" s="32">
        <v>2</v>
      </c>
      <c r="O127" s="39" t="s">
        <v>1576</v>
      </c>
      <c r="P127" s="125">
        <f>SUMIFS('C - Sazby a jednotkové ceny'!$H$7:$H$69,'C - Sazby a jednotkové ceny'!$E$7:$E$69,'A1 - Seznam míst plnění vnější'!L127,'C - Sazby a jednotkové ceny'!$F$7:$F$69,'A1 - Seznam míst plnění vnější'!M127)</f>
        <v>0</v>
      </c>
      <c r="Q127" s="269">
        <f t="shared" si="4"/>
        <v>0</v>
      </c>
      <c r="R127" s="249" t="s">
        <v>1586</v>
      </c>
      <c r="S127" s="251" t="s">
        <v>1586</v>
      </c>
      <c r="T127" s="252" t="s">
        <v>1586</v>
      </c>
      <c r="U127" s="250" t="s">
        <v>1586</v>
      </c>
      <c r="V127" s="261" t="s">
        <v>1586</v>
      </c>
      <c r="W127" s="262" t="s">
        <v>1586</v>
      </c>
      <c r="Y127" s="15">
        <f ca="1">SUMIFS('D - Harmonogram úklidu'!$AJ$5:$AJ$1213,'D - Harmonogram úklidu'!$A$5:$A$1213,'A1 - Seznam míst plnění vnější'!G128,'D - Harmonogram úklidu'!$B$5:$B$1213,'A1 - Seznam míst plnění vnější'!L128)</f>
        <v>4</v>
      </c>
      <c r="Z127" s="47" t="str">
        <f t="shared" si="3"/>
        <v>Brno-Lesná</v>
      </c>
    </row>
    <row r="128" spans="1:26" ht="19.5" customHeight="1" x14ac:dyDescent="0.25">
      <c r="A128" s="14" t="s">
        <v>2510</v>
      </c>
      <c r="B128" s="30">
        <v>2031</v>
      </c>
      <c r="C128" s="26" t="s">
        <v>344</v>
      </c>
      <c r="D128" s="42" t="s">
        <v>26</v>
      </c>
      <c r="E128" s="26">
        <v>333351</v>
      </c>
      <c r="F128" s="26" t="s">
        <v>1687</v>
      </c>
      <c r="G128" s="33" t="s">
        <v>279</v>
      </c>
      <c r="H128" s="227" t="s">
        <v>1988</v>
      </c>
      <c r="I128" s="227" t="s">
        <v>2039</v>
      </c>
      <c r="J128" s="227" t="s">
        <v>2580</v>
      </c>
      <c r="K128" s="227" t="s">
        <v>2493</v>
      </c>
      <c r="L128" s="227" t="s">
        <v>348</v>
      </c>
      <c r="M128" s="247">
        <v>12</v>
      </c>
      <c r="N128" s="32">
        <v>2</v>
      </c>
      <c r="O128" s="39" t="s">
        <v>1576</v>
      </c>
      <c r="P128" s="125">
        <f>SUMIFS('C - Sazby a jednotkové ceny'!$H$7:$H$69,'C - Sazby a jednotkové ceny'!$E$7:$E$69,'A1 - Seznam míst plnění vnější'!L128,'C - Sazby a jednotkové ceny'!$F$7:$F$69,'A1 - Seznam míst plnění vnější'!M128)</f>
        <v>0</v>
      </c>
      <c r="Q128" s="269">
        <f t="shared" si="4"/>
        <v>0</v>
      </c>
      <c r="R128" s="249" t="s">
        <v>1586</v>
      </c>
      <c r="S128" s="251" t="s">
        <v>1586</v>
      </c>
      <c r="T128" s="252" t="s">
        <v>1586</v>
      </c>
      <c r="U128" s="250" t="s">
        <v>1586</v>
      </c>
      <c r="V128" s="261" t="s">
        <v>1586</v>
      </c>
      <c r="W128" s="262" t="s">
        <v>1586</v>
      </c>
      <c r="Y128" s="15">
        <f ca="1">SUMIFS('D - Harmonogram úklidu'!$AJ$5:$AJ$1213,'D - Harmonogram úklidu'!$A$5:$A$1213,'A1 - Seznam míst plnění vnější'!G129,'D - Harmonogram úklidu'!$B$5:$B$1213,'A1 - Seznam míst plnění vnější'!L129)</f>
        <v>4</v>
      </c>
      <c r="Z128" s="47" t="str">
        <f t="shared" si="3"/>
        <v>Brno-Lesná</v>
      </c>
    </row>
    <row r="129" spans="1:26" ht="19.5" customHeight="1" x14ac:dyDescent="0.25">
      <c r="A129" s="14" t="s">
        <v>2510</v>
      </c>
      <c r="B129" s="30">
        <v>2031</v>
      </c>
      <c r="C129" s="26" t="s">
        <v>344</v>
      </c>
      <c r="D129" s="42" t="s">
        <v>26</v>
      </c>
      <c r="E129" s="26">
        <v>333351</v>
      </c>
      <c r="F129" s="26" t="s">
        <v>1688</v>
      </c>
      <c r="G129" s="33" t="s">
        <v>279</v>
      </c>
      <c r="H129" s="227" t="s">
        <v>1988</v>
      </c>
      <c r="I129" s="227" t="s">
        <v>2039</v>
      </c>
      <c r="J129" s="227" t="s">
        <v>2580</v>
      </c>
      <c r="K129" s="227" t="s">
        <v>2495</v>
      </c>
      <c r="L129" s="227" t="s">
        <v>350</v>
      </c>
      <c r="M129" s="247">
        <v>4</v>
      </c>
      <c r="N129" s="244">
        <v>1020</v>
      </c>
      <c r="O129" s="243" t="s">
        <v>1575</v>
      </c>
      <c r="P129" s="125">
        <f>SUMIFS('C - Sazby a jednotkové ceny'!$H$7:$H$69,'C - Sazby a jednotkové ceny'!$E$7:$E$69,'A1 - Seznam míst plnění vnější'!L129,'C - Sazby a jednotkové ceny'!$F$7:$F$69,'A1 - Seznam míst plnění vnější'!M129)</f>
        <v>0</v>
      </c>
      <c r="Q129" s="269">
        <f t="shared" si="4"/>
        <v>0</v>
      </c>
      <c r="R129" s="249" t="s">
        <v>1586</v>
      </c>
      <c r="S129" s="251" t="s">
        <v>1586</v>
      </c>
      <c r="T129" s="252" t="s">
        <v>1586</v>
      </c>
      <c r="U129" s="250" t="s">
        <v>1586</v>
      </c>
      <c r="V129" s="261" t="s">
        <v>1586</v>
      </c>
      <c r="W129" s="262" t="s">
        <v>1586</v>
      </c>
      <c r="Y129" s="15">
        <f ca="1">SUMIFS('D - Harmonogram úklidu'!$AJ$5:$AJ$1213,'D - Harmonogram úklidu'!$A$5:$A$1213,'A1 - Seznam míst plnění vnější'!G130,'D - Harmonogram úklidu'!$B$5:$B$1213,'A1 - Seznam míst plnění vnější'!L130)</f>
        <v>1</v>
      </c>
      <c r="Z129" s="47" t="str">
        <f t="shared" si="3"/>
        <v>Brno-Lesná</v>
      </c>
    </row>
    <row r="130" spans="1:26" ht="19.5" customHeight="1" x14ac:dyDescent="0.25">
      <c r="A130" s="14" t="s">
        <v>2510</v>
      </c>
      <c r="B130" s="30">
        <v>2031</v>
      </c>
      <c r="C130" s="26" t="s">
        <v>344</v>
      </c>
      <c r="D130" s="42" t="s">
        <v>26</v>
      </c>
      <c r="E130" s="26">
        <v>333351</v>
      </c>
      <c r="F130" s="26" t="s">
        <v>1689</v>
      </c>
      <c r="G130" s="33" t="s">
        <v>279</v>
      </c>
      <c r="H130" s="227" t="s">
        <v>1988</v>
      </c>
      <c r="I130" s="227" t="s">
        <v>2039</v>
      </c>
      <c r="J130" s="227" t="s">
        <v>2494</v>
      </c>
      <c r="K130" s="227" t="s">
        <v>2494</v>
      </c>
      <c r="L130" s="227" t="s">
        <v>391</v>
      </c>
      <c r="M130" s="247">
        <v>1</v>
      </c>
      <c r="N130" s="244">
        <v>1200</v>
      </c>
      <c r="O130" s="243" t="s">
        <v>1575</v>
      </c>
      <c r="P130" s="125">
        <f>SUMIFS('C - Sazby a jednotkové ceny'!$H$7:$H$69,'C - Sazby a jednotkové ceny'!$E$7:$E$69,'A1 - Seznam míst plnění vnější'!L130,'C - Sazby a jednotkové ceny'!$F$7:$F$69,'A1 - Seznam míst plnění vnější'!M130)</f>
        <v>0</v>
      </c>
      <c r="Q130" s="269">
        <f t="shared" si="4"/>
        <v>0</v>
      </c>
      <c r="R130" s="249" t="s">
        <v>1586</v>
      </c>
      <c r="S130" s="251" t="s">
        <v>1586</v>
      </c>
      <c r="T130" s="252" t="s">
        <v>1586</v>
      </c>
      <c r="U130" s="250" t="s">
        <v>1586</v>
      </c>
      <c r="V130" s="261" t="s">
        <v>1586</v>
      </c>
      <c r="W130" s="262" t="s">
        <v>1586</v>
      </c>
      <c r="Y130" s="15">
        <f ca="1">SUMIFS('D - Harmonogram úklidu'!$AJ$5:$AJ$1213,'D - Harmonogram úklidu'!$A$5:$A$1213,'A1 - Seznam míst plnění vnější'!G131,'D - Harmonogram úklidu'!$B$5:$B$1213,'A1 - Seznam míst plnění vnější'!L131)</f>
        <v>4</v>
      </c>
      <c r="Z130" s="47" t="str">
        <f t="shared" si="3"/>
        <v>Brno-Lesná</v>
      </c>
    </row>
    <row r="131" spans="1:26" ht="19.5" customHeight="1" x14ac:dyDescent="0.25">
      <c r="A131" s="14" t="s">
        <v>2510</v>
      </c>
      <c r="B131" s="30">
        <v>2031</v>
      </c>
      <c r="C131" s="26" t="s">
        <v>344</v>
      </c>
      <c r="D131" s="42" t="s">
        <v>26</v>
      </c>
      <c r="E131" s="26">
        <v>333252</v>
      </c>
      <c r="F131" s="26" t="s">
        <v>1690</v>
      </c>
      <c r="G131" s="33" t="s">
        <v>280</v>
      </c>
      <c r="H131" s="227" t="s">
        <v>1988</v>
      </c>
      <c r="I131" s="227" t="s">
        <v>2040</v>
      </c>
      <c r="J131" s="227" t="s">
        <v>2580</v>
      </c>
      <c r="K131" s="227" t="s">
        <v>2491</v>
      </c>
      <c r="L131" s="227" t="s">
        <v>346</v>
      </c>
      <c r="M131" s="247">
        <v>4</v>
      </c>
      <c r="N131" s="244">
        <v>278</v>
      </c>
      <c r="O131" s="243" t="s">
        <v>1575</v>
      </c>
      <c r="P131" s="125">
        <f>SUMIFS('C - Sazby a jednotkové ceny'!$H$7:$H$69,'C - Sazby a jednotkové ceny'!$E$7:$E$69,'A1 - Seznam míst plnění vnější'!L131,'C - Sazby a jednotkové ceny'!$F$7:$F$69,'A1 - Seznam míst plnění vnější'!M131)</f>
        <v>0</v>
      </c>
      <c r="Q131" s="269">
        <f t="shared" si="4"/>
        <v>0</v>
      </c>
      <c r="R131" s="249" t="s">
        <v>1586</v>
      </c>
      <c r="S131" s="251" t="s">
        <v>1586</v>
      </c>
      <c r="T131" s="252" t="s">
        <v>1586</v>
      </c>
      <c r="U131" s="250" t="s">
        <v>1586</v>
      </c>
      <c r="V131" s="261" t="s">
        <v>1586</v>
      </c>
      <c r="W131" s="262" t="s">
        <v>1586</v>
      </c>
      <c r="Y131" s="15">
        <f ca="1">SUMIFS('D - Harmonogram úklidu'!$AJ$5:$AJ$1213,'D - Harmonogram úklidu'!$A$5:$A$1213,'A1 - Seznam míst plnění vnější'!G132,'D - Harmonogram úklidu'!$B$5:$B$1213,'A1 - Seznam míst plnění vnější'!L132)</f>
        <v>4</v>
      </c>
      <c r="Z131" s="47" t="str">
        <f t="shared" si="3"/>
        <v>Brno-Řečkovice</v>
      </c>
    </row>
    <row r="132" spans="1:26" ht="19.5" customHeight="1" x14ac:dyDescent="0.25">
      <c r="A132" s="14" t="s">
        <v>2510</v>
      </c>
      <c r="B132" s="30">
        <v>2031</v>
      </c>
      <c r="C132" s="26" t="s">
        <v>344</v>
      </c>
      <c r="D132" s="42" t="s">
        <v>26</v>
      </c>
      <c r="E132" s="26">
        <v>333252</v>
      </c>
      <c r="F132" s="26" t="s">
        <v>1691</v>
      </c>
      <c r="G132" s="33" t="s">
        <v>280</v>
      </c>
      <c r="H132" s="227" t="s">
        <v>1988</v>
      </c>
      <c r="I132" s="227" t="s">
        <v>2040</v>
      </c>
      <c r="J132" s="227" t="s">
        <v>2580</v>
      </c>
      <c r="K132" s="227" t="s">
        <v>2492</v>
      </c>
      <c r="L132" s="227" t="s">
        <v>347</v>
      </c>
      <c r="M132" s="247">
        <v>4</v>
      </c>
      <c r="N132" s="32">
        <v>5</v>
      </c>
      <c r="O132" s="39" t="s">
        <v>1576</v>
      </c>
      <c r="P132" s="125">
        <f>SUMIFS('C - Sazby a jednotkové ceny'!$H$7:$H$69,'C - Sazby a jednotkové ceny'!$E$7:$E$69,'A1 - Seznam míst plnění vnější'!L132,'C - Sazby a jednotkové ceny'!$F$7:$F$69,'A1 - Seznam míst plnění vnější'!M132)</f>
        <v>0</v>
      </c>
      <c r="Q132" s="269">
        <f t="shared" si="4"/>
        <v>0</v>
      </c>
      <c r="R132" s="249" t="s">
        <v>1586</v>
      </c>
      <c r="S132" s="251" t="s">
        <v>1586</v>
      </c>
      <c r="T132" s="252" t="s">
        <v>1586</v>
      </c>
      <c r="U132" s="250" t="s">
        <v>1586</v>
      </c>
      <c r="V132" s="261" t="s">
        <v>1586</v>
      </c>
      <c r="W132" s="262" t="s">
        <v>1586</v>
      </c>
      <c r="Y132" s="15">
        <f ca="1">SUMIFS('D - Harmonogram úklidu'!$AJ$5:$AJ$1213,'D - Harmonogram úklidu'!$A$5:$A$1213,'A1 - Seznam míst plnění vnější'!G133,'D - Harmonogram úklidu'!$B$5:$B$1213,'A1 - Seznam míst plnění vnější'!L133)</f>
        <v>4</v>
      </c>
      <c r="Z132" s="47" t="str">
        <f t="shared" si="3"/>
        <v>Brno-Řečkovice</v>
      </c>
    </row>
    <row r="133" spans="1:26" ht="19.5" customHeight="1" x14ac:dyDescent="0.25">
      <c r="A133" s="14" t="s">
        <v>2510</v>
      </c>
      <c r="B133" s="30">
        <v>2031</v>
      </c>
      <c r="C133" s="26" t="s">
        <v>344</v>
      </c>
      <c r="D133" s="42" t="s">
        <v>26</v>
      </c>
      <c r="E133" s="26">
        <v>333252</v>
      </c>
      <c r="F133" s="26" t="s">
        <v>1692</v>
      </c>
      <c r="G133" s="33" t="s">
        <v>280</v>
      </c>
      <c r="H133" s="227" t="s">
        <v>1988</v>
      </c>
      <c r="I133" s="227" t="s">
        <v>2040</v>
      </c>
      <c r="J133" s="227" t="s">
        <v>2580</v>
      </c>
      <c r="K133" s="227" t="s">
        <v>2493</v>
      </c>
      <c r="L133" s="227" t="s">
        <v>348</v>
      </c>
      <c r="M133" s="247">
        <v>4</v>
      </c>
      <c r="N133" s="32">
        <v>2</v>
      </c>
      <c r="O133" s="39" t="s">
        <v>1576</v>
      </c>
      <c r="P133" s="125">
        <f>SUMIFS('C - Sazby a jednotkové ceny'!$H$7:$H$69,'C - Sazby a jednotkové ceny'!$E$7:$E$69,'A1 - Seznam míst plnění vnější'!L133,'C - Sazby a jednotkové ceny'!$F$7:$F$69,'A1 - Seznam míst plnění vnější'!M133)</f>
        <v>0</v>
      </c>
      <c r="Q133" s="269">
        <f t="shared" si="4"/>
        <v>0</v>
      </c>
      <c r="R133" s="249" t="s">
        <v>1586</v>
      </c>
      <c r="S133" s="251" t="s">
        <v>1586</v>
      </c>
      <c r="T133" s="252" t="s">
        <v>1586</v>
      </c>
      <c r="U133" s="250" t="s">
        <v>1586</v>
      </c>
      <c r="V133" s="261" t="s">
        <v>1586</v>
      </c>
      <c r="W133" s="262" t="s">
        <v>1586</v>
      </c>
      <c r="Y133" s="15">
        <f ca="1">SUMIFS('D - Harmonogram úklidu'!$AJ$5:$AJ$1213,'D - Harmonogram úklidu'!$A$5:$A$1213,'A1 - Seznam míst plnění vnější'!G134,'D - Harmonogram úklidu'!$B$5:$B$1213,'A1 - Seznam míst plnění vnější'!L134)</f>
        <v>4</v>
      </c>
      <c r="Z133" s="47" t="str">
        <f t="shared" si="3"/>
        <v>Brno-Řečkovice</v>
      </c>
    </row>
    <row r="134" spans="1:26" ht="19.5" customHeight="1" x14ac:dyDescent="0.25">
      <c r="A134" s="14" t="s">
        <v>2510</v>
      </c>
      <c r="B134" s="30">
        <v>2031</v>
      </c>
      <c r="C134" s="26" t="s">
        <v>344</v>
      </c>
      <c r="D134" s="42" t="s">
        <v>26</v>
      </c>
      <c r="E134" s="26">
        <v>333252</v>
      </c>
      <c r="F134" s="26" t="s">
        <v>1693</v>
      </c>
      <c r="G134" s="33" t="s">
        <v>280</v>
      </c>
      <c r="H134" s="227" t="s">
        <v>1988</v>
      </c>
      <c r="I134" s="227" t="s">
        <v>2040</v>
      </c>
      <c r="J134" s="227" t="s">
        <v>2580</v>
      </c>
      <c r="K134" s="227" t="s">
        <v>2495</v>
      </c>
      <c r="L134" s="227" t="s">
        <v>350</v>
      </c>
      <c r="M134" s="247">
        <v>4</v>
      </c>
      <c r="N134" s="244">
        <v>2108</v>
      </c>
      <c r="O134" s="243" t="s">
        <v>1575</v>
      </c>
      <c r="P134" s="125">
        <f>SUMIFS('C - Sazby a jednotkové ceny'!$H$7:$H$69,'C - Sazby a jednotkové ceny'!$E$7:$E$69,'A1 - Seznam míst plnění vnější'!L134,'C - Sazby a jednotkové ceny'!$F$7:$F$69,'A1 - Seznam míst plnění vnější'!M134)</f>
        <v>0</v>
      </c>
      <c r="Q134" s="269">
        <f t="shared" si="4"/>
        <v>0</v>
      </c>
      <c r="R134" s="249" t="s">
        <v>1586</v>
      </c>
      <c r="S134" s="251" t="s">
        <v>1586</v>
      </c>
      <c r="T134" s="252" t="s">
        <v>1586</v>
      </c>
      <c r="U134" s="250" t="s">
        <v>1586</v>
      </c>
      <c r="V134" s="261" t="s">
        <v>1586</v>
      </c>
      <c r="W134" s="262" t="s">
        <v>1586</v>
      </c>
      <c r="Y134" s="15">
        <f ca="1">SUMIFS('D - Harmonogram úklidu'!$AJ$5:$AJ$1213,'D - Harmonogram úklidu'!$A$5:$A$1213,'A1 - Seznam míst plnění vnější'!G135,'D - Harmonogram úklidu'!$B$5:$B$1213,'A1 - Seznam míst plnění vnější'!L135)</f>
        <v>4</v>
      </c>
      <c r="Z134" s="47" t="str">
        <f t="shared" ref="Z134:Z197" si="6">IF(ISNUMBER(SEARCH(" - ",G134,1)),LEFT(G134,(SEARCH(" - ",G134,1))-1),G134)</f>
        <v>Brno-Řečkovice</v>
      </c>
    </row>
    <row r="135" spans="1:26" ht="19.5" customHeight="1" x14ac:dyDescent="0.25">
      <c r="A135" s="14" t="s">
        <v>2510</v>
      </c>
      <c r="B135" s="30">
        <v>2031</v>
      </c>
      <c r="C135" s="26" t="s">
        <v>344</v>
      </c>
      <c r="D135" s="42" t="s">
        <v>26</v>
      </c>
      <c r="E135" s="26">
        <v>333252</v>
      </c>
      <c r="F135" s="26" t="s">
        <v>1694</v>
      </c>
      <c r="G135" s="33" t="s">
        <v>280</v>
      </c>
      <c r="H135" s="227" t="s">
        <v>1988</v>
      </c>
      <c r="I135" s="227" t="s">
        <v>2040</v>
      </c>
      <c r="J135" s="227" t="s">
        <v>2494</v>
      </c>
      <c r="K135" s="227" t="s">
        <v>2494</v>
      </c>
      <c r="L135" s="227" t="s">
        <v>391</v>
      </c>
      <c r="M135" s="247">
        <v>4</v>
      </c>
      <c r="N135" s="244">
        <v>1275</v>
      </c>
      <c r="O135" s="243" t="s">
        <v>1575</v>
      </c>
      <c r="P135" s="125">
        <f>SUMIFS('C - Sazby a jednotkové ceny'!$H$7:$H$69,'C - Sazby a jednotkové ceny'!$E$7:$E$69,'A1 - Seznam míst plnění vnější'!L135,'C - Sazby a jednotkové ceny'!$F$7:$F$69,'A1 - Seznam míst plnění vnější'!M135)</f>
        <v>0</v>
      </c>
      <c r="Q135" s="269">
        <f t="shared" ref="Q135:Q198" si="7">M135*P135*N135*(365/12/28)</f>
        <v>0</v>
      </c>
      <c r="R135" s="249" t="s">
        <v>1586</v>
      </c>
      <c r="S135" s="251" t="s">
        <v>1586</v>
      </c>
      <c r="T135" s="252" t="s">
        <v>1586</v>
      </c>
      <c r="U135" s="250" t="s">
        <v>1586</v>
      </c>
      <c r="V135" s="261" t="s">
        <v>1586</v>
      </c>
      <c r="W135" s="262" t="s">
        <v>1586</v>
      </c>
      <c r="Y135" s="15">
        <f ca="1">SUMIFS('D - Harmonogram úklidu'!$AJ$5:$AJ$1213,'D - Harmonogram úklidu'!$A$5:$A$1213,'A1 - Seznam míst plnění vnější'!G136,'D - Harmonogram úklidu'!$B$5:$B$1213,'A1 - Seznam míst plnění vnější'!L136)</f>
        <v>2</v>
      </c>
      <c r="Z135" s="47" t="str">
        <f t="shared" si="6"/>
        <v>Brno-Řečkovice</v>
      </c>
    </row>
    <row r="136" spans="1:26" ht="11.25" customHeight="1" x14ac:dyDescent="0.25">
      <c r="A136" s="14" t="s">
        <v>2510</v>
      </c>
      <c r="B136" s="30">
        <v>2031</v>
      </c>
      <c r="C136" s="26" t="s">
        <v>344</v>
      </c>
      <c r="D136" s="42" t="s">
        <v>26</v>
      </c>
      <c r="E136" s="26">
        <v>333252</v>
      </c>
      <c r="F136" s="26" t="s">
        <v>1638</v>
      </c>
      <c r="G136" s="33" t="s">
        <v>280</v>
      </c>
      <c r="H136" s="227" t="s">
        <v>1988</v>
      </c>
      <c r="I136" s="227" t="s">
        <v>2041</v>
      </c>
      <c r="J136" s="227" t="s">
        <v>2580</v>
      </c>
      <c r="K136" s="227" t="s">
        <v>2495</v>
      </c>
      <c r="L136" s="227" t="s">
        <v>349</v>
      </c>
      <c r="M136" s="247">
        <v>1</v>
      </c>
      <c r="N136" s="244">
        <v>151</v>
      </c>
      <c r="O136" s="243" t="s">
        <v>1575</v>
      </c>
      <c r="P136" s="125">
        <f>SUMIFS('C - Sazby a jednotkové ceny'!$H$7:$H$69,'C - Sazby a jednotkové ceny'!$E$7:$E$69,'A1 - Seznam míst plnění vnější'!L136,'C - Sazby a jednotkové ceny'!$F$7:$F$69,'A1 - Seznam míst plnění vnější'!M136)</f>
        <v>0</v>
      </c>
      <c r="Q136" s="269">
        <f t="shared" si="7"/>
        <v>0</v>
      </c>
      <c r="R136" s="249" t="s">
        <v>1586</v>
      </c>
      <c r="S136" s="251" t="s">
        <v>1586</v>
      </c>
      <c r="T136" s="252" t="s">
        <v>1586</v>
      </c>
      <c r="U136" s="250" t="s">
        <v>1586</v>
      </c>
      <c r="V136" s="261" t="s">
        <v>1586</v>
      </c>
      <c r="W136" s="262" t="s">
        <v>1586</v>
      </c>
      <c r="Y136" s="15">
        <f ca="1">SUMIFS('D - Harmonogram úklidu'!$AJ$5:$AJ$1213,'D - Harmonogram úklidu'!$A$5:$A$1213,'A1 - Seznam míst plnění vnější'!G137,'D - Harmonogram úklidu'!$B$5:$B$1213,'A1 - Seznam míst plnění vnější'!L137)</f>
        <v>4</v>
      </c>
      <c r="Z136" s="47" t="str">
        <f t="shared" si="6"/>
        <v>Brno-Řečkovice</v>
      </c>
    </row>
    <row r="137" spans="1:26" ht="11.25" customHeight="1" x14ac:dyDescent="0.25">
      <c r="A137" s="14" t="s">
        <v>2510</v>
      </c>
      <c r="B137" s="30">
        <v>2031</v>
      </c>
      <c r="C137" s="26" t="s">
        <v>344</v>
      </c>
      <c r="D137" s="42" t="s">
        <v>26</v>
      </c>
      <c r="E137" s="26">
        <v>333252</v>
      </c>
      <c r="F137" s="26" t="s">
        <v>1639</v>
      </c>
      <c r="G137" s="33" t="s">
        <v>280</v>
      </c>
      <c r="H137" s="227" t="s">
        <v>1988</v>
      </c>
      <c r="I137" s="227" t="s">
        <v>2041</v>
      </c>
      <c r="J137" s="227" t="s">
        <v>2580</v>
      </c>
      <c r="K137" s="227" t="s">
        <v>2495</v>
      </c>
      <c r="L137" s="227" t="s">
        <v>350</v>
      </c>
      <c r="M137" s="247">
        <v>4</v>
      </c>
      <c r="N137" s="244">
        <v>151</v>
      </c>
      <c r="O137" s="243" t="s">
        <v>1575</v>
      </c>
      <c r="P137" s="125">
        <f>SUMIFS('C - Sazby a jednotkové ceny'!$H$7:$H$69,'C - Sazby a jednotkové ceny'!$E$7:$E$69,'A1 - Seznam míst plnění vnější'!L137,'C - Sazby a jednotkové ceny'!$F$7:$F$69,'A1 - Seznam míst plnění vnější'!M137)</f>
        <v>0</v>
      </c>
      <c r="Q137" s="269">
        <f t="shared" si="7"/>
        <v>0</v>
      </c>
      <c r="R137" s="249" t="s">
        <v>1586</v>
      </c>
      <c r="S137" s="251" t="s">
        <v>1586</v>
      </c>
      <c r="T137" s="252" t="s">
        <v>1586</v>
      </c>
      <c r="U137" s="250" t="s">
        <v>1586</v>
      </c>
      <c r="V137" s="261" t="s">
        <v>1586</v>
      </c>
      <c r="W137" s="262" t="s">
        <v>1586</v>
      </c>
      <c r="Y137" s="15">
        <f ca="1">SUMIFS('D - Harmonogram úklidu'!$AJ$5:$AJ$1213,'D - Harmonogram úklidu'!$A$5:$A$1213,'A1 - Seznam míst plnění vnější'!G138,'D - Harmonogram úklidu'!$B$5:$B$1213,'A1 - Seznam míst plnění vnější'!L138)</f>
        <v>20</v>
      </c>
      <c r="Z137" s="47" t="str">
        <f t="shared" si="6"/>
        <v>Brno-Řečkovice</v>
      </c>
    </row>
    <row r="138" spans="1:26" ht="11.25" customHeight="1" x14ac:dyDescent="0.25">
      <c r="A138" s="14" t="s">
        <v>2510</v>
      </c>
      <c r="B138" s="30">
        <v>2002</v>
      </c>
      <c r="C138" s="26" t="s">
        <v>344</v>
      </c>
      <c r="D138" s="42" t="s">
        <v>24</v>
      </c>
      <c r="E138" s="26">
        <v>333658</v>
      </c>
      <c r="F138" s="26" t="s">
        <v>1695</v>
      </c>
      <c r="G138" s="33" t="s">
        <v>304</v>
      </c>
      <c r="H138" s="227" t="s">
        <v>1988</v>
      </c>
      <c r="I138" s="227" t="s">
        <v>2042</v>
      </c>
      <c r="J138" s="227" t="s">
        <v>2580</v>
      </c>
      <c r="K138" s="227" t="s">
        <v>2492</v>
      </c>
      <c r="L138" s="227" t="s">
        <v>347</v>
      </c>
      <c r="M138" s="247">
        <v>12</v>
      </c>
      <c r="N138" s="32">
        <v>2</v>
      </c>
      <c r="O138" s="39" t="s">
        <v>1576</v>
      </c>
      <c r="P138" s="125">
        <f>SUMIFS('C - Sazby a jednotkové ceny'!$H$7:$H$69,'C - Sazby a jednotkové ceny'!$E$7:$E$69,'A1 - Seznam míst plnění vnější'!L138,'C - Sazby a jednotkové ceny'!$F$7:$F$69,'A1 - Seznam míst plnění vnější'!M138)</f>
        <v>0</v>
      </c>
      <c r="Q138" s="269">
        <f t="shared" si="7"/>
        <v>0</v>
      </c>
      <c r="R138" s="249" t="s">
        <v>1586</v>
      </c>
      <c r="S138" s="251" t="s">
        <v>1586</v>
      </c>
      <c r="T138" s="252" t="s">
        <v>1586</v>
      </c>
      <c r="U138" s="250" t="s">
        <v>1586</v>
      </c>
      <c r="V138" s="261" t="s">
        <v>1586</v>
      </c>
      <c r="W138" s="262" t="s">
        <v>1586</v>
      </c>
      <c r="Y138" s="15">
        <f ca="1">SUMIFS('D - Harmonogram úklidu'!$AJ$5:$AJ$1213,'D - Harmonogram úklidu'!$A$5:$A$1213,'A1 - Seznam míst plnění vnější'!G139,'D - Harmonogram úklidu'!$B$5:$B$1213,'A1 - Seznam míst plnění vnější'!L139)</f>
        <v>14</v>
      </c>
      <c r="Z138" s="47" t="str">
        <f t="shared" si="6"/>
        <v>Brno-Slatina</v>
      </c>
    </row>
    <row r="139" spans="1:26" ht="11.25" customHeight="1" x14ac:dyDescent="0.25">
      <c r="A139" s="14" t="s">
        <v>489</v>
      </c>
      <c r="B139" s="30">
        <v>2002</v>
      </c>
      <c r="C139" s="26" t="s">
        <v>344</v>
      </c>
      <c r="D139" s="42" t="s">
        <v>24</v>
      </c>
      <c r="E139" s="26">
        <v>333658</v>
      </c>
      <c r="F139" s="26" t="s">
        <v>1696</v>
      </c>
      <c r="G139" s="33" t="s">
        <v>304</v>
      </c>
      <c r="H139" s="227" t="s">
        <v>1988</v>
      </c>
      <c r="I139" s="227" t="s">
        <v>2042</v>
      </c>
      <c r="J139" s="227" t="s">
        <v>2580</v>
      </c>
      <c r="K139" s="227" t="s">
        <v>2495</v>
      </c>
      <c r="L139" s="227" t="s">
        <v>350</v>
      </c>
      <c r="M139" s="247">
        <v>4</v>
      </c>
      <c r="N139" s="244">
        <v>230</v>
      </c>
      <c r="O139" s="243" t="s">
        <v>1575</v>
      </c>
      <c r="P139" s="125">
        <f>SUMIFS('C - Sazby a jednotkové ceny'!$H$7:$H$69,'C - Sazby a jednotkové ceny'!$E$7:$E$69,'A1 - Seznam míst plnění vnější'!L139,'C - Sazby a jednotkové ceny'!$F$7:$F$69,'A1 - Seznam míst plnění vnější'!M139)</f>
        <v>0</v>
      </c>
      <c r="Q139" s="269">
        <f t="shared" si="7"/>
        <v>0</v>
      </c>
      <c r="R139" s="249" t="s">
        <v>1586</v>
      </c>
      <c r="S139" s="251" t="s">
        <v>1585</v>
      </c>
      <c r="T139" s="252" t="s">
        <v>1585</v>
      </c>
      <c r="U139" s="250" t="s">
        <v>1586</v>
      </c>
      <c r="V139" s="261" t="s">
        <v>1586</v>
      </c>
      <c r="W139" s="262" t="s">
        <v>1586</v>
      </c>
      <c r="Y139" s="15">
        <f ca="1">SUMIFS('D - Harmonogram úklidu'!$AJ$5:$AJ$1213,'D - Harmonogram úklidu'!$A$5:$A$1213,'A1 - Seznam míst plnění vnější'!G140,'D - Harmonogram úklidu'!$B$5:$B$1213,'A1 - Seznam míst plnění vnější'!L140)</f>
        <v>14</v>
      </c>
      <c r="Z139" s="47" t="str">
        <f t="shared" si="6"/>
        <v>Brno-Slatina</v>
      </c>
    </row>
    <row r="140" spans="1:26" ht="11.25" customHeight="1" x14ac:dyDescent="0.25">
      <c r="A140" s="14" t="s">
        <v>2510</v>
      </c>
      <c r="B140" s="30">
        <v>2002</v>
      </c>
      <c r="C140" s="26" t="s">
        <v>344</v>
      </c>
      <c r="D140" s="42" t="s">
        <v>24</v>
      </c>
      <c r="E140" s="26">
        <v>333658</v>
      </c>
      <c r="F140" s="26" t="s">
        <v>1697</v>
      </c>
      <c r="G140" s="33" t="s">
        <v>304</v>
      </c>
      <c r="H140" s="227" t="s">
        <v>1988</v>
      </c>
      <c r="I140" s="227" t="s">
        <v>2042</v>
      </c>
      <c r="J140" s="227" t="s">
        <v>2580</v>
      </c>
      <c r="K140" s="227" t="s">
        <v>2495</v>
      </c>
      <c r="L140" s="227" t="s">
        <v>350</v>
      </c>
      <c r="M140" s="247">
        <v>12</v>
      </c>
      <c r="N140" s="244">
        <v>190</v>
      </c>
      <c r="O140" s="243" t="s">
        <v>1575</v>
      </c>
      <c r="P140" s="125">
        <f>SUMIFS('C - Sazby a jednotkové ceny'!$H$7:$H$69,'C - Sazby a jednotkové ceny'!$E$7:$E$69,'A1 - Seznam míst plnění vnější'!L140,'C - Sazby a jednotkové ceny'!$F$7:$F$69,'A1 - Seznam míst plnění vnější'!M140)</f>
        <v>0</v>
      </c>
      <c r="Q140" s="269">
        <f t="shared" si="7"/>
        <v>0</v>
      </c>
      <c r="R140" s="249" t="s">
        <v>1586</v>
      </c>
      <c r="S140" s="251" t="s">
        <v>1585</v>
      </c>
      <c r="T140" s="252" t="s">
        <v>1585</v>
      </c>
      <c r="U140" s="250" t="s">
        <v>1586</v>
      </c>
      <c r="V140" s="261" t="s">
        <v>1586</v>
      </c>
      <c r="W140" s="262" t="s">
        <v>1586</v>
      </c>
      <c r="Y140" s="15">
        <f ca="1">SUMIFS('D - Harmonogram úklidu'!$AJ$5:$AJ$1213,'D - Harmonogram úklidu'!$A$5:$A$1213,'A1 - Seznam míst plnění vnější'!G141,'D - Harmonogram úklidu'!$B$5:$B$1213,'A1 - Seznam míst plnění vnější'!L141)</f>
        <v>14</v>
      </c>
      <c r="Z140" s="47" t="str">
        <f t="shared" si="6"/>
        <v>Brno-Slatina</v>
      </c>
    </row>
    <row r="141" spans="1:26" ht="11.25" customHeight="1" x14ac:dyDescent="0.25">
      <c r="A141" s="14" t="s">
        <v>2510</v>
      </c>
      <c r="B141" s="30">
        <v>2002</v>
      </c>
      <c r="C141" s="26" t="s">
        <v>344</v>
      </c>
      <c r="D141" s="42" t="s">
        <v>24</v>
      </c>
      <c r="E141" s="26">
        <v>333658</v>
      </c>
      <c r="F141" s="26" t="s">
        <v>1667</v>
      </c>
      <c r="G141" s="33" t="s">
        <v>304</v>
      </c>
      <c r="H141" s="227" t="s">
        <v>1988</v>
      </c>
      <c r="I141" s="227" t="s">
        <v>2043</v>
      </c>
      <c r="J141" s="227" t="s">
        <v>2580</v>
      </c>
      <c r="K141" s="227" t="s">
        <v>2495</v>
      </c>
      <c r="L141" s="227" t="s">
        <v>350</v>
      </c>
      <c r="M141" s="247">
        <v>1</v>
      </c>
      <c r="N141" s="244">
        <v>2690</v>
      </c>
      <c r="O141" s="243" t="s">
        <v>1575</v>
      </c>
      <c r="P141" s="125">
        <f>SUMIFS('C - Sazby a jednotkové ceny'!$H$7:$H$69,'C - Sazby a jednotkové ceny'!$E$7:$E$69,'A1 - Seznam míst plnění vnější'!L141,'C - Sazby a jednotkové ceny'!$F$7:$F$69,'A1 - Seznam míst plnění vnější'!M141)</f>
        <v>0</v>
      </c>
      <c r="Q141" s="269">
        <f t="shared" si="7"/>
        <v>0</v>
      </c>
      <c r="R141" s="249" t="s">
        <v>1586</v>
      </c>
      <c r="S141" s="251" t="s">
        <v>1585</v>
      </c>
      <c r="T141" s="252" t="s">
        <v>1585</v>
      </c>
      <c r="U141" s="250" t="s">
        <v>1586</v>
      </c>
      <c r="V141" s="261" t="s">
        <v>1586</v>
      </c>
      <c r="W141" s="262" t="s">
        <v>1586</v>
      </c>
      <c r="Y141" s="15">
        <f ca="1">SUMIFS('D - Harmonogram úklidu'!$AJ$5:$AJ$1213,'D - Harmonogram úklidu'!$A$5:$A$1213,'A1 - Seznam míst plnění vnější'!G142,'D - Harmonogram úklidu'!$B$5:$B$1213,'A1 - Seznam míst plnění vnější'!L142)</f>
        <v>12</v>
      </c>
      <c r="Z141" s="47" t="str">
        <f t="shared" si="6"/>
        <v>Brno-Slatina</v>
      </c>
    </row>
    <row r="142" spans="1:26" ht="11.25" customHeight="1" x14ac:dyDescent="0.25">
      <c r="A142" s="14" t="s">
        <v>2510</v>
      </c>
      <c r="B142" s="30">
        <v>2002</v>
      </c>
      <c r="C142" s="26" t="s">
        <v>344</v>
      </c>
      <c r="D142" s="42" t="s">
        <v>24</v>
      </c>
      <c r="E142" s="26">
        <v>333955</v>
      </c>
      <c r="F142" s="26" t="s">
        <v>1602</v>
      </c>
      <c r="G142" s="33" t="s">
        <v>476</v>
      </c>
      <c r="H142" s="227" t="s">
        <v>1988</v>
      </c>
      <c r="I142" s="227" t="s">
        <v>2044</v>
      </c>
      <c r="J142" s="227" t="s">
        <v>2580</v>
      </c>
      <c r="K142" s="227" t="s">
        <v>2495</v>
      </c>
      <c r="L142" s="227" t="s">
        <v>349</v>
      </c>
      <c r="M142" s="265">
        <f>12+16</f>
        <v>28</v>
      </c>
      <c r="N142" s="244">
        <v>334</v>
      </c>
      <c r="O142" s="243" t="s">
        <v>1575</v>
      </c>
      <c r="P142" s="125">
        <f>SUMIFS('C - Sazby a jednotkové ceny'!$H$7:$H$69,'C - Sazby a jednotkové ceny'!$E$7:$E$69,'A1 - Seznam míst plnění vnější'!L142,'C - Sazby a jednotkové ceny'!$F$7:$F$69,'A1 - Seznam míst plnění vnější'!M142)</f>
        <v>0</v>
      </c>
      <c r="Q142" s="269">
        <f t="shared" si="7"/>
        <v>0</v>
      </c>
      <c r="R142" s="249" t="s">
        <v>1585</v>
      </c>
      <c r="S142" s="251" t="s">
        <v>1585</v>
      </c>
      <c r="T142" s="252" t="s">
        <v>1585</v>
      </c>
      <c r="U142" s="250" t="s">
        <v>1586</v>
      </c>
      <c r="V142" s="261" t="s">
        <v>1586</v>
      </c>
      <c r="W142" s="262" t="s">
        <v>1586</v>
      </c>
      <c r="Y142" s="15">
        <f ca="1">SUMIFS('D - Harmonogram úklidu'!$AJ$5:$AJ$1213,'D - Harmonogram úklidu'!$A$5:$A$1213,'A1 - Seznam míst plnění vnější'!G143,'D - Harmonogram úklidu'!$B$5:$B$1213,'A1 - Seznam míst plnění vnější'!L143)</f>
        <v>12</v>
      </c>
      <c r="Z142" s="47" t="str">
        <f t="shared" si="6"/>
        <v>Brno-Židenice</v>
      </c>
    </row>
    <row r="143" spans="1:26" ht="11.25" customHeight="1" x14ac:dyDescent="0.25">
      <c r="A143" s="14" t="s">
        <v>2510</v>
      </c>
      <c r="B143" s="30">
        <v>2002</v>
      </c>
      <c r="C143" s="26" t="s">
        <v>344</v>
      </c>
      <c r="D143" s="42" t="s">
        <v>24</v>
      </c>
      <c r="E143" s="26">
        <v>333955</v>
      </c>
      <c r="F143" s="26" t="s">
        <v>1603</v>
      </c>
      <c r="G143" s="33" t="s">
        <v>476</v>
      </c>
      <c r="H143" s="227" t="s">
        <v>1988</v>
      </c>
      <c r="I143" s="227" t="s">
        <v>2044</v>
      </c>
      <c r="J143" s="227" t="s">
        <v>2580</v>
      </c>
      <c r="K143" s="227" t="s">
        <v>2495</v>
      </c>
      <c r="L143" s="227" t="s">
        <v>350</v>
      </c>
      <c r="M143" s="265">
        <f>12+16</f>
        <v>28</v>
      </c>
      <c r="N143" s="244">
        <v>334</v>
      </c>
      <c r="O143" s="243" t="s">
        <v>1575</v>
      </c>
      <c r="P143" s="125">
        <f>SUMIFS('C - Sazby a jednotkové ceny'!$H$7:$H$69,'C - Sazby a jednotkové ceny'!$E$7:$E$69,'A1 - Seznam míst plnění vnější'!L143,'C - Sazby a jednotkové ceny'!$F$7:$F$69,'A1 - Seznam míst plnění vnější'!M143)</f>
        <v>0</v>
      </c>
      <c r="Q143" s="269">
        <f t="shared" si="7"/>
        <v>0</v>
      </c>
      <c r="R143" s="249" t="s">
        <v>1586</v>
      </c>
      <c r="S143" s="251" t="s">
        <v>1586</v>
      </c>
      <c r="T143" s="252" t="s">
        <v>1586</v>
      </c>
      <c r="U143" s="250" t="s">
        <v>1586</v>
      </c>
      <c r="V143" s="261" t="s">
        <v>1586</v>
      </c>
      <c r="W143" s="262" t="s">
        <v>1586</v>
      </c>
      <c r="Y143" s="15">
        <f ca="1">SUMIFS('D - Harmonogram úklidu'!$AJ$5:$AJ$1213,'D - Harmonogram úklidu'!$A$5:$A$1213,'A1 - Seznam míst plnění vnější'!G144,'D - Harmonogram úklidu'!$B$5:$B$1213,'A1 - Seznam míst plnění vnější'!L144)</f>
        <v>12</v>
      </c>
      <c r="Z143" s="47" t="str">
        <f t="shared" si="6"/>
        <v>Brno-Židenice</v>
      </c>
    </row>
    <row r="144" spans="1:26" ht="19.5" customHeight="1" x14ac:dyDescent="0.25">
      <c r="A144" s="14" t="s">
        <v>2510</v>
      </c>
      <c r="B144" s="30">
        <v>2002</v>
      </c>
      <c r="C144" s="26" t="s">
        <v>344</v>
      </c>
      <c r="D144" s="42" t="s">
        <v>24</v>
      </c>
      <c r="E144" s="26">
        <v>333955</v>
      </c>
      <c r="F144" s="26" t="s">
        <v>1698</v>
      </c>
      <c r="G144" s="33" t="s">
        <v>476</v>
      </c>
      <c r="H144" s="227" t="s">
        <v>1988</v>
      </c>
      <c r="I144" s="227" t="s">
        <v>2045</v>
      </c>
      <c r="J144" s="227" t="s">
        <v>2580</v>
      </c>
      <c r="K144" s="227" t="s">
        <v>2491</v>
      </c>
      <c r="L144" s="227" t="s">
        <v>346</v>
      </c>
      <c r="M144" s="247">
        <v>12</v>
      </c>
      <c r="N144" s="244">
        <v>306</v>
      </c>
      <c r="O144" s="243" t="s">
        <v>1575</v>
      </c>
      <c r="P144" s="125">
        <f>SUMIFS('C - Sazby a jednotkové ceny'!$H$7:$H$69,'C - Sazby a jednotkové ceny'!$E$7:$E$69,'A1 - Seznam míst plnění vnější'!L144,'C - Sazby a jednotkové ceny'!$F$7:$F$69,'A1 - Seznam míst plnění vnější'!M144)</f>
        <v>0</v>
      </c>
      <c r="Q144" s="269">
        <f t="shared" si="7"/>
        <v>0</v>
      </c>
      <c r="R144" s="249" t="s">
        <v>1586</v>
      </c>
      <c r="S144" s="251" t="s">
        <v>1586</v>
      </c>
      <c r="T144" s="252" t="s">
        <v>1586</v>
      </c>
      <c r="U144" s="250" t="s">
        <v>1586</v>
      </c>
      <c r="V144" s="261" t="s">
        <v>1586</v>
      </c>
      <c r="W144" s="262" t="s">
        <v>1586</v>
      </c>
      <c r="Y144" s="15">
        <f ca="1">SUMIFS('D - Harmonogram úklidu'!$AJ$5:$AJ$1213,'D - Harmonogram úklidu'!$A$5:$A$1213,'A1 - Seznam míst plnění vnější'!G145,'D - Harmonogram úklidu'!$B$5:$B$1213,'A1 - Seznam míst plnění vnější'!L145)</f>
        <v>20</v>
      </c>
      <c r="Z144" s="47" t="str">
        <f t="shared" si="6"/>
        <v>Brno-Židenice</v>
      </c>
    </row>
    <row r="145" spans="1:26" ht="19.5" customHeight="1" x14ac:dyDescent="0.25">
      <c r="A145" s="14" t="s">
        <v>2510</v>
      </c>
      <c r="B145" s="30">
        <v>2002</v>
      </c>
      <c r="C145" s="26" t="s">
        <v>344</v>
      </c>
      <c r="D145" s="42" t="s">
        <v>24</v>
      </c>
      <c r="E145" s="26">
        <v>333955</v>
      </c>
      <c r="F145" s="26" t="s">
        <v>1699</v>
      </c>
      <c r="G145" s="33" t="s">
        <v>476</v>
      </c>
      <c r="H145" s="227" t="s">
        <v>1988</v>
      </c>
      <c r="I145" s="227" t="s">
        <v>2045</v>
      </c>
      <c r="J145" s="227" t="s">
        <v>2580</v>
      </c>
      <c r="K145" s="227" t="s">
        <v>2492</v>
      </c>
      <c r="L145" s="227" t="s">
        <v>347</v>
      </c>
      <c r="M145" s="247">
        <v>12</v>
      </c>
      <c r="N145" s="32">
        <v>20</v>
      </c>
      <c r="O145" s="39" t="s">
        <v>1576</v>
      </c>
      <c r="P145" s="125">
        <f>SUMIFS('C - Sazby a jednotkové ceny'!$H$7:$H$69,'C - Sazby a jednotkové ceny'!$E$7:$E$69,'A1 - Seznam míst plnění vnější'!L145,'C - Sazby a jednotkové ceny'!$F$7:$F$69,'A1 - Seznam míst plnění vnější'!M145)</f>
        <v>0</v>
      </c>
      <c r="Q145" s="269">
        <f t="shared" si="7"/>
        <v>0</v>
      </c>
      <c r="R145" s="249" t="s">
        <v>1586</v>
      </c>
      <c r="S145" s="251" t="s">
        <v>1586</v>
      </c>
      <c r="T145" s="252" t="s">
        <v>1586</v>
      </c>
      <c r="U145" s="250" t="s">
        <v>1586</v>
      </c>
      <c r="V145" s="261" t="s">
        <v>1586</v>
      </c>
      <c r="W145" s="262" t="s">
        <v>1586</v>
      </c>
      <c r="Y145" s="15">
        <f ca="1">SUMIFS('D - Harmonogram úklidu'!$AJ$5:$AJ$1213,'D - Harmonogram úklidu'!$A$5:$A$1213,'A1 - Seznam míst plnění vnější'!G146,'D - Harmonogram úklidu'!$B$5:$B$1213,'A1 - Seznam míst plnění vnější'!L146)</f>
        <v>12</v>
      </c>
      <c r="Z145" s="47" t="str">
        <f t="shared" si="6"/>
        <v>Brno-Židenice</v>
      </c>
    </row>
    <row r="146" spans="1:26" ht="19.5" customHeight="1" x14ac:dyDescent="0.25">
      <c r="A146" s="14" t="s">
        <v>2510</v>
      </c>
      <c r="B146" s="30">
        <v>2002</v>
      </c>
      <c r="C146" s="26" t="s">
        <v>344</v>
      </c>
      <c r="D146" s="42" t="s">
        <v>24</v>
      </c>
      <c r="E146" s="26">
        <v>333955</v>
      </c>
      <c r="F146" s="26" t="s">
        <v>1700</v>
      </c>
      <c r="G146" s="33" t="s">
        <v>476</v>
      </c>
      <c r="H146" s="227" t="s">
        <v>1988</v>
      </c>
      <c r="I146" s="227" t="s">
        <v>2045</v>
      </c>
      <c r="J146" s="227" t="s">
        <v>2580</v>
      </c>
      <c r="K146" s="227" t="s">
        <v>2493</v>
      </c>
      <c r="L146" s="227" t="s">
        <v>348</v>
      </c>
      <c r="M146" s="247">
        <v>12</v>
      </c>
      <c r="N146" s="32">
        <v>6</v>
      </c>
      <c r="O146" s="39" t="s">
        <v>1576</v>
      </c>
      <c r="P146" s="125">
        <f>SUMIFS('C - Sazby a jednotkové ceny'!$H$7:$H$69,'C - Sazby a jednotkové ceny'!$E$7:$E$69,'A1 - Seznam míst plnění vnější'!L146,'C - Sazby a jednotkové ceny'!$F$7:$F$69,'A1 - Seznam míst plnění vnější'!M146)</f>
        <v>0</v>
      </c>
      <c r="Q146" s="269">
        <f t="shared" si="7"/>
        <v>0</v>
      </c>
      <c r="R146" s="249" t="s">
        <v>1586</v>
      </c>
      <c r="S146" s="251" t="s">
        <v>1586</v>
      </c>
      <c r="T146" s="252" t="s">
        <v>1586</v>
      </c>
      <c r="U146" s="250" t="s">
        <v>1586</v>
      </c>
      <c r="V146" s="261" t="s">
        <v>1586</v>
      </c>
      <c r="W146" s="262" t="s">
        <v>1586</v>
      </c>
      <c r="Y146" s="15">
        <f ca="1">SUMIFS('D - Harmonogram úklidu'!$AJ$5:$AJ$1213,'D - Harmonogram úklidu'!$A$5:$A$1213,'A1 - Seznam míst plnění vnější'!G147,'D - Harmonogram úklidu'!$B$5:$B$1213,'A1 - Seznam míst plnění vnější'!L147)</f>
        <v>12</v>
      </c>
      <c r="Z146" s="47" t="str">
        <f t="shared" si="6"/>
        <v>Brno-Židenice</v>
      </c>
    </row>
    <row r="147" spans="1:26" ht="19.5" customHeight="1" x14ac:dyDescent="0.25">
      <c r="A147" s="14" t="s">
        <v>2510</v>
      </c>
      <c r="B147" s="30">
        <v>2002</v>
      </c>
      <c r="C147" s="26" t="s">
        <v>344</v>
      </c>
      <c r="D147" s="42" t="s">
        <v>24</v>
      </c>
      <c r="E147" s="26">
        <v>333955</v>
      </c>
      <c r="F147" s="26" t="s">
        <v>1701</v>
      </c>
      <c r="G147" s="33" t="s">
        <v>476</v>
      </c>
      <c r="H147" s="227" t="s">
        <v>1988</v>
      </c>
      <c r="I147" s="227" t="s">
        <v>2045</v>
      </c>
      <c r="J147" s="227" t="s">
        <v>2580</v>
      </c>
      <c r="K147" s="227" t="s">
        <v>2495</v>
      </c>
      <c r="L147" s="227" t="s">
        <v>350</v>
      </c>
      <c r="M147" s="247">
        <v>12</v>
      </c>
      <c r="N147" s="244">
        <v>5852</v>
      </c>
      <c r="O147" s="243" t="s">
        <v>1575</v>
      </c>
      <c r="P147" s="125">
        <f>SUMIFS('C - Sazby a jednotkové ceny'!$H$7:$H$69,'C - Sazby a jednotkové ceny'!$E$7:$E$69,'A1 - Seznam míst plnění vnější'!L147,'C - Sazby a jednotkové ceny'!$F$7:$F$69,'A1 - Seznam míst plnění vnější'!M147)</f>
        <v>0</v>
      </c>
      <c r="Q147" s="269">
        <f t="shared" si="7"/>
        <v>0</v>
      </c>
      <c r="R147" s="249" t="s">
        <v>1586</v>
      </c>
      <c r="S147" s="251" t="s">
        <v>1586</v>
      </c>
      <c r="T147" s="252" t="s">
        <v>1586</v>
      </c>
      <c r="U147" s="250" t="s">
        <v>1586</v>
      </c>
      <c r="V147" s="261" t="s">
        <v>1586</v>
      </c>
      <c r="W147" s="262" t="s">
        <v>1586</v>
      </c>
      <c r="Y147" s="15">
        <f ca="1">SUMIFS('D - Harmonogram úklidu'!$AJ$5:$AJ$1213,'D - Harmonogram úklidu'!$A$5:$A$1213,'A1 - Seznam míst plnění vnější'!G148,'D - Harmonogram úklidu'!$B$5:$B$1213,'A1 - Seznam míst plnění vnější'!L148)</f>
        <v>4</v>
      </c>
      <c r="Z147" s="47" t="str">
        <f t="shared" si="6"/>
        <v>Brno-Židenice</v>
      </c>
    </row>
    <row r="148" spans="1:26" ht="19.5" customHeight="1" x14ac:dyDescent="0.25">
      <c r="A148" s="14" t="s">
        <v>2510</v>
      </c>
      <c r="B148" s="30">
        <v>2002</v>
      </c>
      <c r="C148" s="26" t="s">
        <v>344</v>
      </c>
      <c r="D148" s="42" t="s">
        <v>24</v>
      </c>
      <c r="E148" s="26">
        <v>333955</v>
      </c>
      <c r="F148" s="26" t="s">
        <v>1702</v>
      </c>
      <c r="G148" s="33" t="s">
        <v>476</v>
      </c>
      <c r="H148" s="227" t="s">
        <v>1988</v>
      </c>
      <c r="I148" s="227" t="s">
        <v>2045</v>
      </c>
      <c r="J148" s="227" t="s">
        <v>2494</v>
      </c>
      <c r="K148" s="227" t="s">
        <v>2494</v>
      </c>
      <c r="L148" s="227" t="s">
        <v>391</v>
      </c>
      <c r="M148" s="247">
        <v>4</v>
      </c>
      <c r="N148" s="244">
        <v>1500</v>
      </c>
      <c r="O148" s="243" t="s">
        <v>1575</v>
      </c>
      <c r="P148" s="125">
        <f>SUMIFS('C - Sazby a jednotkové ceny'!$H$7:$H$69,'C - Sazby a jednotkové ceny'!$E$7:$E$69,'A1 - Seznam míst plnění vnější'!L148,'C - Sazby a jednotkové ceny'!$F$7:$F$69,'A1 - Seznam míst plnění vnější'!M148)</f>
        <v>0</v>
      </c>
      <c r="Q148" s="269">
        <f t="shared" si="7"/>
        <v>0</v>
      </c>
      <c r="R148" s="249" t="s">
        <v>1586</v>
      </c>
      <c r="S148" s="251" t="s">
        <v>1586</v>
      </c>
      <c r="T148" s="252" t="s">
        <v>1586</v>
      </c>
      <c r="U148" s="250" t="s">
        <v>1586</v>
      </c>
      <c r="V148" s="261" t="s">
        <v>1586</v>
      </c>
      <c r="W148" s="262" t="s">
        <v>1586</v>
      </c>
      <c r="Y148" s="15">
        <f ca="1">SUMIFS('D - Harmonogram úklidu'!$AJ$5:$AJ$1213,'D - Harmonogram úklidu'!$A$5:$A$1213,'A1 - Seznam míst plnění vnější'!G149,'D - Harmonogram úklidu'!$B$5:$B$1213,'A1 - Seznam míst plnění vnější'!L149)</f>
        <v>12</v>
      </c>
      <c r="Z148" s="47" t="str">
        <f t="shared" si="6"/>
        <v>Brno-Židenice</v>
      </c>
    </row>
    <row r="149" spans="1:26" ht="19.5" customHeight="1" x14ac:dyDescent="0.25">
      <c r="A149" s="14" t="s">
        <v>2510</v>
      </c>
      <c r="B149" s="30">
        <v>2002</v>
      </c>
      <c r="C149" s="26" t="s">
        <v>344</v>
      </c>
      <c r="D149" s="42" t="s">
        <v>24</v>
      </c>
      <c r="E149" s="26">
        <v>333955</v>
      </c>
      <c r="F149" s="26" t="s">
        <v>2500</v>
      </c>
      <c r="G149" s="33" t="s">
        <v>476</v>
      </c>
      <c r="H149" s="227" t="s">
        <v>1988</v>
      </c>
      <c r="I149" s="227" t="s">
        <v>2498</v>
      </c>
      <c r="J149" s="227" t="s">
        <v>2580</v>
      </c>
      <c r="K149" s="227" t="s">
        <v>2491</v>
      </c>
      <c r="L149" s="227" t="s">
        <v>346</v>
      </c>
      <c r="M149" s="247">
        <v>20</v>
      </c>
      <c r="N149" s="244">
        <v>306</v>
      </c>
      <c r="O149" s="243" t="s">
        <v>1575</v>
      </c>
      <c r="P149" s="125">
        <f>SUMIFS('C - Sazby a jednotkové ceny'!$H$7:$H$69,'C - Sazby a jednotkové ceny'!$E$7:$E$69,'A1 - Seznam míst plnění vnější'!L149,'C - Sazby a jednotkové ceny'!$F$7:$F$69,'A1 - Seznam míst plnění vnější'!M149)</f>
        <v>0</v>
      </c>
      <c r="Q149" s="269">
        <f t="shared" si="7"/>
        <v>0</v>
      </c>
      <c r="R149" s="249" t="s">
        <v>1586</v>
      </c>
      <c r="S149" s="251" t="s">
        <v>1586</v>
      </c>
      <c r="T149" s="252" t="s">
        <v>1586</v>
      </c>
      <c r="U149" s="250" t="s">
        <v>1586</v>
      </c>
      <c r="V149" s="261" t="s">
        <v>1586</v>
      </c>
      <c r="W149" s="262" t="s">
        <v>1586</v>
      </c>
      <c r="Y149" s="15">
        <f ca="1">SUMIFS('D - Harmonogram úklidu'!$AJ$5:$AJ$1213,'D - Harmonogram úklidu'!$A$5:$A$1213,'A1 - Seznam míst plnění vnější'!G150,'D - Harmonogram úklidu'!$B$5:$B$1213,'A1 - Seznam míst plnění vnější'!L150)</f>
        <v>12</v>
      </c>
      <c r="Z149" s="47" t="str">
        <f t="shared" si="6"/>
        <v>Brno-Židenice</v>
      </c>
    </row>
    <row r="150" spans="1:26" ht="19.5" customHeight="1" x14ac:dyDescent="0.25">
      <c r="A150" s="14" t="s">
        <v>2510</v>
      </c>
      <c r="B150" s="30">
        <v>2002</v>
      </c>
      <c r="C150" s="26" t="s">
        <v>344</v>
      </c>
      <c r="D150" s="42" t="s">
        <v>24</v>
      </c>
      <c r="E150" s="26">
        <v>333955</v>
      </c>
      <c r="F150" s="26" t="s">
        <v>2501</v>
      </c>
      <c r="G150" s="33" t="s">
        <v>476</v>
      </c>
      <c r="H150" s="227" t="s">
        <v>1988</v>
      </c>
      <c r="I150" s="227" t="s">
        <v>2498</v>
      </c>
      <c r="J150" s="227" t="s">
        <v>2580</v>
      </c>
      <c r="K150" s="227" t="s">
        <v>2491</v>
      </c>
      <c r="L150" s="227" t="s">
        <v>346</v>
      </c>
      <c r="M150" s="247">
        <v>28</v>
      </c>
      <c r="N150" s="244">
        <v>86</v>
      </c>
      <c r="O150" s="243" t="s">
        <v>1575</v>
      </c>
      <c r="P150" s="125">
        <f>SUMIFS('C - Sazby a jednotkové ceny'!$H$7:$H$69,'C - Sazby a jednotkové ceny'!$E$7:$E$69,'A1 - Seznam míst plnění vnější'!L150,'C - Sazby a jednotkové ceny'!$F$7:$F$69,'A1 - Seznam míst plnění vnější'!M150)</f>
        <v>0</v>
      </c>
      <c r="Q150" s="269">
        <f t="shared" si="7"/>
        <v>0</v>
      </c>
      <c r="R150" s="249" t="s">
        <v>1586</v>
      </c>
      <c r="S150" s="251" t="s">
        <v>1586</v>
      </c>
      <c r="T150" s="252" t="s">
        <v>1586</v>
      </c>
      <c r="U150" s="250" t="s">
        <v>1586</v>
      </c>
      <c r="V150" s="261" t="s">
        <v>1586</v>
      </c>
      <c r="W150" s="262" t="s">
        <v>1586</v>
      </c>
      <c r="Y150" s="15">
        <f ca="1">SUMIFS('D - Harmonogram úklidu'!$AJ$5:$AJ$1213,'D - Harmonogram úklidu'!$A$5:$A$1213,'A1 - Seznam míst plnění vnější'!G151,'D - Harmonogram úklidu'!$B$5:$B$1213,'A1 - Seznam míst plnění vnější'!L151)</f>
        <v>20</v>
      </c>
      <c r="Z150" s="47" t="str">
        <f t="shared" si="6"/>
        <v>Brno-Židenice</v>
      </c>
    </row>
    <row r="151" spans="1:26" ht="19.5" customHeight="1" x14ac:dyDescent="0.25">
      <c r="A151" s="14" t="s">
        <v>2510</v>
      </c>
      <c r="B151" s="30">
        <v>2002</v>
      </c>
      <c r="C151" s="26" t="s">
        <v>344</v>
      </c>
      <c r="D151" s="42" t="s">
        <v>24</v>
      </c>
      <c r="E151" s="26">
        <v>333955</v>
      </c>
      <c r="F151" s="26" t="s">
        <v>2502</v>
      </c>
      <c r="G151" s="33" t="s">
        <v>476</v>
      </c>
      <c r="H151" s="227" t="s">
        <v>1988</v>
      </c>
      <c r="I151" s="227" t="s">
        <v>2498</v>
      </c>
      <c r="J151" s="227" t="s">
        <v>2580</v>
      </c>
      <c r="K151" s="227" t="s">
        <v>2492</v>
      </c>
      <c r="L151" s="227" t="s">
        <v>347</v>
      </c>
      <c r="M151" s="247">
        <v>48</v>
      </c>
      <c r="N151" s="32">
        <v>30</v>
      </c>
      <c r="O151" s="243" t="s">
        <v>1576</v>
      </c>
      <c r="P151" s="125">
        <f>SUMIFS('C - Sazby a jednotkové ceny'!$H$7:$H$69,'C - Sazby a jednotkové ceny'!$E$7:$E$69,'A1 - Seznam míst plnění vnější'!L151,'C - Sazby a jednotkové ceny'!$F$7:$F$69,'A1 - Seznam míst plnění vnější'!M151)</f>
        <v>0</v>
      </c>
      <c r="Q151" s="269">
        <f t="shared" si="7"/>
        <v>0</v>
      </c>
      <c r="R151" s="249" t="s">
        <v>1586</v>
      </c>
      <c r="S151" s="251" t="s">
        <v>1586</v>
      </c>
      <c r="T151" s="252" t="s">
        <v>1586</v>
      </c>
      <c r="U151" s="250" t="s">
        <v>1586</v>
      </c>
      <c r="V151" s="261" t="s">
        <v>1586</v>
      </c>
      <c r="W151" s="262" t="s">
        <v>1586</v>
      </c>
      <c r="Y151" s="15">
        <f ca="1">SUMIFS('D - Harmonogram úklidu'!$AJ$5:$AJ$1213,'D - Harmonogram úklidu'!$A$5:$A$1213,'A1 - Seznam míst plnění vnější'!G152,'D - Harmonogram úklidu'!$B$5:$B$1213,'A1 - Seznam míst plnění vnější'!L152)</f>
        <v>12</v>
      </c>
      <c r="Z151" s="47" t="str">
        <f t="shared" si="6"/>
        <v>Brno-Židenice</v>
      </c>
    </row>
    <row r="152" spans="1:26" ht="19.5" customHeight="1" x14ac:dyDescent="0.25">
      <c r="A152" s="14" t="s">
        <v>2510</v>
      </c>
      <c r="B152" s="30">
        <v>2002</v>
      </c>
      <c r="C152" s="26" t="s">
        <v>344</v>
      </c>
      <c r="D152" s="42" t="s">
        <v>24</v>
      </c>
      <c r="E152" s="26">
        <v>333955</v>
      </c>
      <c r="F152" s="26" t="s">
        <v>2503</v>
      </c>
      <c r="G152" s="33" t="s">
        <v>476</v>
      </c>
      <c r="H152" s="227" t="s">
        <v>1988</v>
      </c>
      <c r="I152" s="227" t="s">
        <v>2498</v>
      </c>
      <c r="J152" s="227" t="s">
        <v>2580</v>
      </c>
      <c r="K152" s="227" t="s">
        <v>2495</v>
      </c>
      <c r="L152" s="227" t="s">
        <v>349</v>
      </c>
      <c r="M152" s="247">
        <v>20</v>
      </c>
      <c r="N152" s="244">
        <v>306</v>
      </c>
      <c r="O152" s="243" t="s">
        <v>1575</v>
      </c>
      <c r="P152" s="125">
        <f>SUMIFS('C - Sazby a jednotkové ceny'!$H$7:$H$69,'C - Sazby a jednotkové ceny'!$E$7:$E$69,'A1 - Seznam míst plnění vnější'!L152,'C - Sazby a jednotkové ceny'!$F$7:$F$69,'A1 - Seznam míst plnění vnější'!M152)</f>
        <v>0</v>
      </c>
      <c r="Q152" s="269">
        <f t="shared" si="7"/>
        <v>0</v>
      </c>
      <c r="R152" s="249" t="s">
        <v>1586</v>
      </c>
      <c r="S152" s="251" t="s">
        <v>1586</v>
      </c>
      <c r="T152" s="252" t="s">
        <v>1586</v>
      </c>
      <c r="U152" s="250" t="s">
        <v>1586</v>
      </c>
      <c r="V152" s="261" t="s">
        <v>1586</v>
      </c>
      <c r="W152" s="262" t="s">
        <v>1586</v>
      </c>
      <c r="Y152" s="15">
        <f ca="1">SUMIFS('D - Harmonogram úklidu'!$AJ$5:$AJ$1213,'D - Harmonogram úklidu'!$A$5:$A$1213,'A1 - Seznam míst plnění vnější'!G153,'D - Harmonogram úklidu'!$B$5:$B$1213,'A1 - Seznam míst plnění vnější'!L153)</f>
        <v>12</v>
      </c>
      <c r="Z152" s="47" t="str">
        <f t="shared" si="6"/>
        <v>Brno-Židenice</v>
      </c>
    </row>
    <row r="153" spans="1:26" ht="19.5" customHeight="1" x14ac:dyDescent="0.25">
      <c r="A153" s="14" t="s">
        <v>2510</v>
      </c>
      <c r="B153" s="30">
        <v>2002</v>
      </c>
      <c r="C153" s="26" t="s">
        <v>344</v>
      </c>
      <c r="D153" s="42" t="s">
        <v>24</v>
      </c>
      <c r="E153" s="26">
        <v>333955</v>
      </c>
      <c r="F153" s="26" t="s">
        <v>2504</v>
      </c>
      <c r="G153" s="33" t="s">
        <v>476</v>
      </c>
      <c r="H153" s="227" t="s">
        <v>1988</v>
      </c>
      <c r="I153" s="227" t="s">
        <v>2498</v>
      </c>
      <c r="J153" s="227" t="s">
        <v>2580</v>
      </c>
      <c r="K153" s="227" t="s">
        <v>2495</v>
      </c>
      <c r="L153" s="227" t="s">
        <v>350</v>
      </c>
      <c r="M153" s="247">
        <v>20</v>
      </c>
      <c r="N153" s="244">
        <v>6158</v>
      </c>
      <c r="O153" s="243" t="s">
        <v>1575</v>
      </c>
      <c r="P153" s="125">
        <f>SUMIFS('C - Sazby a jednotkové ceny'!$H$7:$H$69,'C - Sazby a jednotkové ceny'!$E$7:$E$69,'A1 - Seznam míst plnění vnější'!L153,'C - Sazby a jednotkové ceny'!$F$7:$F$69,'A1 - Seznam míst plnění vnější'!M153)</f>
        <v>0</v>
      </c>
      <c r="Q153" s="269">
        <f t="shared" si="7"/>
        <v>0</v>
      </c>
      <c r="R153" s="249" t="s">
        <v>1586</v>
      </c>
      <c r="S153" s="251" t="s">
        <v>1586</v>
      </c>
      <c r="T153" s="252" t="s">
        <v>1586</v>
      </c>
      <c r="U153" s="250" t="s">
        <v>1586</v>
      </c>
      <c r="V153" s="261" t="s">
        <v>1586</v>
      </c>
      <c r="W153" s="262" t="s">
        <v>1586</v>
      </c>
      <c r="Y153" s="15">
        <f ca="1">SUMIFS('D - Harmonogram úklidu'!$AJ$5:$AJ$1213,'D - Harmonogram úklidu'!$A$5:$A$1213,'A1 - Seznam míst plnění vnější'!G154,'D - Harmonogram úklidu'!$B$5:$B$1213,'A1 - Seznam míst plnění vnější'!L154)</f>
        <v>12</v>
      </c>
      <c r="Z153" s="47" t="str">
        <f t="shared" si="6"/>
        <v>Brno-Židenice</v>
      </c>
    </row>
    <row r="154" spans="1:26" ht="19.5" customHeight="1" x14ac:dyDescent="0.25">
      <c r="A154" s="14" t="s">
        <v>2510</v>
      </c>
      <c r="B154" s="30">
        <v>2002</v>
      </c>
      <c r="C154" s="26" t="s">
        <v>344</v>
      </c>
      <c r="D154" s="42" t="s">
        <v>24</v>
      </c>
      <c r="E154" s="26">
        <v>333955</v>
      </c>
      <c r="F154" s="26" t="s">
        <v>2505</v>
      </c>
      <c r="G154" s="33" t="s">
        <v>476</v>
      </c>
      <c r="H154" s="227" t="s">
        <v>1988</v>
      </c>
      <c r="I154" s="227" t="s">
        <v>2498</v>
      </c>
      <c r="J154" s="227" t="s">
        <v>2580</v>
      </c>
      <c r="K154" s="227" t="s">
        <v>2495</v>
      </c>
      <c r="L154" s="227" t="s">
        <v>350</v>
      </c>
      <c r="M154" s="247">
        <v>12</v>
      </c>
      <c r="N154" s="244">
        <v>740</v>
      </c>
      <c r="O154" s="243" t="s">
        <v>1575</v>
      </c>
      <c r="P154" s="125">
        <f>SUMIFS('C - Sazby a jednotkové ceny'!$H$7:$H$69,'C - Sazby a jednotkové ceny'!$E$7:$E$69,'A1 - Seznam míst plnění vnější'!L154,'C - Sazby a jednotkové ceny'!$F$7:$F$69,'A1 - Seznam míst plnění vnější'!M154)</f>
        <v>0</v>
      </c>
      <c r="Q154" s="269">
        <f t="shared" si="7"/>
        <v>0</v>
      </c>
      <c r="R154" s="249" t="s">
        <v>1586</v>
      </c>
      <c r="S154" s="251" t="s">
        <v>1586</v>
      </c>
      <c r="T154" s="252" t="s">
        <v>1586</v>
      </c>
      <c r="U154" s="250" t="s">
        <v>1586</v>
      </c>
      <c r="V154" s="261" t="s">
        <v>1586</v>
      </c>
      <c r="W154" s="262" t="s">
        <v>1586</v>
      </c>
      <c r="Y154" s="15">
        <f ca="1">SUMIFS('D - Harmonogram úklidu'!$AJ$5:$AJ$1213,'D - Harmonogram úklidu'!$A$5:$A$1213,'A1 - Seznam míst plnění vnější'!G155,'D - Harmonogram úklidu'!$B$5:$B$1213,'A1 - Seznam míst plnění vnější'!L155)</f>
        <v>4</v>
      </c>
      <c r="Z154" s="47" t="str">
        <f t="shared" si="6"/>
        <v>Brno-Židenice</v>
      </c>
    </row>
    <row r="155" spans="1:26" ht="19.5" customHeight="1" x14ac:dyDescent="0.25">
      <c r="A155" s="14" t="s">
        <v>2510</v>
      </c>
      <c r="B155" s="30">
        <v>2091</v>
      </c>
      <c r="C155" s="26" t="s">
        <v>68</v>
      </c>
      <c r="D155" s="42" t="s">
        <v>63</v>
      </c>
      <c r="E155" s="26">
        <v>342857</v>
      </c>
      <c r="F155" s="26" t="s">
        <v>1703</v>
      </c>
      <c r="G155" s="33" t="s">
        <v>67</v>
      </c>
      <c r="H155" s="227" t="s">
        <v>1988</v>
      </c>
      <c r="I155" s="227" t="s">
        <v>2046</v>
      </c>
      <c r="J155" s="227" t="s">
        <v>2580</v>
      </c>
      <c r="K155" s="227" t="s">
        <v>2491</v>
      </c>
      <c r="L155" s="227" t="s">
        <v>346</v>
      </c>
      <c r="M155" s="247">
        <v>2</v>
      </c>
      <c r="N155" s="244">
        <v>20</v>
      </c>
      <c r="O155" s="243" t="s">
        <v>1575</v>
      </c>
      <c r="P155" s="125">
        <f>SUMIFS('C - Sazby a jednotkové ceny'!$H$7:$H$69,'C - Sazby a jednotkové ceny'!$E$7:$E$69,'A1 - Seznam míst plnění vnější'!L155,'C - Sazby a jednotkové ceny'!$F$7:$F$69,'A1 - Seznam míst plnění vnější'!M155)</f>
        <v>0</v>
      </c>
      <c r="Q155" s="269">
        <f t="shared" si="7"/>
        <v>0</v>
      </c>
      <c r="R155" s="249" t="s">
        <v>1586</v>
      </c>
      <c r="S155" s="251" t="s">
        <v>1586</v>
      </c>
      <c r="T155" s="252" t="s">
        <v>1586</v>
      </c>
      <c r="U155" s="250" t="s">
        <v>1586</v>
      </c>
      <c r="V155" s="261" t="s">
        <v>1586</v>
      </c>
      <c r="W155" s="262" t="s">
        <v>1586</v>
      </c>
      <c r="Y155" s="15">
        <f ca="1">SUMIFS('D - Harmonogram úklidu'!$AJ$5:$AJ$1213,'D - Harmonogram úklidu'!$A$5:$A$1213,'A1 - Seznam míst plnění vnější'!G156,'D - Harmonogram úklidu'!$B$5:$B$1213,'A1 - Seznam míst plnění vnější'!L156)</f>
        <v>49</v>
      </c>
      <c r="Z155" s="47" t="str">
        <f t="shared" si="6"/>
        <v>Brumovice</v>
      </c>
    </row>
    <row r="156" spans="1:26" ht="19.5" customHeight="1" x14ac:dyDescent="0.25">
      <c r="A156" s="14" t="s">
        <v>2510</v>
      </c>
      <c r="B156" s="30">
        <v>2401</v>
      </c>
      <c r="C156" s="26" t="s">
        <v>68</v>
      </c>
      <c r="D156" s="42" t="s">
        <v>68</v>
      </c>
      <c r="E156" s="26">
        <v>334250</v>
      </c>
      <c r="F156" s="26" t="s">
        <v>1704</v>
      </c>
      <c r="G156" s="33" t="s">
        <v>68</v>
      </c>
      <c r="H156" s="227" t="s">
        <v>1988</v>
      </c>
      <c r="I156" s="227" t="s">
        <v>2047</v>
      </c>
      <c r="J156" s="227" t="s">
        <v>2580</v>
      </c>
      <c r="K156" s="227" t="s">
        <v>2492</v>
      </c>
      <c r="L156" s="227" t="s">
        <v>347</v>
      </c>
      <c r="M156" s="247">
        <v>20</v>
      </c>
      <c r="N156" s="32">
        <v>28</v>
      </c>
      <c r="O156" s="39" t="s">
        <v>1576</v>
      </c>
      <c r="P156" s="125">
        <f>SUMIFS('C - Sazby a jednotkové ceny'!$H$7:$H$69,'C - Sazby a jednotkové ceny'!$E$7:$E$69,'A1 - Seznam míst plnění vnější'!L156,'C - Sazby a jednotkové ceny'!$F$7:$F$69,'A1 - Seznam míst plnění vnější'!M156)</f>
        <v>0</v>
      </c>
      <c r="Q156" s="269">
        <f t="shared" si="7"/>
        <v>0</v>
      </c>
      <c r="R156" s="249" t="s">
        <v>1586</v>
      </c>
      <c r="S156" s="251" t="s">
        <v>1586</v>
      </c>
      <c r="T156" s="252" t="s">
        <v>1586</v>
      </c>
      <c r="U156" s="250" t="s">
        <v>1586</v>
      </c>
      <c r="V156" s="261" t="s">
        <v>1586</v>
      </c>
      <c r="W156" s="262" t="s">
        <v>1586</v>
      </c>
      <c r="Y156" s="15">
        <f ca="1">SUMIFS('D - Harmonogram úklidu'!$AJ$5:$AJ$1213,'D - Harmonogram úklidu'!$A$5:$A$1213,'A1 - Seznam míst plnění vnější'!G157,'D - Harmonogram úklidu'!$B$5:$B$1213,'A1 - Seznam míst plnění vnější'!L157)</f>
        <v>41</v>
      </c>
      <c r="Z156" s="47" t="str">
        <f t="shared" si="6"/>
        <v>Břeclav</v>
      </c>
    </row>
    <row r="157" spans="1:26" ht="19.5" customHeight="1" x14ac:dyDescent="0.25">
      <c r="A157" s="14" t="s">
        <v>2510</v>
      </c>
      <c r="B157" s="30">
        <v>2401</v>
      </c>
      <c r="C157" s="26" t="s">
        <v>68</v>
      </c>
      <c r="D157" s="42" t="s">
        <v>68</v>
      </c>
      <c r="E157" s="26">
        <v>334250</v>
      </c>
      <c r="F157" s="26" t="s">
        <v>1705</v>
      </c>
      <c r="G157" s="33" t="s">
        <v>68</v>
      </c>
      <c r="H157" s="227" t="s">
        <v>1988</v>
      </c>
      <c r="I157" s="227" t="s">
        <v>2047</v>
      </c>
      <c r="J157" s="227" t="s">
        <v>2580</v>
      </c>
      <c r="K157" s="227" t="s">
        <v>2493</v>
      </c>
      <c r="L157" s="227" t="s">
        <v>348</v>
      </c>
      <c r="M157" s="247">
        <v>12</v>
      </c>
      <c r="N157" s="32">
        <v>8</v>
      </c>
      <c r="O157" s="39" t="s">
        <v>1576</v>
      </c>
      <c r="P157" s="125">
        <f>SUMIFS('C - Sazby a jednotkové ceny'!$H$7:$H$69,'C - Sazby a jednotkové ceny'!$E$7:$E$69,'A1 - Seznam míst plnění vnější'!L157,'C - Sazby a jednotkové ceny'!$F$7:$F$69,'A1 - Seznam míst plnění vnější'!M157)</f>
        <v>0</v>
      </c>
      <c r="Q157" s="269">
        <f t="shared" si="7"/>
        <v>0</v>
      </c>
      <c r="R157" s="249" t="s">
        <v>1586</v>
      </c>
      <c r="S157" s="251" t="s">
        <v>1586</v>
      </c>
      <c r="T157" s="252" t="s">
        <v>1586</v>
      </c>
      <c r="U157" s="250" t="s">
        <v>1586</v>
      </c>
      <c r="V157" s="261" t="s">
        <v>1586</v>
      </c>
      <c r="W157" s="262" t="s">
        <v>1586</v>
      </c>
      <c r="Y157" s="15">
        <f ca="1">SUMIFS('D - Harmonogram úklidu'!$AJ$5:$AJ$1213,'D - Harmonogram úklidu'!$A$5:$A$1213,'A1 - Seznam míst plnění vnější'!G158,'D - Harmonogram úklidu'!$B$5:$B$1213,'A1 - Seznam míst plnění vnější'!L158)</f>
        <v>14</v>
      </c>
      <c r="Z157" s="47" t="str">
        <f t="shared" si="6"/>
        <v>Břeclav</v>
      </c>
    </row>
    <row r="158" spans="1:26" ht="19.5" customHeight="1" x14ac:dyDescent="0.25">
      <c r="A158" s="14" t="s">
        <v>2510</v>
      </c>
      <c r="B158" s="30">
        <v>2401</v>
      </c>
      <c r="C158" s="26" t="s">
        <v>68</v>
      </c>
      <c r="D158" s="42" t="s">
        <v>68</v>
      </c>
      <c r="E158" s="26">
        <v>334250</v>
      </c>
      <c r="F158" s="26" t="s">
        <v>1706</v>
      </c>
      <c r="G158" s="33" t="s">
        <v>68</v>
      </c>
      <c r="H158" s="227" t="s">
        <v>1988</v>
      </c>
      <c r="I158" s="227" t="s">
        <v>2047</v>
      </c>
      <c r="J158" s="227" t="s">
        <v>2580</v>
      </c>
      <c r="K158" s="227" t="s">
        <v>2495</v>
      </c>
      <c r="L158" s="227" t="s">
        <v>349</v>
      </c>
      <c r="M158" s="247">
        <v>1</v>
      </c>
      <c r="N158" s="244">
        <v>1030</v>
      </c>
      <c r="O158" s="243" t="s">
        <v>1575</v>
      </c>
      <c r="P158" s="125">
        <f>SUMIFS('C - Sazby a jednotkové ceny'!$H$7:$H$69,'C - Sazby a jednotkové ceny'!$E$7:$E$69,'A1 - Seznam míst plnění vnější'!L158,'C - Sazby a jednotkové ceny'!$F$7:$F$69,'A1 - Seznam míst plnění vnější'!M158)</f>
        <v>0</v>
      </c>
      <c r="Q158" s="269">
        <f t="shared" si="7"/>
        <v>0</v>
      </c>
      <c r="R158" s="249" t="s">
        <v>1585</v>
      </c>
      <c r="S158" s="251" t="s">
        <v>1585</v>
      </c>
      <c r="T158" s="252" t="s">
        <v>1585</v>
      </c>
      <c r="U158" s="250" t="s">
        <v>1586</v>
      </c>
      <c r="V158" s="261" t="s">
        <v>1586</v>
      </c>
      <c r="W158" s="262" t="s">
        <v>1586</v>
      </c>
      <c r="Y158" s="15">
        <f ca="1">SUMIFS('D - Harmonogram úklidu'!$AJ$5:$AJ$1213,'D - Harmonogram úklidu'!$A$5:$A$1213,'A1 - Seznam míst plnění vnější'!G159,'D - Harmonogram úklidu'!$B$5:$B$1213,'A1 - Seznam míst plnění vnější'!L159)</f>
        <v>12</v>
      </c>
      <c r="Z158" s="47" t="str">
        <f t="shared" si="6"/>
        <v>Břeclav</v>
      </c>
    </row>
    <row r="159" spans="1:26" ht="19.5" customHeight="1" x14ac:dyDescent="0.25">
      <c r="A159" s="14" t="s">
        <v>2510</v>
      </c>
      <c r="B159" s="30">
        <v>2401</v>
      </c>
      <c r="C159" s="26" t="s">
        <v>68</v>
      </c>
      <c r="D159" s="42" t="s">
        <v>68</v>
      </c>
      <c r="E159" s="26">
        <v>334250</v>
      </c>
      <c r="F159" s="26" t="s">
        <v>1707</v>
      </c>
      <c r="G159" s="33" t="s">
        <v>68</v>
      </c>
      <c r="H159" s="227" t="s">
        <v>1988</v>
      </c>
      <c r="I159" s="227" t="s">
        <v>2047</v>
      </c>
      <c r="J159" s="227" t="s">
        <v>2580</v>
      </c>
      <c r="K159" s="227" t="s">
        <v>2495</v>
      </c>
      <c r="L159" s="227" t="s">
        <v>350</v>
      </c>
      <c r="M159" s="247">
        <v>12</v>
      </c>
      <c r="N159" s="244">
        <v>1030</v>
      </c>
      <c r="O159" s="243" t="s">
        <v>1575</v>
      </c>
      <c r="P159" s="125">
        <f>SUMIFS('C - Sazby a jednotkové ceny'!$H$7:$H$69,'C - Sazby a jednotkové ceny'!$E$7:$E$69,'A1 - Seznam míst plnění vnější'!L159,'C - Sazby a jednotkové ceny'!$F$7:$F$69,'A1 - Seznam míst plnění vnější'!M159)</f>
        <v>0</v>
      </c>
      <c r="Q159" s="269">
        <f t="shared" si="7"/>
        <v>0</v>
      </c>
      <c r="R159" s="249" t="s">
        <v>1586</v>
      </c>
      <c r="S159" s="251" t="s">
        <v>1585</v>
      </c>
      <c r="T159" s="252" t="s">
        <v>1585</v>
      </c>
      <c r="U159" s="250" t="s">
        <v>1586</v>
      </c>
      <c r="V159" s="261" t="s">
        <v>1586</v>
      </c>
      <c r="W159" s="262" t="s">
        <v>1586</v>
      </c>
      <c r="Y159" s="15">
        <f ca="1">SUMIFS('D - Harmonogram úklidu'!$AJ$5:$AJ$1213,'D - Harmonogram úklidu'!$A$5:$A$1213,'A1 - Seznam míst plnění vnější'!G160,'D - Harmonogram úklidu'!$B$5:$B$1213,'A1 - Seznam míst plnění vnější'!L160)</f>
        <v>2</v>
      </c>
      <c r="Z159" s="47" t="str">
        <f t="shared" si="6"/>
        <v>Břeclav</v>
      </c>
    </row>
    <row r="160" spans="1:26" ht="19.5" customHeight="1" x14ac:dyDescent="0.25">
      <c r="A160" s="14" t="s">
        <v>2510</v>
      </c>
      <c r="B160" s="30">
        <v>2401</v>
      </c>
      <c r="C160" s="26" t="s">
        <v>68</v>
      </c>
      <c r="D160" s="42" t="s">
        <v>68</v>
      </c>
      <c r="E160" s="26">
        <v>334250</v>
      </c>
      <c r="F160" s="26" t="s">
        <v>1708</v>
      </c>
      <c r="G160" s="33" t="s">
        <v>68</v>
      </c>
      <c r="H160" s="227" t="s">
        <v>1988</v>
      </c>
      <c r="I160" s="227" t="s">
        <v>2047</v>
      </c>
      <c r="J160" s="227" t="s">
        <v>2494</v>
      </c>
      <c r="K160" s="227" t="s">
        <v>2494</v>
      </c>
      <c r="L160" s="227" t="s">
        <v>391</v>
      </c>
      <c r="M160" s="247">
        <v>2</v>
      </c>
      <c r="N160" s="244">
        <v>16037</v>
      </c>
      <c r="O160" s="243" t="s">
        <v>1575</v>
      </c>
      <c r="P160" s="125">
        <f>SUMIFS('C - Sazby a jednotkové ceny'!$H$7:$H$69,'C - Sazby a jednotkové ceny'!$E$7:$E$69,'A1 - Seznam míst plnění vnější'!L160,'C - Sazby a jednotkové ceny'!$F$7:$F$69,'A1 - Seznam míst plnění vnější'!M160)</f>
        <v>0</v>
      </c>
      <c r="Q160" s="269">
        <f t="shared" si="7"/>
        <v>0</v>
      </c>
      <c r="R160" s="249" t="s">
        <v>1586</v>
      </c>
      <c r="S160" s="251" t="s">
        <v>1586</v>
      </c>
      <c r="T160" s="252" t="s">
        <v>1586</v>
      </c>
      <c r="U160" s="250" t="s">
        <v>1586</v>
      </c>
      <c r="V160" s="261" t="s">
        <v>1586</v>
      </c>
      <c r="W160" s="262" t="s">
        <v>1586</v>
      </c>
      <c r="Y160" s="15">
        <f ca="1">SUMIFS('D - Harmonogram úklidu'!$AJ$5:$AJ$1213,'D - Harmonogram úklidu'!$A$5:$A$1213,'A1 - Seznam míst plnění vnější'!G161,'D - Harmonogram úklidu'!$B$5:$B$1213,'A1 - Seznam míst plnění vnější'!L161)</f>
        <v>14</v>
      </c>
      <c r="Z160" s="47" t="str">
        <f t="shared" si="6"/>
        <v>Břeclav</v>
      </c>
    </row>
    <row r="161" spans="1:26" ht="11.25" customHeight="1" x14ac:dyDescent="0.25">
      <c r="A161" s="14" t="s">
        <v>2510</v>
      </c>
      <c r="B161" s="30">
        <v>2401</v>
      </c>
      <c r="C161" s="26" t="s">
        <v>68</v>
      </c>
      <c r="D161" s="42" t="s">
        <v>68</v>
      </c>
      <c r="E161" s="26">
        <v>334250</v>
      </c>
      <c r="F161" s="26" t="s">
        <v>1638</v>
      </c>
      <c r="G161" s="33" t="s">
        <v>68</v>
      </c>
      <c r="H161" s="227" t="s">
        <v>1988</v>
      </c>
      <c r="I161" s="227" t="s">
        <v>2048</v>
      </c>
      <c r="J161" s="227" t="s">
        <v>2580</v>
      </c>
      <c r="K161" s="227" t="s">
        <v>2495</v>
      </c>
      <c r="L161" s="227" t="s">
        <v>349</v>
      </c>
      <c r="M161" s="247">
        <v>12</v>
      </c>
      <c r="N161" s="244">
        <v>432</v>
      </c>
      <c r="O161" s="243" t="s">
        <v>1575</v>
      </c>
      <c r="P161" s="125">
        <f>SUMIFS('C - Sazby a jednotkové ceny'!$H$7:$H$69,'C - Sazby a jednotkové ceny'!$E$7:$E$69,'A1 - Seznam míst plnění vnější'!L161,'C - Sazby a jednotkové ceny'!$F$7:$F$69,'A1 - Seznam míst plnění vnější'!M161)</f>
        <v>0</v>
      </c>
      <c r="Q161" s="269">
        <f t="shared" si="7"/>
        <v>0</v>
      </c>
      <c r="R161" s="249" t="s">
        <v>1585</v>
      </c>
      <c r="S161" s="251" t="s">
        <v>1585</v>
      </c>
      <c r="T161" s="252" t="s">
        <v>1585</v>
      </c>
      <c r="U161" s="250" t="s">
        <v>1586</v>
      </c>
      <c r="V161" s="261" t="s">
        <v>1586</v>
      </c>
      <c r="W161" s="262" t="s">
        <v>1586</v>
      </c>
      <c r="Y161" s="15">
        <f ca="1">SUMIFS('D - Harmonogram úklidu'!$AJ$5:$AJ$1213,'D - Harmonogram úklidu'!$A$5:$A$1213,'A1 - Seznam míst plnění vnější'!G162,'D - Harmonogram úklidu'!$B$5:$B$1213,'A1 - Seznam míst plnění vnější'!L162)</f>
        <v>12</v>
      </c>
      <c r="Z161" s="47" t="str">
        <f t="shared" si="6"/>
        <v>Břeclav</v>
      </c>
    </row>
    <row r="162" spans="1:26" ht="11.25" customHeight="1" x14ac:dyDescent="0.25">
      <c r="A162" s="14" t="s">
        <v>2510</v>
      </c>
      <c r="B162" s="30">
        <v>2401</v>
      </c>
      <c r="C162" s="26" t="s">
        <v>68</v>
      </c>
      <c r="D162" s="42" t="s">
        <v>68</v>
      </c>
      <c r="E162" s="26">
        <v>334250</v>
      </c>
      <c r="F162" s="26" t="s">
        <v>1639</v>
      </c>
      <c r="G162" s="33" t="s">
        <v>68</v>
      </c>
      <c r="H162" s="227" t="s">
        <v>1988</v>
      </c>
      <c r="I162" s="227" t="s">
        <v>2048</v>
      </c>
      <c r="J162" s="227" t="s">
        <v>2580</v>
      </c>
      <c r="K162" s="227" t="s">
        <v>2495</v>
      </c>
      <c r="L162" s="227" t="s">
        <v>350</v>
      </c>
      <c r="M162" s="247">
        <v>12</v>
      </c>
      <c r="N162" s="244">
        <v>432</v>
      </c>
      <c r="O162" s="243" t="s">
        <v>1575</v>
      </c>
      <c r="P162" s="125">
        <f>SUMIFS('C - Sazby a jednotkové ceny'!$H$7:$H$69,'C - Sazby a jednotkové ceny'!$E$7:$E$69,'A1 - Seznam míst plnění vnější'!L162,'C - Sazby a jednotkové ceny'!$F$7:$F$69,'A1 - Seznam míst plnění vnější'!M162)</f>
        <v>0</v>
      </c>
      <c r="Q162" s="269">
        <f t="shared" si="7"/>
        <v>0</v>
      </c>
      <c r="R162" s="249" t="s">
        <v>1586</v>
      </c>
      <c r="S162" s="251" t="s">
        <v>1585</v>
      </c>
      <c r="T162" s="252" t="s">
        <v>1585</v>
      </c>
      <c r="U162" s="250" t="s">
        <v>1586</v>
      </c>
      <c r="V162" s="261" t="s">
        <v>1586</v>
      </c>
      <c r="W162" s="262" t="s">
        <v>1586</v>
      </c>
      <c r="Y162" s="15">
        <f ca="1">SUMIFS('D - Harmonogram úklidu'!$AJ$5:$AJ$1213,'D - Harmonogram úklidu'!$A$5:$A$1213,'A1 - Seznam míst plnění vnější'!G163,'D - Harmonogram úklidu'!$B$5:$B$1213,'A1 - Seznam míst plnění vnější'!L163)</f>
        <v>41</v>
      </c>
      <c r="Z162" s="47" t="str">
        <f t="shared" si="6"/>
        <v>Břeclav</v>
      </c>
    </row>
    <row r="163" spans="1:26" ht="11.25" customHeight="1" x14ac:dyDescent="0.25">
      <c r="A163" s="14" t="s">
        <v>2510</v>
      </c>
      <c r="B163" s="30">
        <v>2401</v>
      </c>
      <c r="C163" s="26" t="s">
        <v>68</v>
      </c>
      <c r="D163" s="42" t="s">
        <v>68</v>
      </c>
      <c r="E163" s="26">
        <v>334250</v>
      </c>
      <c r="F163" s="26" t="s">
        <v>1709</v>
      </c>
      <c r="G163" s="33" t="s">
        <v>68</v>
      </c>
      <c r="H163" s="227" t="s">
        <v>1988</v>
      </c>
      <c r="I163" s="227" t="s">
        <v>2049</v>
      </c>
      <c r="J163" s="227" t="s">
        <v>2580</v>
      </c>
      <c r="K163" s="227" t="s">
        <v>1573</v>
      </c>
      <c r="L163" s="227" t="s">
        <v>345</v>
      </c>
      <c r="M163" s="247">
        <v>28</v>
      </c>
      <c r="N163" s="32">
        <v>1</v>
      </c>
      <c r="O163" s="39" t="s">
        <v>1576</v>
      </c>
      <c r="P163" s="125">
        <f>SUMIFS('C - Sazby a jednotkové ceny'!$H$7:$H$69,'C - Sazby a jednotkové ceny'!$E$7:$E$69,'A1 - Seznam míst plnění vnější'!L163,'C - Sazby a jednotkové ceny'!$F$7:$F$69,'A1 - Seznam míst plnění vnější'!M163)</f>
        <v>0</v>
      </c>
      <c r="Q163" s="269">
        <f t="shared" si="7"/>
        <v>0</v>
      </c>
      <c r="R163" s="249" t="s">
        <v>1586</v>
      </c>
      <c r="S163" s="251" t="s">
        <v>1586</v>
      </c>
      <c r="T163" s="252" t="s">
        <v>1586</v>
      </c>
      <c r="U163" s="250" t="s">
        <v>1586</v>
      </c>
      <c r="V163" s="261" t="s">
        <v>1586</v>
      </c>
      <c r="W163" s="262" t="s">
        <v>1586</v>
      </c>
      <c r="Y163" s="15">
        <f ca="1">SUMIFS('D - Harmonogram úklidu'!$AJ$5:$AJ$1213,'D - Harmonogram úklidu'!$A$5:$A$1213,'A1 - Seznam míst plnění vnější'!G164,'D - Harmonogram úklidu'!$B$5:$B$1213,'A1 - Seznam míst plnění vnější'!L164)</f>
        <v>49</v>
      </c>
      <c r="Z163" s="47" t="str">
        <f t="shared" si="6"/>
        <v>Břeclav</v>
      </c>
    </row>
    <row r="164" spans="1:26" ht="11.25" customHeight="1" x14ac:dyDescent="0.25">
      <c r="A164" s="14" t="s">
        <v>2510</v>
      </c>
      <c r="B164" s="30">
        <v>2401</v>
      </c>
      <c r="C164" s="26" t="s">
        <v>68</v>
      </c>
      <c r="D164" s="42" t="s">
        <v>68</v>
      </c>
      <c r="E164" s="26">
        <v>334250</v>
      </c>
      <c r="F164" s="26" t="s">
        <v>1710</v>
      </c>
      <c r="G164" s="33" t="s">
        <v>68</v>
      </c>
      <c r="H164" s="227" t="s">
        <v>1988</v>
      </c>
      <c r="I164" s="227" t="s">
        <v>2049</v>
      </c>
      <c r="J164" s="227" t="s">
        <v>2580</v>
      </c>
      <c r="K164" s="227" t="s">
        <v>2492</v>
      </c>
      <c r="L164" s="227" t="s">
        <v>347</v>
      </c>
      <c r="M164" s="247">
        <v>48</v>
      </c>
      <c r="N164" s="32">
        <v>2</v>
      </c>
      <c r="O164" s="39" t="s">
        <v>1576</v>
      </c>
      <c r="P164" s="125">
        <f>SUMIFS('C - Sazby a jednotkové ceny'!$H$7:$H$69,'C - Sazby a jednotkové ceny'!$E$7:$E$69,'A1 - Seznam míst plnění vnější'!L164,'C - Sazby a jednotkové ceny'!$F$7:$F$69,'A1 - Seznam míst plnění vnější'!M164)</f>
        <v>0</v>
      </c>
      <c r="Q164" s="269">
        <f t="shared" si="7"/>
        <v>0</v>
      </c>
      <c r="R164" s="249" t="s">
        <v>1586</v>
      </c>
      <c r="S164" s="251" t="s">
        <v>1586</v>
      </c>
      <c r="T164" s="252" t="s">
        <v>1586</v>
      </c>
      <c r="U164" s="250" t="s">
        <v>1586</v>
      </c>
      <c r="V164" s="261" t="s">
        <v>1586</v>
      </c>
      <c r="W164" s="262" t="s">
        <v>1586</v>
      </c>
      <c r="Y164" s="15">
        <f ca="1">SUMIFS('D - Harmonogram úklidu'!$AJ$5:$AJ$1213,'D - Harmonogram úklidu'!$A$5:$A$1213,'A1 - Seznam míst plnění vnější'!G165,'D - Harmonogram úklidu'!$B$5:$B$1213,'A1 - Seznam míst plnění vnější'!L165)</f>
        <v>41</v>
      </c>
      <c r="Z164" s="47" t="str">
        <f t="shared" si="6"/>
        <v>Břeclav</v>
      </c>
    </row>
    <row r="165" spans="1:26" ht="11.25" customHeight="1" x14ac:dyDescent="0.25">
      <c r="A165" s="14" t="s">
        <v>2510</v>
      </c>
      <c r="B165" s="30">
        <v>2401</v>
      </c>
      <c r="C165" s="26" t="s">
        <v>68</v>
      </c>
      <c r="D165" s="42" t="s">
        <v>68</v>
      </c>
      <c r="E165" s="26">
        <v>334250</v>
      </c>
      <c r="F165" s="26" t="s">
        <v>1711</v>
      </c>
      <c r="G165" s="33" t="s">
        <v>68</v>
      </c>
      <c r="H165" s="227" t="s">
        <v>1988</v>
      </c>
      <c r="I165" s="227" t="s">
        <v>2049</v>
      </c>
      <c r="J165" s="227" t="s">
        <v>2580</v>
      </c>
      <c r="K165" s="227" t="s">
        <v>2493</v>
      </c>
      <c r="L165" s="227" t="s">
        <v>348</v>
      </c>
      <c r="M165" s="247">
        <v>48</v>
      </c>
      <c r="N165" s="32">
        <v>4</v>
      </c>
      <c r="O165" s="39" t="s">
        <v>1576</v>
      </c>
      <c r="P165" s="125">
        <f>SUMIFS('C - Sazby a jednotkové ceny'!$H$7:$H$69,'C - Sazby a jednotkové ceny'!$E$7:$E$69,'A1 - Seznam míst plnění vnější'!L165,'C - Sazby a jednotkové ceny'!$F$7:$F$69,'A1 - Seznam míst plnění vnější'!M165)</f>
        <v>0</v>
      </c>
      <c r="Q165" s="269">
        <f t="shared" si="7"/>
        <v>0</v>
      </c>
      <c r="R165" s="249" t="s">
        <v>1586</v>
      </c>
      <c r="S165" s="251" t="s">
        <v>1586</v>
      </c>
      <c r="T165" s="252" t="s">
        <v>1586</v>
      </c>
      <c r="U165" s="250" t="s">
        <v>1586</v>
      </c>
      <c r="V165" s="261" t="s">
        <v>1586</v>
      </c>
      <c r="W165" s="262" t="s">
        <v>1586</v>
      </c>
      <c r="Y165" s="15">
        <f ca="1">SUMIFS('D - Harmonogram úklidu'!$AJ$5:$AJ$1213,'D - Harmonogram úklidu'!$A$5:$A$1213,'A1 - Seznam míst plnění vnější'!G166,'D - Harmonogram úklidu'!$B$5:$B$1213,'A1 - Seznam míst plnění vnější'!L166)</f>
        <v>14</v>
      </c>
      <c r="Z165" s="47" t="str">
        <f t="shared" si="6"/>
        <v>Břeclav</v>
      </c>
    </row>
    <row r="166" spans="1:26" ht="11.25" customHeight="1" x14ac:dyDescent="0.25">
      <c r="A166" s="14" t="s">
        <v>2510</v>
      </c>
      <c r="B166" s="30">
        <v>2401</v>
      </c>
      <c r="C166" s="26" t="s">
        <v>68</v>
      </c>
      <c r="D166" s="42" t="s">
        <v>68</v>
      </c>
      <c r="E166" s="26">
        <v>334250</v>
      </c>
      <c r="F166" s="26" t="s">
        <v>1712</v>
      </c>
      <c r="G166" s="33" t="s">
        <v>68</v>
      </c>
      <c r="H166" s="227" t="s">
        <v>1988</v>
      </c>
      <c r="I166" s="227" t="s">
        <v>2049</v>
      </c>
      <c r="J166" s="227" t="s">
        <v>2580</v>
      </c>
      <c r="K166" s="227" t="s">
        <v>2495</v>
      </c>
      <c r="L166" s="227" t="s">
        <v>349</v>
      </c>
      <c r="M166" s="247">
        <v>12</v>
      </c>
      <c r="N166" s="244">
        <v>128</v>
      </c>
      <c r="O166" s="243" t="s">
        <v>1575</v>
      </c>
      <c r="P166" s="125">
        <f>SUMIFS('C - Sazby a jednotkové ceny'!$H$7:$H$69,'C - Sazby a jednotkové ceny'!$E$7:$E$69,'A1 - Seznam míst plnění vnější'!L166,'C - Sazby a jednotkové ceny'!$F$7:$F$69,'A1 - Seznam míst plnění vnější'!M166)</f>
        <v>0</v>
      </c>
      <c r="Q166" s="269">
        <f t="shared" si="7"/>
        <v>0</v>
      </c>
      <c r="R166" s="249" t="s">
        <v>1585</v>
      </c>
      <c r="S166" s="251" t="s">
        <v>1585</v>
      </c>
      <c r="T166" s="252" t="s">
        <v>1585</v>
      </c>
      <c r="U166" s="250" t="s">
        <v>1586</v>
      </c>
      <c r="V166" s="261" t="s">
        <v>1586</v>
      </c>
      <c r="W166" s="262" t="s">
        <v>1586</v>
      </c>
      <c r="Y166" s="15">
        <f ca="1">SUMIFS('D - Harmonogram úklidu'!$AJ$5:$AJ$1213,'D - Harmonogram úklidu'!$A$5:$A$1213,'A1 - Seznam míst plnění vnější'!G167,'D - Harmonogram úklidu'!$B$5:$B$1213,'A1 - Seznam míst plnění vnější'!L167)</f>
        <v>12</v>
      </c>
      <c r="Z166" s="47" t="str">
        <f t="shared" si="6"/>
        <v>Břeclav</v>
      </c>
    </row>
    <row r="167" spans="1:26" ht="11.25" customHeight="1" x14ac:dyDescent="0.25">
      <c r="A167" s="14" t="s">
        <v>2510</v>
      </c>
      <c r="B167" s="30">
        <v>2401</v>
      </c>
      <c r="C167" s="26" t="s">
        <v>68</v>
      </c>
      <c r="D167" s="42" t="s">
        <v>68</v>
      </c>
      <c r="E167" s="26">
        <v>334250</v>
      </c>
      <c r="F167" s="26" t="s">
        <v>1713</v>
      </c>
      <c r="G167" s="33" t="s">
        <v>68</v>
      </c>
      <c r="H167" s="227" t="s">
        <v>1988</v>
      </c>
      <c r="I167" s="227" t="s">
        <v>2049</v>
      </c>
      <c r="J167" s="227" t="s">
        <v>2580</v>
      </c>
      <c r="K167" s="227" t="s">
        <v>2495</v>
      </c>
      <c r="L167" s="227" t="s">
        <v>350</v>
      </c>
      <c r="M167" s="247">
        <v>12</v>
      </c>
      <c r="N167" s="244">
        <v>1034.2</v>
      </c>
      <c r="O167" s="243" t="s">
        <v>1575</v>
      </c>
      <c r="P167" s="125">
        <f>SUMIFS('C - Sazby a jednotkové ceny'!$H$7:$H$69,'C - Sazby a jednotkové ceny'!$E$7:$E$69,'A1 - Seznam míst plnění vnější'!L167,'C - Sazby a jednotkové ceny'!$F$7:$F$69,'A1 - Seznam míst plnění vnější'!M167)</f>
        <v>0</v>
      </c>
      <c r="Q167" s="269">
        <f t="shared" si="7"/>
        <v>0</v>
      </c>
      <c r="R167" s="249" t="s">
        <v>1586</v>
      </c>
      <c r="S167" s="251" t="s">
        <v>1585</v>
      </c>
      <c r="T167" s="252" t="s">
        <v>1585</v>
      </c>
      <c r="U167" s="250" t="s">
        <v>1586</v>
      </c>
      <c r="V167" s="261" t="s">
        <v>1586</v>
      </c>
      <c r="W167" s="262" t="s">
        <v>1586</v>
      </c>
      <c r="Y167" s="15">
        <f ca="1">SUMIFS('D - Harmonogram úklidu'!$AJ$5:$AJ$1213,'D - Harmonogram úklidu'!$A$5:$A$1213,'A1 - Seznam míst plnění vnější'!G168,'D - Harmonogram úklidu'!$B$5:$B$1213,'A1 - Seznam míst plnění vnější'!L168)</f>
        <v>14</v>
      </c>
      <c r="Z167" s="47" t="str">
        <f t="shared" si="6"/>
        <v>Břeclav</v>
      </c>
    </row>
    <row r="168" spans="1:26" ht="11.25" customHeight="1" x14ac:dyDescent="0.25">
      <c r="A168" s="14" t="s">
        <v>2510</v>
      </c>
      <c r="B168" s="30">
        <v>2401</v>
      </c>
      <c r="C168" s="26" t="s">
        <v>68</v>
      </c>
      <c r="D168" s="42" t="s">
        <v>68</v>
      </c>
      <c r="E168" s="26">
        <v>334250</v>
      </c>
      <c r="F168" s="26" t="s">
        <v>1714</v>
      </c>
      <c r="G168" s="33" t="s">
        <v>68</v>
      </c>
      <c r="H168" s="227" t="s">
        <v>1988</v>
      </c>
      <c r="I168" s="227" t="s">
        <v>2050</v>
      </c>
      <c r="J168" s="227" t="s">
        <v>2580</v>
      </c>
      <c r="K168" s="227" t="s">
        <v>2495</v>
      </c>
      <c r="L168" s="227" t="s">
        <v>349</v>
      </c>
      <c r="M168" s="247">
        <v>12</v>
      </c>
      <c r="N168" s="244">
        <v>128</v>
      </c>
      <c r="O168" s="243" t="s">
        <v>1575</v>
      </c>
      <c r="P168" s="125">
        <f>SUMIFS('C - Sazby a jednotkové ceny'!$H$7:$H$69,'C - Sazby a jednotkové ceny'!$E$7:$E$69,'A1 - Seznam míst plnění vnější'!L168,'C - Sazby a jednotkové ceny'!$F$7:$F$69,'A1 - Seznam míst plnění vnější'!M168)</f>
        <v>0</v>
      </c>
      <c r="Q168" s="269">
        <f t="shared" si="7"/>
        <v>0</v>
      </c>
      <c r="R168" s="249" t="s">
        <v>1585</v>
      </c>
      <c r="S168" s="251" t="s">
        <v>1585</v>
      </c>
      <c r="T168" s="252" t="s">
        <v>1585</v>
      </c>
      <c r="U168" s="250" t="s">
        <v>1586</v>
      </c>
      <c r="V168" s="261" t="s">
        <v>1586</v>
      </c>
      <c r="W168" s="262" t="s">
        <v>1586</v>
      </c>
      <c r="Y168" s="15">
        <f ca="1">SUMIFS('D - Harmonogram úklidu'!$AJ$5:$AJ$1213,'D - Harmonogram úklidu'!$A$5:$A$1213,'A1 - Seznam míst plnění vnější'!G169,'D - Harmonogram úklidu'!$B$5:$B$1213,'A1 - Seznam míst plnění vnější'!L169)</f>
        <v>12</v>
      </c>
      <c r="Z168" s="47" t="str">
        <f t="shared" si="6"/>
        <v>Břeclav</v>
      </c>
    </row>
    <row r="169" spans="1:26" ht="11.25" customHeight="1" x14ac:dyDescent="0.25">
      <c r="A169" s="14" t="s">
        <v>2510</v>
      </c>
      <c r="B169" s="30">
        <v>2401</v>
      </c>
      <c r="C169" s="26" t="s">
        <v>68</v>
      </c>
      <c r="D169" s="42" t="s">
        <v>68</v>
      </c>
      <c r="E169" s="26">
        <v>334250</v>
      </c>
      <c r="F169" s="26" t="s">
        <v>1715</v>
      </c>
      <c r="G169" s="33" t="s">
        <v>68</v>
      </c>
      <c r="H169" s="227" t="s">
        <v>1988</v>
      </c>
      <c r="I169" s="227" t="s">
        <v>2050</v>
      </c>
      <c r="J169" s="227" t="s">
        <v>2580</v>
      </c>
      <c r="K169" s="227" t="s">
        <v>2495</v>
      </c>
      <c r="L169" s="227" t="s">
        <v>350</v>
      </c>
      <c r="M169" s="247">
        <v>12</v>
      </c>
      <c r="N169" s="244">
        <v>128</v>
      </c>
      <c r="O169" s="243" t="s">
        <v>1575</v>
      </c>
      <c r="P169" s="125">
        <f>SUMIFS('C - Sazby a jednotkové ceny'!$H$7:$H$69,'C - Sazby a jednotkové ceny'!$E$7:$E$69,'A1 - Seznam míst plnění vnější'!L169,'C - Sazby a jednotkové ceny'!$F$7:$F$69,'A1 - Seznam míst plnění vnější'!M169)</f>
        <v>0</v>
      </c>
      <c r="Q169" s="269">
        <f t="shared" si="7"/>
        <v>0</v>
      </c>
      <c r="R169" s="249" t="s">
        <v>1586</v>
      </c>
      <c r="S169" s="251" t="s">
        <v>1585</v>
      </c>
      <c r="T169" s="252" t="s">
        <v>1585</v>
      </c>
      <c r="U169" s="250" t="s">
        <v>1586</v>
      </c>
      <c r="V169" s="261" t="s">
        <v>1586</v>
      </c>
      <c r="W169" s="262" t="s">
        <v>1586</v>
      </c>
      <c r="Y169" s="15">
        <f ca="1">SUMIFS('D - Harmonogram úklidu'!$AJ$5:$AJ$1213,'D - Harmonogram úklidu'!$A$5:$A$1213,'A1 - Seznam míst plnění vnější'!G170,'D - Harmonogram úklidu'!$B$5:$B$1213,'A1 - Seznam míst plnění vnější'!L170)</f>
        <v>41</v>
      </c>
      <c r="Z169" s="47" t="str">
        <f t="shared" si="6"/>
        <v>Břeclav</v>
      </c>
    </row>
    <row r="170" spans="1:26" ht="19.5" customHeight="1" x14ac:dyDescent="0.25">
      <c r="A170" s="14" t="s">
        <v>2510</v>
      </c>
      <c r="B170" s="30">
        <v>2401</v>
      </c>
      <c r="C170" s="26" t="s">
        <v>68</v>
      </c>
      <c r="D170" s="42" t="s">
        <v>68</v>
      </c>
      <c r="E170" s="26">
        <v>334250</v>
      </c>
      <c r="F170" s="26" t="s">
        <v>1675</v>
      </c>
      <c r="G170" s="33" t="s">
        <v>68</v>
      </c>
      <c r="H170" s="227" t="s">
        <v>1988</v>
      </c>
      <c r="I170" s="227" t="s">
        <v>2051</v>
      </c>
      <c r="J170" s="227" t="s">
        <v>2580</v>
      </c>
      <c r="K170" s="227" t="s">
        <v>1573</v>
      </c>
      <c r="L170" s="227" t="s">
        <v>345</v>
      </c>
      <c r="M170" s="247">
        <v>12</v>
      </c>
      <c r="N170" s="32">
        <v>1</v>
      </c>
      <c r="O170" s="39" t="s">
        <v>1576</v>
      </c>
      <c r="P170" s="125">
        <f>SUMIFS('C - Sazby a jednotkové ceny'!$H$7:$H$69,'C - Sazby a jednotkové ceny'!$E$7:$E$69,'A1 - Seznam míst plnění vnější'!L170,'C - Sazby a jednotkové ceny'!$F$7:$F$69,'A1 - Seznam míst plnění vnější'!M170)</f>
        <v>0</v>
      </c>
      <c r="Q170" s="269">
        <f t="shared" si="7"/>
        <v>0</v>
      </c>
      <c r="R170" s="249" t="s">
        <v>1586</v>
      </c>
      <c r="S170" s="251" t="s">
        <v>1586</v>
      </c>
      <c r="T170" s="252" t="s">
        <v>1586</v>
      </c>
      <c r="U170" s="250" t="s">
        <v>1586</v>
      </c>
      <c r="V170" s="261" t="s">
        <v>1586</v>
      </c>
      <c r="W170" s="262" t="s">
        <v>1586</v>
      </c>
      <c r="Y170" s="15">
        <f ca="1">SUMIFS('D - Harmonogram úklidu'!$AJ$5:$AJ$1213,'D - Harmonogram úklidu'!$A$5:$A$1213,'A1 - Seznam míst plnění vnější'!G171,'D - Harmonogram úklidu'!$B$5:$B$1213,'A1 - Seznam míst plnění vnější'!L171)</f>
        <v>41</v>
      </c>
      <c r="Z170" s="47" t="str">
        <f t="shared" si="6"/>
        <v>Břeclav</v>
      </c>
    </row>
    <row r="171" spans="1:26" ht="19.5" customHeight="1" x14ac:dyDescent="0.25">
      <c r="A171" s="14" t="s">
        <v>2510</v>
      </c>
      <c r="B171" s="30">
        <v>2401</v>
      </c>
      <c r="C171" s="26" t="s">
        <v>68</v>
      </c>
      <c r="D171" s="42" t="s">
        <v>68</v>
      </c>
      <c r="E171" s="26">
        <v>334250</v>
      </c>
      <c r="F171" s="26" t="s">
        <v>1676</v>
      </c>
      <c r="G171" s="33" t="s">
        <v>68</v>
      </c>
      <c r="H171" s="227" t="s">
        <v>1988</v>
      </c>
      <c r="I171" s="227" t="s">
        <v>2051</v>
      </c>
      <c r="J171" s="227" t="s">
        <v>2580</v>
      </c>
      <c r="K171" s="227" t="s">
        <v>1573</v>
      </c>
      <c r="L171" s="227" t="s">
        <v>345</v>
      </c>
      <c r="M171" s="247">
        <v>12</v>
      </c>
      <c r="N171" s="32">
        <v>1</v>
      </c>
      <c r="O171" s="39" t="s">
        <v>1576</v>
      </c>
      <c r="P171" s="125">
        <f>SUMIFS('C - Sazby a jednotkové ceny'!$H$7:$H$69,'C - Sazby a jednotkové ceny'!$E$7:$E$69,'A1 - Seznam míst plnění vnější'!L171,'C - Sazby a jednotkové ceny'!$F$7:$F$69,'A1 - Seznam míst plnění vnější'!M171)</f>
        <v>0</v>
      </c>
      <c r="Q171" s="269">
        <f t="shared" si="7"/>
        <v>0</v>
      </c>
      <c r="R171" s="249" t="s">
        <v>1586</v>
      </c>
      <c r="S171" s="251" t="s">
        <v>1586</v>
      </c>
      <c r="T171" s="252" t="s">
        <v>1586</v>
      </c>
      <c r="U171" s="250" t="s">
        <v>1586</v>
      </c>
      <c r="V171" s="261" t="s">
        <v>1586</v>
      </c>
      <c r="W171" s="262" t="s">
        <v>1586</v>
      </c>
      <c r="Y171" s="15">
        <f ca="1">SUMIFS('D - Harmonogram úklidu'!$AJ$5:$AJ$1213,'D - Harmonogram úklidu'!$A$5:$A$1213,'A1 - Seznam míst plnění vnější'!G172,'D - Harmonogram úklidu'!$B$5:$B$1213,'A1 - Seznam míst plnění vnější'!L172)</f>
        <v>41</v>
      </c>
      <c r="Z171" s="47" t="str">
        <f t="shared" si="6"/>
        <v>Břeclav</v>
      </c>
    </row>
    <row r="172" spans="1:26" ht="19.5" customHeight="1" x14ac:dyDescent="0.25">
      <c r="A172" s="14" t="s">
        <v>2510</v>
      </c>
      <c r="B172" s="30">
        <v>2401</v>
      </c>
      <c r="C172" s="26" t="s">
        <v>68</v>
      </c>
      <c r="D172" s="42" t="s">
        <v>68</v>
      </c>
      <c r="E172" s="26">
        <v>334250</v>
      </c>
      <c r="F172" s="26" t="s">
        <v>1677</v>
      </c>
      <c r="G172" s="33" t="s">
        <v>68</v>
      </c>
      <c r="H172" s="227" t="s">
        <v>1988</v>
      </c>
      <c r="I172" s="227" t="s">
        <v>2051</v>
      </c>
      <c r="J172" s="227" t="s">
        <v>2580</v>
      </c>
      <c r="K172" s="227" t="s">
        <v>1573</v>
      </c>
      <c r="L172" s="227" t="s">
        <v>345</v>
      </c>
      <c r="M172" s="247">
        <v>12</v>
      </c>
      <c r="N172" s="32">
        <v>1</v>
      </c>
      <c r="O172" s="39" t="s">
        <v>1576</v>
      </c>
      <c r="P172" s="125">
        <f>SUMIFS('C - Sazby a jednotkové ceny'!$H$7:$H$69,'C - Sazby a jednotkové ceny'!$E$7:$E$69,'A1 - Seznam míst plnění vnější'!L172,'C - Sazby a jednotkové ceny'!$F$7:$F$69,'A1 - Seznam míst plnění vnější'!M172)</f>
        <v>0</v>
      </c>
      <c r="Q172" s="269">
        <f t="shared" si="7"/>
        <v>0</v>
      </c>
      <c r="R172" s="249" t="s">
        <v>1586</v>
      </c>
      <c r="S172" s="251" t="s">
        <v>1586</v>
      </c>
      <c r="T172" s="252" t="s">
        <v>1586</v>
      </c>
      <c r="U172" s="250" t="s">
        <v>1586</v>
      </c>
      <c r="V172" s="261" t="s">
        <v>1586</v>
      </c>
      <c r="W172" s="262" t="s">
        <v>1586</v>
      </c>
      <c r="Y172" s="15">
        <f ca="1">SUMIFS('D - Harmonogram úklidu'!$AJ$5:$AJ$1213,'D - Harmonogram úklidu'!$A$5:$A$1213,'A1 - Seznam míst plnění vnější'!G173,'D - Harmonogram úklidu'!$B$5:$B$1213,'A1 - Seznam míst plnění vnější'!L173)</f>
        <v>2</v>
      </c>
      <c r="Z172" s="47" t="str">
        <f t="shared" si="6"/>
        <v>Břeclav</v>
      </c>
    </row>
    <row r="173" spans="1:26" ht="19.5" customHeight="1" x14ac:dyDescent="0.25">
      <c r="A173" s="14" t="s">
        <v>2510</v>
      </c>
      <c r="B173" s="30">
        <v>1733</v>
      </c>
      <c r="C173" s="26" t="s">
        <v>128</v>
      </c>
      <c r="D173" s="42" t="s">
        <v>121</v>
      </c>
      <c r="E173" s="26">
        <v>542431</v>
      </c>
      <c r="F173" s="26" t="s">
        <v>1624</v>
      </c>
      <c r="G173" s="33" t="s">
        <v>129</v>
      </c>
      <c r="H173" s="227" t="s">
        <v>1988</v>
      </c>
      <c r="I173" s="227" t="s">
        <v>2052</v>
      </c>
      <c r="J173" s="227" t="s">
        <v>2580</v>
      </c>
      <c r="K173" s="227" t="s">
        <v>2491</v>
      </c>
      <c r="L173" s="227" t="s">
        <v>346</v>
      </c>
      <c r="M173" s="247">
        <v>2</v>
      </c>
      <c r="N173" s="244">
        <v>24</v>
      </c>
      <c r="O173" s="243" t="s">
        <v>1575</v>
      </c>
      <c r="P173" s="125">
        <f>SUMIFS('C - Sazby a jednotkové ceny'!$H$7:$H$69,'C - Sazby a jednotkové ceny'!$E$7:$E$69,'A1 - Seznam míst plnění vnější'!L173,'C - Sazby a jednotkové ceny'!$F$7:$F$69,'A1 - Seznam míst plnění vnější'!M173)</f>
        <v>0</v>
      </c>
      <c r="Q173" s="269">
        <f t="shared" si="7"/>
        <v>0</v>
      </c>
      <c r="R173" s="249" t="s">
        <v>1586</v>
      </c>
      <c r="S173" s="251" t="s">
        <v>1586</v>
      </c>
      <c r="T173" s="252" t="s">
        <v>1586</v>
      </c>
      <c r="U173" s="250" t="s">
        <v>1586</v>
      </c>
      <c r="V173" s="261" t="s">
        <v>1586</v>
      </c>
      <c r="W173" s="262" t="s">
        <v>1586</v>
      </c>
      <c r="Y173" s="15">
        <f ca="1">SUMIFS('D - Harmonogram úklidu'!$AJ$5:$AJ$1213,'D - Harmonogram úklidu'!$A$5:$A$1213,'A1 - Seznam míst plnění vnější'!G174,'D - Harmonogram úklidu'!$B$5:$B$1213,'A1 - Seznam míst plnění vnější'!L174)</f>
        <v>4</v>
      </c>
      <c r="Z173" s="47" t="str">
        <f t="shared" si="6"/>
        <v>Břevnice</v>
      </c>
    </row>
    <row r="174" spans="1:26" ht="19.5" customHeight="1" x14ac:dyDescent="0.25">
      <c r="A174" s="14" t="s">
        <v>2510</v>
      </c>
      <c r="B174" s="30">
        <v>1733</v>
      </c>
      <c r="C174" s="26" t="s">
        <v>128</v>
      </c>
      <c r="D174" s="42" t="s">
        <v>121</v>
      </c>
      <c r="E174" s="26">
        <v>542431</v>
      </c>
      <c r="F174" s="26" t="s">
        <v>1625</v>
      </c>
      <c r="G174" s="33" t="s">
        <v>129</v>
      </c>
      <c r="H174" s="227" t="s">
        <v>1988</v>
      </c>
      <c r="I174" s="227" t="s">
        <v>2052</v>
      </c>
      <c r="J174" s="227" t="s">
        <v>2580</v>
      </c>
      <c r="K174" s="227" t="s">
        <v>2492</v>
      </c>
      <c r="L174" s="227" t="s">
        <v>347</v>
      </c>
      <c r="M174" s="247">
        <v>4</v>
      </c>
      <c r="N174" s="32">
        <v>1</v>
      </c>
      <c r="O174" s="39" t="s">
        <v>1576</v>
      </c>
      <c r="P174" s="125">
        <f>SUMIFS('C - Sazby a jednotkové ceny'!$H$7:$H$69,'C - Sazby a jednotkové ceny'!$E$7:$E$69,'A1 - Seznam míst plnění vnější'!L174,'C - Sazby a jednotkové ceny'!$F$7:$F$69,'A1 - Seznam míst plnění vnější'!M174)</f>
        <v>0</v>
      </c>
      <c r="Q174" s="269">
        <f t="shared" si="7"/>
        <v>0</v>
      </c>
      <c r="R174" s="249" t="s">
        <v>1586</v>
      </c>
      <c r="S174" s="251" t="s">
        <v>1586</v>
      </c>
      <c r="T174" s="252" t="s">
        <v>1586</v>
      </c>
      <c r="U174" s="250" t="s">
        <v>1586</v>
      </c>
      <c r="V174" s="261" t="s">
        <v>1586</v>
      </c>
      <c r="W174" s="262" t="s">
        <v>1586</v>
      </c>
      <c r="Y174" s="15">
        <f ca="1">SUMIFS('D - Harmonogram úklidu'!$AJ$5:$AJ$1213,'D - Harmonogram úklidu'!$A$5:$A$1213,'A1 - Seznam míst plnění vnější'!G175,'D - Harmonogram úklidu'!$B$5:$B$1213,'A1 - Seznam míst plnění vnější'!L175)</f>
        <v>2</v>
      </c>
      <c r="Z174" s="47" t="str">
        <f t="shared" si="6"/>
        <v>Břevnice</v>
      </c>
    </row>
    <row r="175" spans="1:26" ht="19.5" customHeight="1" x14ac:dyDescent="0.25">
      <c r="A175" s="14" t="s">
        <v>2510</v>
      </c>
      <c r="B175" s="30">
        <v>1733</v>
      </c>
      <c r="C175" s="26" t="s">
        <v>128</v>
      </c>
      <c r="D175" s="42" t="s">
        <v>121</v>
      </c>
      <c r="E175" s="26">
        <v>542431</v>
      </c>
      <c r="F175" s="26" t="s">
        <v>1626</v>
      </c>
      <c r="G175" s="33" t="s">
        <v>129</v>
      </c>
      <c r="H175" s="227" t="s">
        <v>1988</v>
      </c>
      <c r="I175" s="227" t="s">
        <v>2052</v>
      </c>
      <c r="J175" s="227" t="s">
        <v>2580</v>
      </c>
      <c r="K175" s="227" t="s">
        <v>2495</v>
      </c>
      <c r="L175" s="227" t="s">
        <v>350</v>
      </c>
      <c r="M175" s="247">
        <v>1</v>
      </c>
      <c r="N175" s="244">
        <v>411</v>
      </c>
      <c r="O175" s="243" t="s">
        <v>1575</v>
      </c>
      <c r="P175" s="125">
        <f>SUMIFS('C - Sazby a jednotkové ceny'!$H$7:$H$69,'C - Sazby a jednotkové ceny'!$E$7:$E$69,'A1 - Seznam míst plnění vnější'!L175,'C - Sazby a jednotkové ceny'!$F$7:$F$69,'A1 - Seznam míst plnění vnější'!M175)</f>
        <v>0</v>
      </c>
      <c r="Q175" s="269">
        <f t="shared" si="7"/>
        <v>0</v>
      </c>
      <c r="R175" s="249" t="s">
        <v>1586</v>
      </c>
      <c r="S175" s="251" t="s">
        <v>1586</v>
      </c>
      <c r="T175" s="252" t="s">
        <v>1586</v>
      </c>
      <c r="U175" s="250" t="s">
        <v>1586</v>
      </c>
      <c r="V175" s="261" t="s">
        <v>1586</v>
      </c>
      <c r="W175" s="262" t="s">
        <v>1586</v>
      </c>
      <c r="Y175" s="15">
        <f ca="1">SUMIFS('D - Harmonogram úklidu'!$AJ$5:$AJ$1213,'D - Harmonogram úklidu'!$A$5:$A$1213,'A1 - Seznam míst plnění vnější'!G176,'D - Harmonogram úklidu'!$B$5:$B$1213,'A1 - Seznam míst plnění vnější'!L176)</f>
        <v>1</v>
      </c>
      <c r="Z175" s="47" t="str">
        <f t="shared" si="6"/>
        <v>Břevnice</v>
      </c>
    </row>
    <row r="176" spans="1:26" ht="19.5" customHeight="1" x14ac:dyDescent="0.25">
      <c r="A176" s="14" t="s">
        <v>2510</v>
      </c>
      <c r="B176" s="30">
        <v>1733</v>
      </c>
      <c r="C176" s="26" t="s">
        <v>128</v>
      </c>
      <c r="D176" s="42" t="s">
        <v>121</v>
      </c>
      <c r="E176" s="26">
        <v>542431</v>
      </c>
      <c r="F176" s="26" t="s">
        <v>1627</v>
      </c>
      <c r="G176" s="33" t="s">
        <v>129</v>
      </c>
      <c r="H176" s="227" t="s">
        <v>1988</v>
      </c>
      <c r="I176" s="227" t="s">
        <v>2052</v>
      </c>
      <c r="J176" s="227" t="s">
        <v>2494</v>
      </c>
      <c r="K176" s="227" t="s">
        <v>2494</v>
      </c>
      <c r="L176" s="227" t="s">
        <v>391</v>
      </c>
      <c r="M176" s="247">
        <v>1</v>
      </c>
      <c r="N176" s="244">
        <v>685</v>
      </c>
      <c r="O176" s="243" t="s">
        <v>1575</v>
      </c>
      <c r="P176" s="125">
        <f>SUMIFS('C - Sazby a jednotkové ceny'!$H$7:$H$69,'C - Sazby a jednotkové ceny'!$E$7:$E$69,'A1 - Seznam míst plnění vnější'!L176,'C - Sazby a jednotkové ceny'!$F$7:$F$69,'A1 - Seznam míst plnění vnější'!M176)</f>
        <v>0</v>
      </c>
      <c r="Q176" s="269">
        <f t="shared" si="7"/>
        <v>0</v>
      </c>
      <c r="R176" s="249" t="s">
        <v>1586</v>
      </c>
      <c r="S176" s="251" t="s">
        <v>1586</v>
      </c>
      <c r="T176" s="252" t="s">
        <v>1586</v>
      </c>
      <c r="U176" s="250" t="s">
        <v>1586</v>
      </c>
      <c r="V176" s="261" t="s">
        <v>1586</v>
      </c>
      <c r="W176" s="262" t="s">
        <v>1586</v>
      </c>
      <c r="Y176" s="15">
        <f ca="1">SUMIFS('D - Harmonogram úklidu'!$AJ$5:$AJ$1213,'D - Harmonogram úklidu'!$A$5:$A$1213,'A1 - Seznam míst plnění vnější'!G177,'D - Harmonogram úklidu'!$B$5:$B$1213,'A1 - Seznam míst plnění vnější'!L177)</f>
        <v>4</v>
      </c>
      <c r="Z176" s="47" t="str">
        <f t="shared" si="6"/>
        <v>Břevnice</v>
      </c>
    </row>
    <row r="177" spans="1:26" ht="22.5" customHeight="1" x14ac:dyDescent="0.25">
      <c r="A177" s="14" t="s">
        <v>2510</v>
      </c>
      <c r="B177" s="30">
        <v>2081</v>
      </c>
      <c r="C177" s="26" t="s">
        <v>68</v>
      </c>
      <c r="D177" s="42" t="s">
        <v>65</v>
      </c>
      <c r="E177" s="26">
        <v>348656</v>
      </c>
      <c r="F177" s="26" t="s">
        <v>1653</v>
      </c>
      <c r="G177" s="33" t="s">
        <v>69</v>
      </c>
      <c r="H177" s="227" t="s">
        <v>1988</v>
      </c>
      <c r="I177" s="227" t="s">
        <v>2053</v>
      </c>
      <c r="J177" s="227" t="s">
        <v>2580</v>
      </c>
      <c r="K177" s="227" t="s">
        <v>2491</v>
      </c>
      <c r="L177" s="227" t="s">
        <v>346</v>
      </c>
      <c r="M177" s="247">
        <v>4</v>
      </c>
      <c r="N177" s="244">
        <v>20</v>
      </c>
      <c r="O177" s="243" t="s">
        <v>1575</v>
      </c>
      <c r="P177" s="125">
        <f>SUMIFS('C - Sazby a jednotkové ceny'!$H$7:$H$69,'C - Sazby a jednotkové ceny'!$E$7:$E$69,'A1 - Seznam míst plnění vnější'!L177,'C - Sazby a jednotkové ceny'!$F$7:$F$69,'A1 - Seznam míst plnění vnější'!M177)</f>
        <v>0</v>
      </c>
      <c r="Q177" s="269">
        <f t="shared" si="7"/>
        <v>0</v>
      </c>
      <c r="R177" s="249" t="s">
        <v>1586</v>
      </c>
      <c r="S177" s="251" t="s">
        <v>1586</v>
      </c>
      <c r="T177" s="252" t="s">
        <v>1586</v>
      </c>
      <c r="U177" s="250" t="s">
        <v>1586</v>
      </c>
      <c r="V177" s="261" t="s">
        <v>1586</v>
      </c>
      <c r="W177" s="262" t="s">
        <v>1586</v>
      </c>
      <c r="Y177" s="15">
        <f ca="1">SUMIFS('D - Harmonogram úklidu'!$AJ$5:$AJ$1213,'D - Harmonogram úklidu'!$A$5:$A$1213,'A1 - Seznam míst plnění vnější'!G178,'D - Harmonogram úklidu'!$B$5:$B$1213,'A1 - Seznam míst plnění vnější'!L178)</f>
        <v>4</v>
      </c>
      <c r="Z177" s="47" t="str">
        <f t="shared" si="6"/>
        <v>Březí</v>
      </c>
    </row>
    <row r="178" spans="1:26" ht="22.5" customHeight="1" x14ac:dyDescent="0.25">
      <c r="A178" s="14" t="s">
        <v>2510</v>
      </c>
      <c r="B178" s="30">
        <v>2081</v>
      </c>
      <c r="C178" s="26" t="s">
        <v>68</v>
      </c>
      <c r="D178" s="42" t="s">
        <v>65</v>
      </c>
      <c r="E178" s="26">
        <v>348656</v>
      </c>
      <c r="F178" s="26" t="s">
        <v>1654</v>
      </c>
      <c r="G178" s="33" t="s">
        <v>69</v>
      </c>
      <c r="H178" s="227" t="s">
        <v>1988</v>
      </c>
      <c r="I178" s="227" t="s">
        <v>2053</v>
      </c>
      <c r="J178" s="227" t="s">
        <v>2580</v>
      </c>
      <c r="K178" s="227" t="s">
        <v>2492</v>
      </c>
      <c r="L178" s="227" t="s">
        <v>347</v>
      </c>
      <c r="M178" s="247">
        <v>4</v>
      </c>
      <c r="N178" s="32">
        <v>1</v>
      </c>
      <c r="O178" s="39" t="s">
        <v>1576</v>
      </c>
      <c r="P178" s="125">
        <f>SUMIFS('C - Sazby a jednotkové ceny'!$H$7:$H$69,'C - Sazby a jednotkové ceny'!$E$7:$E$69,'A1 - Seznam míst plnění vnější'!L178,'C - Sazby a jednotkové ceny'!$F$7:$F$69,'A1 - Seznam míst plnění vnější'!M178)</f>
        <v>0</v>
      </c>
      <c r="Q178" s="269">
        <f t="shared" si="7"/>
        <v>0</v>
      </c>
      <c r="R178" s="249" t="s">
        <v>1586</v>
      </c>
      <c r="S178" s="251" t="s">
        <v>1586</v>
      </c>
      <c r="T178" s="252" t="s">
        <v>1586</v>
      </c>
      <c r="U178" s="250" t="s">
        <v>1586</v>
      </c>
      <c r="V178" s="261" t="s">
        <v>1586</v>
      </c>
      <c r="W178" s="262" t="s">
        <v>1586</v>
      </c>
      <c r="Y178" s="15">
        <f ca="1">SUMIFS('D - Harmonogram úklidu'!$AJ$5:$AJ$1213,'D - Harmonogram úklidu'!$A$5:$A$1213,'A1 - Seznam míst plnění vnější'!G179,'D - Harmonogram úklidu'!$B$5:$B$1213,'A1 - Seznam míst plnění vnější'!L179)</f>
        <v>4</v>
      </c>
      <c r="Z178" s="47" t="str">
        <f t="shared" si="6"/>
        <v>Březí</v>
      </c>
    </row>
    <row r="179" spans="1:26" ht="19.5" customHeight="1" x14ac:dyDescent="0.25">
      <c r="A179" s="14" t="s">
        <v>2510</v>
      </c>
      <c r="B179" s="30">
        <v>2002</v>
      </c>
      <c r="C179" s="26" t="s">
        <v>344</v>
      </c>
      <c r="D179" s="42" t="s">
        <v>25</v>
      </c>
      <c r="E179" s="26">
        <v>334375</v>
      </c>
      <c r="F179" s="26" t="s">
        <v>1880</v>
      </c>
      <c r="G179" s="33" t="s">
        <v>6</v>
      </c>
      <c r="H179" s="227" t="s">
        <v>1988</v>
      </c>
      <c r="I179" s="227" t="s">
        <v>2054</v>
      </c>
      <c r="J179" s="227" t="s">
        <v>2580</v>
      </c>
      <c r="K179" s="227" t="s">
        <v>2492</v>
      </c>
      <c r="L179" s="227" t="s">
        <v>347</v>
      </c>
      <c r="M179" s="247">
        <v>4</v>
      </c>
      <c r="N179" s="32">
        <v>3</v>
      </c>
      <c r="O179" s="39" t="s">
        <v>1576</v>
      </c>
      <c r="P179" s="125">
        <f>SUMIFS('C - Sazby a jednotkové ceny'!$H$7:$H$69,'C - Sazby a jednotkové ceny'!$E$7:$E$69,'A1 - Seznam míst plnění vnější'!L179,'C - Sazby a jednotkové ceny'!$F$7:$F$69,'A1 - Seznam míst plnění vnější'!M179)</f>
        <v>0</v>
      </c>
      <c r="Q179" s="269">
        <f t="shared" si="7"/>
        <v>0</v>
      </c>
      <c r="R179" s="249" t="s">
        <v>1586</v>
      </c>
      <c r="S179" s="251" t="s">
        <v>1586</v>
      </c>
      <c r="T179" s="252" t="s">
        <v>1586</v>
      </c>
      <c r="U179" s="250" t="s">
        <v>1586</v>
      </c>
      <c r="V179" s="261" t="s">
        <v>1586</v>
      </c>
      <c r="W179" s="262" t="s">
        <v>1586</v>
      </c>
      <c r="Y179" s="15">
        <f ca="1">SUMIFS('D - Harmonogram úklidu'!$AJ$5:$AJ$1213,'D - Harmonogram úklidu'!$A$5:$A$1213,'A1 - Seznam míst plnění vnější'!G180,'D - Harmonogram úklidu'!$B$5:$B$1213,'A1 - Seznam míst plnění vnější'!L180)</f>
        <v>4</v>
      </c>
      <c r="Z179" s="47" t="str">
        <f t="shared" si="6"/>
        <v>Březová nad Svitavou</v>
      </c>
    </row>
    <row r="180" spans="1:26" ht="19.5" customHeight="1" x14ac:dyDescent="0.25">
      <c r="A180" s="14" t="s">
        <v>2510</v>
      </c>
      <c r="B180" s="30">
        <v>2002</v>
      </c>
      <c r="C180" s="26" t="s">
        <v>344</v>
      </c>
      <c r="D180" s="42" t="s">
        <v>25</v>
      </c>
      <c r="E180" s="26">
        <v>334375</v>
      </c>
      <c r="F180" s="26" t="s">
        <v>1881</v>
      </c>
      <c r="G180" s="33" t="s">
        <v>6</v>
      </c>
      <c r="H180" s="227" t="s">
        <v>1988</v>
      </c>
      <c r="I180" s="227" t="s">
        <v>2054</v>
      </c>
      <c r="J180" s="227" t="s">
        <v>2580</v>
      </c>
      <c r="K180" s="227" t="s">
        <v>2495</v>
      </c>
      <c r="L180" s="227" t="s">
        <v>350</v>
      </c>
      <c r="M180" s="247">
        <v>2</v>
      </c>
      <c r="N180" s="244">
        <v>1455</v>
      </c>
      <c r="O180" s="243" t="s">
        <v>1575</v>
      </c>
      <c r="P180" s="125">
        <f>SUMIFS('C - Sazby a jednotkové ceny'!$H$7:$H$69,'C - Sazby a jednotkové ceny'!$E$7:$E$69,'A1 - Seznam míst plnění vnější'!L180,'C - Sazby a jednotkové ceny'!$F$7:$F$69,'A1 - Seznam míst plnění vnější'!M180)</f>
        <v>0</v>
      </c>
      <c r="Q180" s="269">
        <f t="shared" si="7"/>
        <v>0</v>
      </c>
      <c r="R180" s="249" t="s">
        <v>1586</v>
      </c>
      <c r="S180" s="251" t="s">
        <v>1586</v>
      </c>
      <c r="T180" s="252" t="s">
        <v>1586</v>
      </c>
      <c r="U180" s="250" t="s">
        <v>1586</v>
      </c>
      <c r="V180" s="261" t="s">
        <v>1586</v>
      </c>
      <c r="W180" s="262" t="s">
        <v>1586</v>
      </c>
      <c r="Y180" s="15">
        <f>SUMIFS('D - Harmonogram úklidu'!$AJ$5:$AJ$1213,'D - Harmonogram úklidu'!$A$5:$A$1213,'A1 - Seznam míst plnění vnější'!G181,'D - Harmonogram úklidu'!$B$5:$B$1213,'A1 - Seznam míst plnění vnější'!L181)</f>
        <v>0</v>
      </c>
      <c r="Z180" s="47" t="str">
        <f t="shared" si="6"/>
        <v>Březová nad Svitavou</v>
      </c>
    </row>
    <row r="181" spans="1:26" ht="19.5" customHeight="1" x14ac:dyDescent="0.25">
      <c r="A181" s="14" t="s">
        <v>2510</v>
      </c>
      <c r="B181" s="30">
        <v>2002</v>
      </c>
      <c r="C181" s="26" t="s">
        <v>344</v>
      </c>
      <c r="D181" s="42" t="s">
        <v>25</v>
      </c>
      <c r="E181" s="26">
        <v>334474</v>
      </c>
      <c r="F181" s="26" t="s">
        <v>1716</v>
      </c>
      <c r="G181" s="33" t="s">
        <v>1548</v>
      </c>
      <c r="H181" s="227" t="s">
        <v>1988</v>
      </c>
      <c r="I181" s="227" t="s">
        <v>2055</v>
      </c>
      <c r="J181" s="227" t="s">
        <v>2580</v>
      </c>
      <c r="K181" s="227" t="s">
        <v>2491</v>
      </c>
      <c r="L181" s="227" t="s">
        <v>346</v>
      </c>
      <c r="M181" s="247">
        <v>2</v>
      </c>
      <c r="N181" s="244">
        <v>25</v>
      </c>
      <c r="O181" s="243" t="s">
        <v>1575</v>
      </c>
      <c r="P181" s="125">
        <f>SUMIFS('C - Sazby a jednotkové ceny'!$H$7:$H$69,'C - Sazby a jednotkové ceny'!$E$7:$E$69,'A1 - Seznam míst plnění vnější'!L181,'C - Sazby a jednotkové ceny'!$F$7:$F$69,'A1 - Seznam míst plnění vnější'!M181)</f>
        <v>0</v>
      </c>
      <c r="Q181" s="269">
        <f t="shared" si="7"/>
        <v>0</v>
      </c>
      <c r="R181" s="249" t="s">
        <v>1586</v>
      </c>
      <c r="S181" s="251" t="s">
        <v>1586</v>
      </c>
      <c r="T181" s="252" t="s">
        <v>1586</v>
      </c>
      <c r="U181" s="250" t="s">
        <v>1586</v>
      </c>
      <c r="V181" s="261" t="s">
        <v>1586</v>
      </c>
      <c r="W181" s="262" t="s">
        <v>1586</v>
      </c>
      <c r="Y181" s="15">
        <f>SUMIFS('D - Harmonogram úklidu'!$AJ$5:$AJ$1213,'D - Harmonogram úklidu'!$A$5:$A$1213,'A1 - Seznam míst plnění vnější'!G182,'D - Harmonogram úklidu'!$B$5:$B$1213,'A1 - Seznam míst plnění vnější'!L182)</f>
        <v>0</v>
      </c>
      <c r="Z181" s="47" t="str">
        <f t="shared" si="6"/>
        <v>Březová nad Svitavou-Dlouhá</v>
      </c>
    </row>
    <row r="182" spans="1:26" ht="19.5" customHeight="1" x14ac:dyDescent="0.25">
      <c r="A182" s="14" t="s">
        <v>2510</v>
      </c>
      <c r="B182" s="30">
        <v>2002</v>
      </c>
      <c r="C182" s="26" t="s">
        <v>344</v>
      </c>
      <c r="D182" s="42" t="s">
        <v>25</v>
      </c>
      <c r="E182" s="26">
        <v>334474</v>
      </c>
      <c r="F182" s="26" t="s">
        <v>1717</v>
      </c>
      <c r="G182" s="33" t="s">
        <v>1548</v>
      </c>
      <c r="H182" s="227" t="s">
        <v>1988</v>
      </c>
      <c r="I182" s="227" t="s">
        <v>2055</v>
      </c>
      <c r="J182" s="227" t="s">
        <v>2580</v>
      </c>
      <c r="K182" s="227" t="s">
        <v>2492</v>
      </c>
      <c r="L182" s="227" t="s">
        <v>347</v>
      </c>
      <c r="M182" s="247">
        <v>4</v>
      </c>
      <c r="N182" s="32">
        <v>2</v>
      </c>
      <c r="O182" s="39" t="s">
        <v>1576</v>
      </c>
      <c r="P182" s="125">
        <f>SUMIFS('C - Sazby a jednotkové ceny'!$H$7:$H$69,'C - Sazby a jednotkové ceny'!$E$7:$E$69,'A1 - Seznam míst plnění vnější'!L182,'C - Sazby a jednotkové ceny'!$F$7:$F$69,'A1 - Seznam míst plnění vnější'!M182)</f>
        <v>0</v>
      </c>
      <c r="Q182" s="269">
        <f t="shared" si="7"/>
        <v>0</v>
      </c>
      <c r="R182" s="249" t="s">
        <v>1586</v>
      </c>
      <c r="S182" s="251" t="s">
        <v>1586</v>
      </c>
      <c r="T182" s="252" t="s">
        <v>1586</v>
      </c>
      <c r="U182" s="250" t="s">
        <v>1586</v>
      </c>
      <c r="V182" s="261" t="s">
        <v>1586</v>
      </c>
      <c r="W182" s="262" t="s">
        <v>1586</v>
      </c>
      <c r="Y182" s="15">
        <f>SUMIFS('D - Harmonogram úklidu'!$AJ$5:$AJ$1213,'D - Harmonogram úklidu'!$A$5:$A$1213,'A1 - Seznam míst plnění vnější'!G183,'D - Harmonogram úklidu'!$B$5:$B$1213,'A1 - Seznam míst plnění vnější'!L183)</f>
        <v>0</v>
      </c>
      <c r="Z182" s="47" t="str">
        <f t="shared" si="6"/>
        <v>Březová nad Svitavou-Dlouhá</v>
      </c>
    </row>
    <row r="183" spans="1:26" ht="19.5" customHeight="1" x14ac:dyDescent="0.25">
      <c r="A183" s="14" t="s">
        <v>2510</v>
      </c>
      <c r="B183" s="30">
        <v>2002</v>
      </c>
      <c r="C183" s="26" t="s">
        <v>344</v>
      </c>
      <c r="D183" s="42" t="s">
        <v>25</v>
      </c>
      <c r="E183" s="26">
        <v>334474</v>
      </c>
      <c r="F183" s="26" t="s">
        <v>1718</v>
      </c>
      <c r="G183" s="33" t="s">
        <v>1548</v>
      </c>
      <c r="H183" s="227" t="s">
        <v>1988</v>
      </c>
      <c r="I183" s="227" t="s">
        <v>2055</v>
      </c>
      <c r="J183" s="227" t="s">
        <v>2580</v>
      </c>
      <c r="K183" s="227" t="s">
        <v>2495</v>
      </c>
      <c r="L183" s="227" t="s">
        <v>350</v>
      </c>
      <c r="M183" s="247">
        <v>2</v>
      </c>
      <c r="N183" s="244">
        <v>1086</v>
      </c>
      <c r="O183" s="243" t="s">
        <v>1575</v>
      </c>
      <c r="P183" s="125">
        <f>SUMIFS('C - Sazby a jednotkové ceny'!$H$7:$H$69,'C - Sazby a jednotkové ceny'!$E$7:$E$69,'A1 - Seznam míst plnění vnější'!L183,'C - Sazby a jednotkové ceny'!$F$7:$F$69,'A1 - Seznam míst plnění vnější'!M183)</f>
        <v>0</v>
      </c>
      <c r="Q183" s="269">
        <f t="shared" si="7"/>
        <v>0</v>
      </c>
      <c r="R183" s="249" t="s">
        <v>1586</v>
      </c>
      <c r="S183" s="251" t="s">
        <v>1586</v>
      </c>
      <c r="T183" s="252" t="s">
        <v>1586</v>
      </c>
      <c r="U183" s="250" t="s">
        <v>1586</v>
      </c>
      <c r="V183" s="261" t="s">
        <v>1586</v>
      </c>
      <c r="W183" s="262" t="s">
        <v>1586</v>
      </c>
      <c r="Y183" s="15">
        <f ca="1">SUMIFS('D - Harmonogram úklidu'!$AJ$5:$AJ$1213,'D - Harmonogram úklidu'!$A$5:$A$1213,'A1 - Seznam míst plnění vnější'!G184,'D - Harmonogram úklidu'!$B$5:$B$1213,'A1 - Seznam míst plnění vnější'!L184)</f>
        <v>4</v>
      </c>
      <c r="Z183" s="47" t="str">
        <f t="shared" si="6"/>
        <v>Březová nad Svitavou-Dlouhá</v>
      </c>
    </row>
    <row r="184" spans="1:26" ht="22.5" customHeight="1" x14ac:dyDescent="0.25">
      <c r="A184" s="14" t="s">
        <v>2510</v>
      </c>
      <c r="B184" s="30">
        <v>1271</v>
      </c>
      <c r="C184" s="26" t="s">
        <v>68</v>
      </c>
      <c r="D184" s="42" t="s">
        <v>65</v>
      </c>
      <c r="E184" s="26">
        <v>334854</v>
      </c>
      <c r="F184" s="26" t="s">
        <v>1653</v>
      </c>
      <c r="G184" s="33" t="s">
        <v>70</v>
      </c>
      <c r="H184" s="227" t="s">
        <v>1988</v>
      </c>
      <c r="I184" s="227" t="s">
        <v>2056</v>
      </c>
      <c r="J184" s="227" t="s">
        <v>2580</v>
      </c>
      <c r="K184" s="227" t="s">
        <v>2491</v>
      </c>
      <c r="L184" s="227" t="s">
        <v>346</v>
      </c>
      <c r="M184" s="247">
        <v>4</v>
      </c>
      <c r="N184" s="244">
        <v>5</v>
      </c>
      <c r="O184" s="243" t="s">
        <v>1575</v>
      </c>
      <c r="P184" s="125">
        <f>SUMIFS('C - Sazby a jednotkové ceny'!$H$7:$H$69,'C - Sazby a jednotkové ceny'!$E$7:$E$69,'A1 - Seznam míst plnění vnější'!L184,'C - Sazby a jednotkové ceny'!$F$7:$F$69,'A1 - Seznam míst plnění vnější'!M184)</f>
        <v>0</v>
      </c>
      <c r="Q184" s="269">
        <f t="shared" si="7"/>
        <v>0</v>
      </c>
      <c r="R184" s="249" t="s">
        <v>1586</v>
      </c>
      <c r="S184" s="251" t="s">
        <v>1586</v>
      </c>
      <c r="T184" s="252" t="s">
        <v>1586</v>
      </c>
      <c r="U184" s="250" t="s">
        <v>1586</v>
      </c>
      <c r="V184" s="261" t="s">
        <v>1586</v>
      </c>
      <c r="W184" s="262" t="s">
        <v>1586</v>
      </c>
      <c r="Y184" s="15">
        <f ca="1">SUMIFS('D - Harmonogram úklidu'!$AJ$5:$AJ$1213,'D - Harmonogram úklidu'!$A$5:$A$1213,'A1 - Seznam míst plnění vnější'!G185,'D - Harmonogram úklidu'!$B$5:$B$1213,'A1 - Seznam míst plnění vnější'!L185)</f>
        <v>2</v>
      </c>
      <c r="Z184" s="47" t="str">
        <f t="shared" si="6"/>
        <v>Břežany</v>
      </c>
    </row>
    <row r="185" spans="1:26" ht="22.5" customHeight="1" x14ac:dyDescent="0.25">
      <c r="A185" s="14" t="s">
        <v>2510</v>
      </c>
      <c r="B185" s="30">
        <v>1271</v>
      </c>
      <c r="C185" s="26" t="s">
        <v>68</v>
      </c>
      <c r="D185" s="42" t="s">
        <v>65</v>
      </c>
      <c r="E185" s="26">
        <v>334854</v>
      </c>
      <c r="F185" s="26" t="s">
        <v>1654</v>
      </c>
      <c r="G185" s="33" t="s">
        <v>70</v>
      </c>
      <c r="H185" s="227" t="s">
        <v>1988</v>
      </c>
      <c r="I185" s="227" t="s">
        <v>2056</v>
      </c>
      <c r="J185" s="227" t="s">
        <v>2580</v>
      </c>
      <c r="K185" s="227" t="s">
        <v>2492</v>
      </c>
      <c r="L185" s="227" t="s">
        <v>347</v>
      </c>
      <c r="M185" s="247">
        <v>2</v>
      </c>
      <c r="N185" s="32">
        <v>1</v>
      </c>
      <c r="O185" s="39" t="s">
        <v>1576</v>
      </c>
      <c r="P185" s="125">
        <f>SUMIFS('C - Sazby a jednotkové ceny'!$H$7:$H$69,'C - Sazby a jednotkové ceny'!$E$7:$E$69,'A1 - Seznam míst plnění vnější'!L185,'C - Sazby a jednotkové ceny'!$F$7:$F$69,'A1 - Seznam míst plnění vnější'!M185)</f>
        <v>0</v>
      </c>
      <c r="Q185" s="269">
        <f t="shared" si="7"/>
        <v>0</v>
      </c>
      <c r="R185" s="249" t="s">
        <v>1586</v>
      </c>
      <c r="S185" s="251" t="s">
        <v>1586</v>
      </c>
      <c r="T185" s="252" t="s">
        <v>1586</v>
      </c>
      <c r="U185" s="250" t="s">
        <v>1586</v>
      </c>
      <c r="V185" s="261" t="s">
        <v>1586</v>
      </c>
      <c r="W185" s="262" t="s">
        <v>1586</v>
      </c>
      <c r="Y185" s="15">
        <f ca="1">SUMIFS('D - Harmonogram úklidu'!$AJ$5:$AJ$1213,'D - Harmonogram úklidu'!$A$5:$A$1213,'A1 - Seznam míst plnění vnější'!G186,'D - Harmonogram úklidu'!$B$5:$B$1213,'A1 - Seznam míst plnění vnější'!L186)</f>
        <v>4</v>
      </c>
      <c r="Z185" s="47" t="str">
        <f t="shared" si="6"/>
        <v>Břežany</v>
      </c>
    </row>
    <row r="186" spans="1:26" ht="11.25" customHeight="1" x14ac:dyDescent="0.25">
      <c r="A186" s="14" t="s">
        <v>2510</v>
      </c>
      <c r="B186" s="30">
        <v>2302</v>
      </c>
      <c r="C186" s="26" t="s">
        <v>68</v>
      </c>
      <c r="D186" s="42" t="s">
        <v>59</v>
      </c>
      <c r="E186" s="26">
        <v>335059</v>
      </c>
      <c r="F186" s="26" t="s">
        <v>1719</v>
      </c>
      <c r="G186" s="33" t="s">
        <v>252</v>
      </c>
      <c r="H186" s="227" t="s">
        <v>1988</v>
      </c>
      <c r="I186" s="227" t="s">
        <v>2057</v>
      </c>
      <c r="J186" s="227" t="s">
        <v>2580</v>
      </c>
      <c r="K186" s="227" t="s">
        <v>2492</v>
      </c>
      <c r="L186" s="227" t="s">
        <v>347</v>
      </c>
      <c r="M186" s="247">
        <v>4</v>
      </c>
      <c r="N186" s="32">
        <v>3</v>
      </c>
      <c r="O186" s="39" t="s">
        <v>1576</v>
      </c>
      <c r="P186" s="125">
        <f>SUMIFS('C - Sazby a jednotkové ceny'!$H$7:$H$69,'C - Sazby a jednotkové ceny'!$E$7:$E$69,'A1 - Seznam míst plnění vnější'!L186,'C - Sazby a jednotkové ceny'!$F$7:$F$69,'A1 - Seznam míst plnění vnější'!M186)</f>
        <v>0</v>
      </c>
      <c r="Q186" s="269">
        <f t="shared" si="7"/>
        <v>0</v>
      </c>
      <c r="R186" s="249" t="s">
        <v>1586</v>
      </c>
      <c r="S186" s="251" t="s">
        <v>1586</v>
      </c>
      <c r="T186" s="252" t="s">
        <v>1586</v>
      </c>
      <c r="U186" s="250" t="s">
        <v>1586</v>
      </c>
      <c r="V186" s="261" t="s">
        <v>1586</v>
      </c>
      <c r="W186" s="262" t="s">
        <v>1586</v>
      </c>
      <c r="Y186" s="15">
        <f ca="1">SUMIFS('D - Harmonogram úklidu'!$AJ$5:$AJ$1213,'D - Harmonogram úklidu'!$A$5:$A$1213,'A1 - Seznam míst plnění vnější'!G187,'D - Harmonogram úklidu'!$B$5:$B$1213,'A1 - Seznam míst plnění vnější'!L187)</f>
        <v>4</v>
      </c>
      <c r="Z186" s="47" t="str">
        <f t="shared" si="6"/>
        <v>Bučovice</v>
      </c>
    </row>
    <row r="187" spans="1:26" ht="11.25" customHeight="1" x14ac:dyDescent="0.25">
      <c r="A187" s="14" t="s">
        <v>2510</v>
      </c>
      <c r="B187" s="30">
        <v>2302</v>
      </c>
      <c r="C187" s="26" t="s">
        <v>68</v>
      </c>
      <c r="D187" s="42" t="s">
        <v>59</v>
      </c>
      <c r="E187" s="26">
        <v>335059</v>
      </c>
      <c r="F187" s="26" t="s">
        <v>1720</v>
      </c>
      <c r="G187" s="33" t="s">
        <v>252</v>
      </c>
      <c r="H187" s="227" t="s">
        <v>1988</v>
      </c>
      <c r="I187" s="227" t="s">
        <v>2057</v>
      </c>
      <c r="J187" s="227" t="s">
        <v>2580</v>
      </c>
      <c r="K187" s="227" t="s">
        <v>2493</v>
      </c>
      <c r="L187" s="227" t="s">
        <v>348</v>
      </c>
      <c r="M187" s="247">
        <v>4</v>
      </c>
      <c r="N187" s="32">
        <v>1</v>
      </c>
      <c r="O187" s="39" t="s">
        <v>1576</v>
      </c>
      <c r="P187" s="125">
        <f>SUMIFS('C - Sazby a jednotkové ceny'!$H$7:$H$69,'C - Sazby a jednotkové ceny'!$E$7:$E$69,'A1 - Seznam míst plnění vnější'!L187,'C - Sazby a jednotkové ceny'!$F$7:$F$69,'A1 - Seznam míst plnění vnější'!M187)</f>
        <v>0</v>
      </c>
      <c r="Q187" s="269">
        <f t="shared" si="7"/>
        <v>0</v>
      </c>
      <c r="R187" s="249" t="s">
        <v>1586</v>
      </c>
      <c r="S187" s="251" t="s">
        <v>1586</v>
      </c>
      <c r="T187" s="252" t="s">
        <v>1586</v>
      </c>
      <c r="U187" s="250" t="s">
        <v>1586</v>
      </c>
      <c r="V187" s="261" t="s">
        <v>1586</v>
      </c>
      <c r="W187" s="262" t="s">
        <v>1586</v>
      </c>
      <c r="Y187" s="15">
        <f ca="1">SUMIFS('D - Harmonogram úklidu'!$AJ$5:$AJ$1213,'D - Harmonogram úklidu'!$A$5:$A$1213,'A1 - Seznam míst plnění vnější'!G188,'D - Harmonogram úklidu'!$B$5:$B$1213,'A1 - Seznam míst plnění vnější'!L188)</f>
        <v>4</v>
      </c>
      <c r="Z187" s="47" t="str">
        <f t="shared" si="6"/>
        <v>Bučovice</v>
      </c>
    </row>
    <row r="188" spans="1:26" ht="11.25" customHeight="1" x14ac:dyDescent="0.25">
      <c r="A188" s="14" t="s">
        <v>2510</v>
      </c>
      <c r="B188" s="30">
        <v>2302</v>
      </c>
      <c r="C188" s="26" t="s">
        <v>68</v>
      </c>
      <c r="D188" s="42" t="s">
        <v>59</v>
      </c>
      <c r="E188" s="26">
        <v>335059</v>
      </c>
      <c r="F188" s="26" t="s">
        <v>1721</v>
      </c>
      <c r="G188" s="33" t="s">
        <v>252</v>
      </c>
      <c r="H188" s="227" t="s">
        <v>1988</v>
      </c>
      <c r="I188" s="227" t="s">
        <v>2057</v>
      </c>
      <c r="J188" s="227" t="s">
        <v>2580</v>
      </c>
      <c r="K188" s="227" t="s">
        <v>2495</v>
      </c>
      <c r="L188" s="227" t="s">
        <v>350</v>
      </c>
      <c r="M188" s="247">
        <v>4</v>
      </c>
      <c r="N188" s="244">
        <v>400</v>
      </c>
      <c r="O188" s="243" t="s">
        <v>1575</v>
      </c>
      <c r="P188" s="125">
        <f>SUMIFS('C - Sazby a jednotkové ceny'!$H$7:$H$69,'C - Sazby a jednotkové ceny'!$E$7:$E$69,'A1 - Seznam míst plnění vnější'!L188,'C - Sazby a jednotkové ceny'!$F$7:$F$69,'A1 - Seznam míst plnění vnější'!M188)</f>
        <v>0</v>
      </c>
      <c r="Q188" s="269">
        <f t="shared" si="7"/>
        <v>0</v>
      </c>
      <c r="R188" s="249" t="s">
        <v>1586</v>
      </c>
      <c r="S188" s="251" t="s">
        <v>1585</v>
      </c>
      <c r="T188" s="252" t="s">
        <v>1585</v>
      </c>
      <c r="U188" s="250" t="s">
        <v>1586</v>
      </c>
      <c r="V188" s="261" t="s">
        <v>1586</v>
      </c>
      <c r="W188" s="262" t="s">
        <v>1586</v>
      </c>
      <c r="Y188" s="15">
        <f ca="1">SUMIFS('D - Harmonogram úklidu'!$AJ$5:$AJ$1213,'D - Harmonogram úklidu'!$A$5:$A$1213,'A1 - Seznam míst plnění vnější'!G189,'D - Harmonogram úklidu'!$B$5:$B$1213,'A1 - Seznam míst plnění vnější'!L189)</f>
        <v>4</v>
      </c>
      <c r="Z188" s="47" t="str">
        <f t="shared" si="6"/>
        <v>Bučovice</v>
      </c>
    </row>
    <row r="189" spans="1:26" ht="19.5" customHeight="1" x14ac:dyDescent="0.25">
      <c r="A189" s="14" t="s">
        <v>2510</v>
      </c>
      <c r="B189" s="30">
        <v>2302</v>
      </c>
      <c r="C189" s="26" t="s">
        <v>68</v>
      </c>
      <c r="D189" s="42" t="s">
        <v>59</v>
      </c>
      <c r="E189" s="26">
        <v>335059</v>
      </c>
      <c r="F189" s="26" t="s">
        <v>1722</v>
      </c>
      <c r="G189" s="33" t="s">
        <v>252</v>
      </c>
      <c r="H189" s="227" t="s">
        <v>1988</v>
      </c>
      <c r="I189" s="227" t="s">
        <v>2058</v>
      </c>
      <c r="J189" s="227" t="s">
        <v>2580</v>
      </c>
      <c r="K189" s="227" t="s">
        <v>2495</v>
      </c>
      <c r="L189" s="227" t="s">
        <v>350</v>
      </c>
      <c r="M189" s="247">
        <v>4</v>
      </c>
      <c r="N189" s="244"/>
      <c r="O189" s="243" t="s">
        <v>1575</v>
      </c>
      <c r="P189" s="125">
        <f>SUMIFS('C - Sazby a jednotkové ceny'!$H$7:$H$69,'C - Sazby a jednotkové ceny'!$E$7:$E$69,'A1 - Seznam míst plnění vnější'!L189,'C - Sazby a jednotkové ceny'!$F$7:$F$69,'A1 - Seznam míst plnění vnější'!M189)</f>
        <v>0</v>
      </c>
      <c r="Q189" s="269">
        <f t="shared" si="7"/>
        <v>0</v>
      </c>
      <c r="R189" s="249" t="s">
        <v>1586</v>
      </c>
      <c r="S189" s="251" t="s">
        <v>1585</v>
      </c>
      <c r="T189" s="252" t="s">
        <v>1585</v>
      </c>
      <c r="U189" s="250" t="s">
        <v>1586</v>
      </c>
      <c r="V189" s="261" t="s">
        <v>1586</v>
      </c>
      <c r="W189" s="262" t="s">
        <v>1586</v>
      </c>
      <c r="Y189" s="15">
        <f ca="1">SUMIFS('D - Harmonogram úklidu'!$AJ$5:$AJ$1213,'D - Harmonogram úklidu'!$A$5:$A$1213,'A1 - Seznam míst plnění vnější'!G190,'D - Harmonogram úklidu'!$B$5:$B$1213,'A1 - Seznam míst plnění vnější'!L190)</f>
        <v>4</v>
      </c>
      <c r="Z189" s="47" t="str">
        <f t="shared" si="6"/>
        <v>Bučovice</v>
      </c>
    </row>
    <row r="190" spans="1:26" ht="19.5" customHeight="1" x14ac:dyDescent="0.25">
      <c r="A190" s="14" t="s">
        <v>2510</v>
      </c>
      <c r="B190" s="30">
        <v>2302</v>
      </c>
      <c r="C190" s="26" t="s">
        <v>68</v>
      </c>
      <c r="D190" s="42" t="s">
        <v>59</v>
      </c>
      <c r="E190" s="26">
        <v>335059</v>
      </c>
      <c r="F190" s="26" t="s">
        <v>1723</v>
      </c>
      <c r="G190" s="33" t="s">
        <v>252</v>
      </c>
      <c r="H190" s="227" t="s">
        <v>1988</v>
      </c>
      <c r="I190" s="227" t="s">
        <v>2058</v>
      </c>
      <c r="J190" s="227" t="s">
        <v>2580</v>
      </c>
      <c r="K190" s="227" t="s">
        <v>2495</v>
      </c>
      <c r="L190" s="227" t="s">
        <v>350</v>
      </c>
      <c r="M190" s="247">
        <v>4</v>
      </c>
      <c r="N190" s="244">
        <v>60</v>
      </c>
      <c r="O190" s="243" t="s">
        <v>1575</v>
      </c>
      <c r="P190" s="125">
        <f>SUMIFS('C - Sazby a jednotkové ceny'!$H$7:$H$69,'C - Sazby a jednotkové ceny'!$E$7:$E$69,'A1 - Seznam míst plnění vnější'!L190,'C - Sazby a jednotkové ceny'!$F$7:$F$69,'A1 - Seznam míst plnění vnější'!M190)</f>
        <v>0</v>
      </c>
      <c r="Q190" s="269">
        <f t="shared" si="7"/>
        <v>0</v>
      </c>
      <c r="R190" s="249" t="s">
        <v>1586</v>
      </c>
      <c r="S190" s="251" t="s">
        <v>1585</v>
      </c>
      <c r="T190" s="252" t="s">
        <v>1585</v>
      </c>
      <c r="U190" s="250" t="s">
        <v>1586</v>
      </c>
      <c r="V190" s="261" t="s">
        <v>1586</v>
      </c>
      <c r="W190" s="262" t="s">
        <v>1586</v>
      </c>
      <c r="Y190" s="15">
        <f ca="1">SUMIFS('D - Harmonogram úklidu'!$AJ$5:$AJ$1213,'D - Harmonogram úklidu'!$A$5:$A$1213,'A1 - Seznam míst plnění vnější'!G191,'D - Harmonogram úklidu'!$B$5:$B$1213,'A1 - Seznam míst plnění vnější'!L191)</f>
        <v>1</v>
      </c>
      <c r="Z190" s="47" t="str">
        <f t="shared" si="6"/>
        <v>Bučovice</v>
      </c>
    </row>
    <row r="191" spans="1:26" ht="19.5" customHeight="1" x14ac:dyDescent="0.25">
      <c r="A191" s="14" t="s">
        <v>2510</v>
      </c>
      <c r="B191" s="30">
        <v>2302</v>
      </c>
      <c r="C191" s="26" t="s">
        <v>68</v>
      </c>
      <c r="D191" s="42" t="s">
        <v>59</v>
      </c>
      <c r="E191" s="26">
        <v>335059</v>
      </c>
      <c r="F191" s="26" t="s">
        <v>1724</v>
      </c>
      <c r="G191" s="33" t="s">
        <v>252</v>
      </c>
      <c r="H191" s="227" t="s">
        <v>1988</v>
      </c>
      <c r="I191" s="227" t="s">
        <v>2058</v>
      </c>
      <c r="J191" s="227" t="s">
        <v>2494</v>
      </c>
      <c r="K191" s="227" t="s">
        <v>2494</v>
      </c>
      <c r="L191" s="227" t="s">
        <v>391</v>
      </c>
      <c r="M191" s="247">
        <v>1</v>
      </c>
      <c r="N191" s="244">
        <v>190</v>
      </c>
      <c r="O191" s="243" t="s">
        <v>1575</v>
      </c>
      <c r="P191" s="125">
        <f>SUMIFS('C - Sazby a jednotkové ceny'!$H$7:$H$69,'C - Sazby a jednotkové ceny'!$E$7:$E$69,'A1 - Seznam míst plnění vnější'!L191,'C - Sazby a jednotkové ceny'!$F$7:$F$69,'A1 - Seznam míst plnění vnější'!M191)</f>
        <v>0</v>
      </c>
      <c r="Q191" s="269">
        <f t="shared" si="7"/>
        <v>0</v>
      </c>
      <c r="R191" s="249" t="s">
        <v>1586</v>
      </c>
      <c r="S191" s="251" t="s">
        <v>1586</v>
      </c>
      <c r="T191" s="252" t="s">
        <v>1586</v>
      </c>
      <c r="U191" s="250" t="s">
        <v>1586</v>
      </c>
      <c r="V191" s="261" t="s">
        <v>1586</v>
      </c>
      <c r="W191" s="262" t="s">
        <v>1586</v>
      </c>
      <c r="Y191" s="15">
        <f ca="1">SUMIFS('D - Harmonogram úklidu'!$AJ$5:$AJ$1213,'D - Harmonogram úklidu'!$A$5:$A$1213,'A1 - Seznam míst plnění vnější'!G192,'D - Harmonogram úklidu'!$B$5:$B$1213,'A1 - Seznam míst plnění vnější'!L192)</f>
        <v>2</v>
      </c>
      <c r="Z191" s="47" t="str">
        <f t="shared" si="6"/>
        <v>Bučovice</v>
      </c>
    </row>
    <row r="192" spans="1:26" ht="19.5" customHeight="1" x14ac:dyDescent="0.25">
      <c r="A192" s="14" t="s">
        <v>2510</v>
      </c>
      <c r="B192" s="30">
        <v>1733</v>
      </c>
      <c r="C192" s="26" t="s">
        <v>128</v>
      </c>
      <c r="D192" s="42" t="s">
        <v>131</v>
      </c>
      <c r="E192" s="26">
        <v>561860</v>
      </c>
      <c r="F192" s="26" t="s">
        <v>1624</v>
      </c>
      <c r="G192" s="33" t="s">
        <v>130</v>
      </c>
      <c r="H192" s="227" t="s">
        <v>1988</v>
      </c>
      <c r="I192" s="227" t="s">
        <v>2059</v>
      </c>
      <c r="J192" s="227" t="s">
        <v>2580</v>
      </c>
      <c r="K192" s="227" t="s">
        <v>2491</v>
      </c>
      <c r="L192" s="227" t="s">
        <v>346</v>
      </c>
      <c r="M192" s="247">
        <v>2</v>
      </c>
      <c r="N192" s="244">
        <v>12</v>
      </c>
      <c r="O192" s="243" t="s">
        <v>1575</v>
      </c>
      <c r="P192" s="125">
        <f>SUMIFS('C - Sazby a jednotkové ceny'!$H$7:$H$69,'C - Sazby a jednotkové ceny'!$E$7:$E$69,'A1 - Seznam míst plnění vnější'!L192,'C - Sazby a jednotkové ceny'!$F$7:$F$69,'A1 - Seznam míst plnění vnější'!M192)</f>
        <v>0</v>
      </c>
      <c r="Q192" s="269">
        <f t="shared" si="7"/>
        <v>0</v>
      </c>
      <c r="R192" s="249" t="s">
        <v>1586</v>
      </c>
      <c r="S192" s="251" t="s">
        <v>1586</v>
      </c>
      <c r="T192" s="252" t="s">
        <v>1586</v>
      </c>
      <c r="U192" s="250" t="s">
        <v>1586</v>
      </c>
      <c r="V192" s="261" t="s">
        <v>1586</v>
      </c>
      <c r="W192" s="262" t="s">
        <v>1586</v>
      </c>
      <c r="Y192" s="15">
        <f ca="1">SUMIFS('D - Harmonogram úklidu'!$AJ$5:$AJ$1213,'D - Harmonogram úklidu'!$A$5:$A$1213,'A1 - Seznam míst plnění vnější'!G193,'D - Harmonogram úklidu'!$B$5:$B$1213,'A1 - Seznam míst plnění vnější'!L193)</f>
        <v>4</v>
      </c>
      <c r="Z192" s="47" t="str">
        <f t="shared" si="6"/>
        <v>Budčice</v>
      </c>
    </row>
    <row r="193" spans="1:26" ht="19.5" customHeight="1" x14ac:dyDescent="0.25">
      <c r="A193" s="14" t="s">
        <v>2510</v>
      </c>
      <c r="B193" s="30">
        <v>1733</v>
      </c>
      <c r="C193" s="26" t="s">
        <v>128</v>
      </c>
      <c r="D193" s="42" t="s">
        <v>131</v>
      </c>
      <c r="E193" s="26">
        <v>561860</v>
      </c>
      <c r="F193" s="26" t="s">
        <v>1625</v>
      </c>
      <c r="G193" s="33" t="s">
        <v>130</v>
      </c>
      <c r="H193" s="227" t="s">
        <v>1988</v>
      </c>
      <c r="I193" s="227" t="s">
        <v>2059</v>
      </c>
      <c r="J193" s="227" t="s">
        <v>2580</v>
      </c>
      <c r="K193" s="227" t="s">
        <v>2492</v>
      </c>
      <c r="L193" s="227" t="s">
        <v>347</v>
      </c>
      <c r="M193" s="247">
        <v>4</v>
      </c>
      <c r="N193" s="32">
        <v>1</v>
      </c>
      <c r="O193" s="39" t="s">
        <v>1576</v>
      </c>
      <c r="P193" s="125">
        <f>SUMIFS('C - Sazby a jednotkové ceny'!$H$7:$H$69,'C - Sazby a jednotkové ceny'!$E$7:$E$69,'A1 - Seznam míst plnění vnější'!L193,'C - Sazby a jednotkové ceny'!$F$7:$F$69,'A1 - Seznam míst plnění vnější'!M193)</f>
        <v>0</v>
      </c>
      <c r="Q193" s="269">
        <f t="shared" si="7"/>
        <v>0</v>
      </c>
      <c r="R193" s="249" t="s">
        <v>1586</v>
      </c>
      <c r="S193" s="251" t="s">
        <v>1586</v>
      </c>
      <c r="T193" s="252" t="s">
        <v>1586</v>
      </c>
      <c r="U193" s="250" t="s">
        <v>1586</v>
      </c>
      <c r="V193" s="261" t="s">
        <v>1586</v>
      </c>
      <c r="W193" s="262" t="s">
        <v>1586</v>
      </c>
      <c r="Y193" s="15">
        <f ca="1">SUMIFS('D - Harmonogram úklidu'!$AJ$5:$AJ$1213,'D - Harmonogram úklidu'!$A$5:$A$1213,'A1 - Seznam míst plnění vnější'!G195,'D - Harmonogram úklidu'!$B$5:$B$1213,'A1 - Seznam míst plnění vnější'!L195)</f>
        <v>1</v>
      </c>
      <c r="Z193" s="47" t="str">
        <f t="shared" si="6"/>
        <v>Budčice</v>
      </c>
    </row>
    <row r="194" spans="1:26" ht="19.5" customHeight="1" x14ac:dyDescent="0.25">
      <c r="A194" s="14" t="s">
        <v>2510</v>
      </c>
      <c r="B194" s="30">
        <v>1733</v>
      </c>
      <c r="C194" s="26" t="s">
        <v>128</v>
      </c>
      <c r="D194" s="42" t="s">
        <v>131</v>
      </c>
      <c r="E194" s="26">
        <v>561860</v>
      </c>
      <c r="F194" s="26" t="s">
        <v>1626</v>
      </c>
      <c r="G194" s="33" t="s">
        <v>130</v>
      </c>
      <c r="H194" s="227" t="s">
        <v>1988</v>
      </c>
      <c r="I194" s="227" t="s">
        <v>2059</v>
      </c>
      <c r="J194" s="227" t="s">
        <v>2580</v>
      </c>
      <c r="K194" s="227" t="s">
        <v>2495</v>
      </c>
      <c r="L194" s="227" t="s">
        <v>350</v>
      </c>
      <c r="M194" s="247">
        <v>1</v>
      </c>
      <c r="N194" s="244">
        <v>126</v>
      </c>
      <c r="O194" s="243" t="s">
        <v>1575</v>
      </c>
      <c r="P194" s="125">
        <f>SUMIFS('C - Sazby a jednotkové ceny'!$H$7:$H$69,'C - Sazby a jednotkové ceny'!$E$7:$E$69,'A1 - Seznam míst plnění vnější'!L194,'C - Sazby a jednotkové ceny'!$F$7:$F$69,'A1 - Seznam míst plnění vnější'!M194)</f>
        <v>0</v>
      </c>
      <c r="Q194" s="269">
        <f t="shared" si="7"/>
        <v>0</v>
      </c>
      <c r="R194" s="249" t="s">
        <v>1586</v>
      </c>
      <c r="S194" s="251" t="s">
        <v>1586</v>
      </c>
      <c r="T194" s="252" t="s">
        <v>1586</v>
      </c>
      <c r="U194" s="250" t="s">
        <v>1586</v>
      </c>
      <c r="V194" s="261" t="s">
        <v>1586</v>
      </c>
      <c r="W194" s="262" t="s">
        <v>1586</v>
      </c>
      <c r="Y194" s="15">
        <f ca="1">SUMIFS('D - Harmonogram úklidu'!$AJ$5:$AJ$1213,'D - Harmonogram úklidu'!$A$5:$A$1213,'A1 - Seznam míst plnění vnější'!G196,'D - Harmonogram úklidu'!$B$5:$B$1213,'A1 - Seznam míst plnění vnější'!L196)</f>
        <v>4</v>
      </c>
      <c r="Z194" s="47" t="str">
        <f t="shared" si="6"/>
        <v>Budčice</v>
      </c>
    </row>
    <row r="195" spans="1:26" ht="19.5" customHeight="1" x14ac:dyDescent="0.25">
      <c r="A195" s="14" t="s">
        <v>2510</v>
      </c>
      <c r="B195" s="30">
        <v>1733</v>
      </c>
      <c r="C195" s="26" t="s">
        <v>128</v>
      </c>
      <c r="D195" s="42" t="s">
        <v>131</v>
      </c>
      <c r="E195" s="26">
        <v>561860</v>
      </c>
      <c r="F195" s="26" t="s">
        <v>1627</v>
      </c>
      <c r="G195" s="33" t="s">
        <v>130</v>
      </c>
      <c r="H195" s="227" t="s">
        <v>1988</v>
      </c>
      <c r="I195" s="227" t="s">
        <v>2059</v>
      </c>
      <c r="J195" s="227" t="s">
        <v>2494</v>
      </c>
      <c r="K195" s="227" t="s">
        <v>2494</v>
      </c>
      <c r="L195" s="227" t="s">
        <v>391</v>
      </c>
      <c r="M195" s="247">
        <v>1</v>
      </c>
      <c r="N195" s="244">
        <v>210</v>
      </c>
      <c r="O195" s="243" t="s">
        <v>1575</v>
      </c>
      <c r="P195" s="125">
        <f>SUMIFS('C - Sazby a jednotkové ceny'!$H$7:$H$69,'C - Sazby a jednotkové ceny'!$E$7:$E$69,'A1 - Seznam míst plnění vnější'!L195,'C - Sazby a jednotkové ceny'!$F$7:$F$69,'A1 - Seznam míst plnění vnější'!M195)</f>
        <v>0</v>
      </c>
      <c r="Q195" s="269">
        <f t="shared" si="7"/>
        <v>0</v>
      </c>
      <c r="R195" s="249" t="s">
        <v>1586</v>
      </c>
      <c r="S195" s="251" t="s">
        <v>1586</v>
      </c>
      <c r="T195" s="252" t="s">
        <v>1586</v>
      </c>
      <c r="U195" s="250" t="s">
        <v>1586</v>
      </c>
      <c r="V195" s="261" t="s">
        <v>1586</v>
      </c>
      <c r="W195" s="262" t="s">
        <v>1586</v>
      </c>
      <c r="Y195" s="15">
        <f ca="1">SUMIFS('D - Harmonogram úklidu'!$AJ$5:$AJ$1213,'D - Harmonogram úklidu'!$A$5:$A$1213,'A1 - Seznam míst plnění vnější'!G197,'D - Harmonogram úklidu'!$B$5:$B$1213,'A1 - Seznam míst plnění vnější'!L197)</f>
        <v>4</v>
      </c>
      <c r="Z195" s="47" t="str">
        <f t="shared" si="6"/>
        <v>Budčice</v>
      </c>
    </row>
    <row r="196" spans="1:26" ht="19.5" customHeight="1" x14ac:dyDescent="0.25">
      <c r="A196" s="14" t="s">
        <v>2510</v>
      </c>
      <c r="B196" s="30">
        <v>1261</v>
      </c>
      <c r="C196" s="26" t="s">
        <v>344</v>
      </c>
      <c r="D196" s="42" t="s">
        <v>132</v>
      </c>
      <c r="E196" s="26">
        <v>367250</v>
      </c>
      <c r="F196" s="26" t="s">
        <v>1620</v>
      </c>
      <c r="G196" s="33" t="s">
        <v>310</v>
      </c>
      <c r="H196" s="227" t="s">
        <v>1988</v>
      </c>
      <c r="I196" s="227" t="s">
        <v>2060</v>
      </c>
      <c r="J196" s="227" t="s">
        <v>2580</v>
      </c>
      <c r="K196" s="227" t="s">
        <v>2491</v>
      </c>
      <c r="L196" s="227" t="s">
        <v>346</v>
      </c>
      <c r="M196" s="247">
        <v>4</v>
      </c>
      <c r="N196" s="244">
        <v>24</v>
      </c>
      <c r="O196" s="243" t="s">
        <v>1575</v>
      </c>
      <c r="P196" s="125">
        <f>SUMIFS('C - Sazby a jednotkové ceny'!$H$7:$H$69,'C - Sazby a jednotkové ceny'!$E$7:$E$69,'A1 - Seznam míst plnění vnější'!L196,'C - Sazby a jednotkové ceny'!$F$7:$F$69,'A1 - Seznam míst plnění vnější'!M196)</f>
        <v>0</v>
      </c>
      <c r="Q196" s="269">
        <f t="shared" si="7"/>
        <v>0</v>
      </c>
      <c r="R196" s="249" t="s">
        <v>1586</v>
      </c>
      <c r="S196" s="251" t="s">
        <v>1586</v>
      </c>
      <c r="T196" s="252" t="s">
        <v>1586</v>
      </c>
      <c r="U196" s="250" t="s">
        <v>1586</v>
      </c>
      <c r="V196" s="261" t="s">
        <v>1586</v>
      </c>
      <c r="W196" s="262" t="s">
        <v>1586</v>
      </c>
      <c r="Y196" s="15">
        <f ca="1">SUMIFS('D - Harmonogram úklidu'!$AJ$5:$AJ$1213,'D - Harmonogram úklidu'!$A$5:$A$1213,'A1 - Seznam míst plnění vnější'!G198,'D - Harmonogram úklidu'!$B$5:$B$1213,'A1 - Seznam míst plnění vnější'!L198)</f>
        <v>2</v>
      </c>
      <c r="Z196" s="47" t="str">
        <f t="shared" si="6"/>
        <v>Budišov u Třebíče</v>
      </c>
    </row>
    <row r="197" spans="1:26" ht="19.5" customHeight="1" x14ac:dyDescent="0.25">
      <c r="A197" s="14" t="s">
        <v>2510</v>
      </c>
      <c r="B197" s="30">
        <v>1261</v>
      </c>
      <c r="C197" s="26" t="s">
        <v>344</v>
      </c>
      <c r="D197" s="42" t="s">
        <v>132</v>
      </c>
      <c r="E197" s="26">
        <v>367250</v>
      </c>
      <c r="F197" s="26" t="s">
        <v>1621</v>
      </c>
      <c r="G197" s="33" t="s">
        <v>310</v>
      </c>
      <c r="H197" s="227" t="s">
        <v>1988</v>
      </c>
      <c r="I197" s="227" t="s">
        <v>2060</v>
      </c>
      <c r="J197" s="227" t="s">
        <v>2580</v>
      </c>
      <c r="K197" s="227" t="s">
        <v>2492</v>
      </c>
      <c r="L197" s="227" t="s">
        <v>347</v>
      </c>
      <c r="M197" s="247">
        <v>4</v>
      </c>
      <c r="N197" s="32">
        <v>2</v>
      </c>
      <c r="O197" s="39" t="s">
        <v>1576</v>
      </c>
      <c r="P197" s="125">
        <f>SUMIFS('C - Sazby a jednotkové ceny'!$H$7:$H$69,'C - Sazby a jednotkové ceny'!$E$7:$E$69,'A1 - Seznam míst plnění vnější'!L197,'C - Sazby a jednotkové ceny'!$F$7:$F$69,'A1 - Seznam míst plnění vnější'!M197)</f>
        <v>0</v>
      </c>
      <c r="Q197" s="269">
        <f t="shared" si="7"/>
        <v>0</v>
      </c>
      <c r="R197" s="249" t="s">
        <v>1586</v>
      </c>
      <c r="S197" s="251" t="s">
        <v>1586</v>
      </c>
      <c r="T197" s="252" t="s">
        <v>1586</v>
      </c>
      <c r="U197" s="250" t="s">
        <v>1586</v>
      </c>
      <c r="V197" s="261" t="s">
        <v>1586</v>
      </c>
      <c r="W197" s="262" t="s">
        <v>1586</v>
      </c>
      <c r="Y197" s="15">
        <f ca="1">SUMIFS('D - Harmonogram úklidu'!$AJ$5:$AJ$1213,'D - Harmonogram úklidu'!$A$5:$A$1213,'A1 - Seznam míst plnění vnější'!G199,'D - Harmonogram úklidu'!$B$5:$B$1213,'A1 - Seznam míst plnění vnější'!L199)</f>
        <v>1</v>
      </c>
      <c r="Z197" s="47" t="str">
        <f t="shared" si="6"/>
        <v>Budišov u Třebíče</v>
      </c>
    </row>
    <row r="198" spans="1:26" ht="19.5" customHeight="1" x14ac:dyDescent="0.25">
      <c r="A198" s="14" t="s">
        <v>2510</v>
      </c>
      <c r="B198" s="30">
        <v>1261</v>
      </c>
      <c r="C198" s="26" t="s">
        <v>344</v>
      </c>
      <c r="D198" s="42" t="s">
        <v>132</v>
      </c>
      <c r="E198" s="26">
        <v>367250</v>
      </c>
      <c r="F198" s="26" t="s">
        <v>1622</v>
      </c>
      <c r="G198" s="33" t="s">
        <v>310</v>
      </c>
      <c r="H198" s="227" t="s">
        <v>1988</v>
      </c>
      <c r="I198" s="227" t="s">
        <v>2060</v>
      </c>
      <c r="J198" s="227" t="s">
        <v>2580</v>
      </c>
      <c r="K198" s="227" t="s">
        <v>2495</v>
      </c>
      <c r="L198" s="227" t="s">
        <v>350</v>
      </c>
      <c r="M198" s="247">
        <v>1</v>
      </c>
      <c r="N198" s="244">
        <v>314</v>
      </c>
      <c r="O198" s="243" t="s">
        <v>1575</v>
      </c>
      <c r="P198" s="125">
        <f>SUMIFS('C - Sazby a jednotkové ceny'!$H$7:$H$69,'C - Sazby a jednotkové ceny'!$E$7:$E$69,'A1 - Seznam míst plnění vnější'!L198,'C - Sazby a jednotkové ceny'!$F$7:$F$69,'A1 - Seznam míst plnění vnější'!M198)</f>
        <v>0</v>
      </c>
      <c r="Q198" s="269">
        <f t="shared" si="7"/>
        <v>0</v>
      </c>
      <c r="R198" s="249" t="s">
        <v>1586</v>
      </c>
      <c r="S198" s="251" t="s">
        <v>1586</v>
      </c>
      <c r="T198" s="252" t="s">
        <v>1586</v>
      </c>
      <c r="U198" s="250" t="s">
        <v>1586</v>
      </c>
      <c r="V198" s="261" t="s">
        <v>1586</v>
      </c>
      <c r="W198" s="262" t="s">
        <v>1586</v>
      </c>
      <c r="Y198" s="15">
        <f ca="1">SUMIFS('D - Harmonogram úklidu'!$AJ$5:$AJ$1213,'D - Harmonogram úklidu'!$A$5:$A$1213,'A1 - Seznam míst plnění vnější'!G200,'D - Harmonogram úklidu'!$B$5:$B$1213,'A1 - Seznam míst plnění vnější'!L200)</f>
        <v>6</v>
      </c>
      <c r="Z198" s="47" t="str">
        <f t="shared" ref="Z198:Z264" si="8">IF(ISNUMBER(SEARCH(" - ",G198,1)),LEFT(G198,(SEARCH(" - ",G198,1))-1),G198)</f>
        <v>Budišov u Třebíče</v>
      </c>
    </row>
    <row r="199" spans="1:26" ht="19.5" customHeight="1" x14ac:dyDescent="0.25">
      <c r="A199" s="14" t="s">
        <v>2510</v>
      </c>
      <c r="B199" s="30">
        <v>1261</v>
      </c>
      <c r="C199" s="26" t="s">
        <v>344</v>
      </c>
      <c r="D199" s="42" t="s">
        <v>132</v>
      </c>
      <c r="E199" s="26">
        <v>367250</v>
      </c>
      <c r="F199" s="26" t="s">
        <v>1623</v>
      </c>
      <c r="G199" s="33" t="s">
        <v>310</v>
      </c>
      <c r="H199" s="227" t="s">
        <v>1988</v>
      </c>
      <c r="I199" s="227" t="s">
        <v>2060</v>
      </c>
      <c r="J199" s="227" t="s">
        <v>2494</v>
      </c>
      <c r="K199" s="227" t="s">
        <v>2494</v>
      </c>
      <c r="L199" s="227" t="s">
        <v>391</v>
      </c>
      <c r="M199" s="247">
        <v>1</v>
      </c>
      <c r="N199" s="244">
        <v>250</v>
      </c>
      <c r="O199" s="243" t="s">
        <v>1575</v>
      </c>
      <c r="P199" s="125">
        <f>SUMIFS('C - Sazby a jednotkové ceny'!$H$7:$H$69,'C - Sazby a jednotkové ceny'!$E$7:$E$69,'A1 - Seznam míst plnění vnější'!L199,'C - Sazby a jednotkové ceny'!$F$7:$F$69,'A1 - Seznam míst plnění vnější'!M199)</f>
        <v>0</v>
      </c>
      <c r="Q199" s="269">
        <f t="shared" ref="Q199:Q265" si="9">M199*P199*N199*(365/12/28)</f>
        <v>0</v>
      </c>
      <c r="R199" s="249" t="s">
        <v>1586</v>
      </c>
      <c r="S199" s="251" t="s">
        <v>1586</v>
      </c>
      <c r="T199" s="252" t="s">
        <v>1586</v>
      </c>
      <c r="U199" s="250" t="s">
        <v>1586</v>
      </c>
      <c r="V199" s="261" t="s">
        <v>1586</v>
      </c>
      <c r="W199" s="262" t="s">
        <v>1586</v>
      </c>
      <c r="Y199" s="15">
        <f ca="1">SUMIFS('D - Harmonogram úklidu'!$AJ$5:$AJ$1213,'D - Harmonogram úklidu'!$A$5:$A$1213,'A1 - Seznam míst plnění vnější'!G201,'D - Harmonogram úklidu'!$B$5:$B$1213,'A1 - Seznam míst plnění vnější'!L201)</f>
        <v>4</v>
      </c>
      <c r="Z199" s="47" t="str">
        <f t="shared" si="8"/>
        <v>Budišov u Třebíče</v>
      </c>
    </row>
    <row r="200" spans="1:26" ht="11.25" customHeight="1" x14ac:dyDescent="0.25">
      <c r="A200" s="14" t="s">
        <v>2510</v>
      </c>
      <c r="B200" s="30">
        <v>2071</v>
      </c>
      <c r="C200" s="26" t="s">
        <v>128</v>
      </c>
      <c r="D200" s="42" t="s">
        <v>133</v>
      </c>
      <c r="E200" s="26">
        <v>335554</v>
      </c>
      <c r="F200" s="26" t="s">
        <v>1725</v>
      </c>
      <c r="G200" s="33" t="s">
        <v>311</v>
      </c>
      <c r="H200" s="227" t="s">
        <v>1988</v>
      </c>
      <c r="I200" s="227" t="s">
        <v>2061</v>
      </c>
      <c r="J200" s="227" t="s">
        <v>2580</v>
      </c>
      <c r="K200" s="227" t="s">
        <v>2492</v>
      </c>
      <c r="L200" s="227" t="s">
        <v>347</v>
      </c>
      <c r="M200" s="247">
        <v>4</v>
      </c>
      <c r="N200" s="32">
        <v>2</v>
      </c>
      <c r="O200" s="39" t="s">
        <v>1576</v>
      </c>
      <c r="P200" s="125">
        <f>SUMIFS('C - Sazby a jednotkové ceny'!$H$7:$H$69,'C - Sazby a jednotkové ceny'!$E$7:$E$69,'A1 - Seznam míst plnění vnější'!L200,'C - Sazby a jednotkové ceny'!$F$7:$F$69,'A1 - Seznam míst plnění vnější'!M200)</f>
        <v>0</v>
      </c>
      <c r="Q200" s="269">
        <f t="shared" si="9"/>
        <v>0</v>
      </c>
      <c r="R200" s="249" t="s">
        <v>1586</v>
      </c>
      <c r="S200" s="251" t="s">
        <v>1586</v>
      </c>
      <c r="T200" s="252" t="s">
        <v>1586</v>
      </c>
      <c r="U200" s="250" t="s">
        <v>1586</v>
      </c>
      <c r="V200" s="261" t="s">
        <v>1586</v>
      </c>
      <c r="W200" s="262" t="s">
        <v>1586</v>
      </c>
      <c r="Y200" s="15">
        <f ca="1">SUMIFS('D - Harmonogram úklidu'!$AJ$5:$AJ$1213,'D - Harmonogram úklidu'!$A$5:$A$1213,'A1 - Seznam míst plnění vnější'!G202,'D - Harmonogram úklidu'!$B$5:$B$1213,'A1 - Seznam míst plnění vnější'!L202)</f>
        <v>6</v>
      </c>
      <c r="Z200" s="47" t="str">
        <f t="shared" si="8"/>
        <v>Bystřice nad Pernštejnem</v>
      </c>
    </row>
    <row r="201" spans="1:26" ht="11.25" customHeight="1" x14ac:dyDescent="0.25">
      <c r="A201" s="14" t="s">
        <v>2510</v>
      </c>
      <c r="B201" s="30">
        <v>2071</v>
      </c>
      <c r="C201" s="26" t="s">
        <v>128</v>
      </c>
      <c r="D201" s="42" t="s">
        <v>133</v>
      </c>
      <c r="E201" s="26">
        <v>335554</v>
      </c>
      <c r="F201" s="26" t="s">
        <v>1726</v>
      </c>
      <c r="G201" s="33" t="s">
        <v>311</v>
      </c>
      <c r="H201" s="227" t="s">
        <v>1988</v>
      </c>
      <c r="I201" s="227" t="s">
        <v>2061</v>
      </c>
      <c r="J201" s="227" t="s">
        <v>2580</v>
      </c>
      <c r="K201" s="227" t="s">
        <v>2495</v>
      </c>
      <c r="L201" s="227" t="s">
        <v>350</v>
      </c>
      <c r="M201" s="247">
        <v>4</v>
      </c>
      <c r="N201" s="244">
        <v>269</v>
      </c>
      <c r="O201" s="243" t="s">
        <v>1575</v>
      </c>
      <c r="P201" s="125">
        <f>SUMIFS('C - Sazby a jednotkové ceny'!$H$7:$H$69,'C - Sazby a jednotkové ceny'!$E$7:$E$69,'A1 - Seznam míst plnění vnější'!L201,'C - Sazby a jednotkové ceny'!$F$7:$F$69,'A1 - Seznam míst plnění vnější'!M201)</f>
        <v>0</v>
      </c>
      <c r="Q201" s="269">
        <f t="shared" si="9"/>
        <v>0</v>
      </c>
      <c r="R201" s="249" t="s">
        <v>1586</v>
      </c>
      <c r="S201" s="251" t="s">
        <v>1585</v>
      </c>
      <c r="T201" s="252" t="s">
        <v>1585</v>
      </c>
      <c r="U201" s="250" t="s">
        <v>1586</v>
      </c>
      <c r="V201" s="261" t="s">
        <v>1586</v>
      </c>
      <c r="W201" s="262" t="s">
        <v>1586</v>
      </c>
      <c r="Y201" s="15">
        <f ca="1">SUMIFS('D - Harmonogram úklidu'!$AJ$5:$AJ$1213,'D - Harmonogram úklidu'!$A$5:$A$1213,'A1 - Seznam míst plnění vnější'!G204,'D - Harmonogram úklidu'!$B$5:$B$1213,'A1 - Seznam míst plnění vnější'!L204)</f>
        <v>4</v>
      </c>
      <c r="Z201" s="47" t="str">
        <f t="shared" si="8"/>
        <v>Bystřice nad Pernštejnem</v>
      </c>
    </row>
    <row r="202" spans="1:26" ht="19.5" customHeight="1" x14ac:dyDescent="0.25">
      <c r="A202" s="14" t="s">
        <v>2510</v>
      </c>
      <c r="B202" s="30">
        <v>2071</v>
      </c>
      <c r="C202" s="26" t="s">
        <v>128</v>
      </c>
      <c r="D202" s="42" t="s">
        <v>133</v>
      </c>
      <c r="E202" s="26">
        <v>335554</v>
      </c>
      <c r="F202" s="26" t="s">
        <v>2649</v>
      </c>
      <c r="G202" s="33" t="s">
        <v>311</v>
      </c>
      <c r="H202" s="227" t="s">
        <v>1988</v>
      </c>
      <c r="I202" s="227" t="s">
        <v>2062</v>
      </c>
      <c r="J202" s="227" t="s">
        <v>2580</v>
      </c>
      <c r="K202" s="227" t="s">
        <v>2492</v>
      </c>
      <c r="L202" s="227" t="s">
        <v>347</v>
      </c>
      <c r="M202" s="247">
        <v>4</v>
      </c>
      <c r="N202" s="32">
        <v>2</v>
      </c>
      <c r="O202" s="39" t="s">
        <v>1576</v>
      </c>
      <c r="P202" s="125">
        <f>SUMIFS('C - Sazby a jednotkové ceny'!$H$7:$H$69,'C - Sazby a jednotkové ceny'!$E$7:$E$69,'A1 - Seznam míst plnění vnější'!L202,'C - Sazby a jednotkové ceny'!$F$7:$F$69,'A1 - Seznam míst plnění vnější'!M202)</f>
        <v>0</v>
      </c>
      <c r="Q202" s="269">
        <f t="shared" si="9"/>
        <v>0</v>
      </c>
      <c r="R202" s="249" t="s">
        <v>1586</v>
      </c>
      <c r="S202" s="251" t="s">
        <v>1586</v>
      </c>
      <c r="T202" s="252" t="s">
        <v>1586</v>
      </c>
      <c r="U202" s="250" t="s">
        <v>1586</v>
      </c>
      <c r="V202" s="261" t="s">
        <v>1586</v>
      </c>
      <c r="W202" s="262" t="s">
        <v>1586</v>
      </c>
      <c r="Y202" s="15">
        <f ca="1">SUMIFS('D - Harmonogram úklidu'!$AJ$5:$AJ$1213,'D - Harmonogram úklidu'!$A$5:$A$1213,'A1 - Seznam míst plnění vnější'!G205,'D - Harmonogram úklidu'!$B$5:$B$1213,'A1 - Seznam míst plnění vnější'!L205)</f>
        <v>1</v>
      </c>
      <c r="Z202" s="47" t="str">
        <f t="shared" si="8"/>
        <v>Bystřice nad Pernštejnem</v>
      </c>
    </row>
    <row r="203" spans="1:26" ht="19.5" customHeight="1" x14ac:dyDescent="0.25">
      <c r="A203" s="14" t="s">
        <v>2510</v>
      </c>
      <c r="B203" s="30">
        <v>2071</v>
      </c>
      <c r="C203" s="26" t="s">
        <v>128</v>
      </c>
      <c r="D203" s="42" t="s">
        <v>133</v>
      </c>
      <c r="E203" s="26">
        <v>335554</v>
      </c>
      <c r="F203" s="26" t="s">
        <v>2650</v>
      </c>
      <c r="G203" s="33" t="s">
        <v>311</v>
      </c>
      <c r="H203" s="227" t="s">
        <v>1988</v>
      </c>
      <c r="I203" s="227" t="s">
        <v>2062</v>
      </c>
      <c r="J203" s="227" t="s">
        <v>2580</v>
      </c>
      <c r="K203" s="227" t="s">
        <v>2493</v>
      </c>
      <c r="L203" s="227" t="s">
        <v>348</v>
      </c>
      <c r="M203" s="247">
        <v>4</v>
      </c>
      <c r="N203" s="32">
        <v>1</v>
      </c>
      <c r="O203" s="39" t="s">
        <v>1576</v>
      </c>
      <c r="P203" s="125">
        <f>SUMIFS('C - Sazby a jednotkové ceny'!$H$7:$H$69,'C - Sazby a jednotkové ceny'!$E$7:$E$69,'A1 - Seznam míst plnění vnější'!L203,'C - Sazby a jednotkové ceny'!$F$7:$F$69,'A1 - Seznam míst plnění vnější'!M203)</f>
        <v>0</v>
      </c>
      <c r="Q203" s="269">
        <f t="shared" ref="Q203" si="10">M203*P203*N203*(365/12/28)</f>
        <v>0</v>
      </c>
      <c r="R203" s="249" t="s">
        <v>1586</v>
      </c>
      <c r="S203" s="251" t="s">
        <v>1586</v>
      </c>
      <c r="T203" s="252" t="s">
        <v>1586</v>
      </c>
      <c r="U203" s="250" t="s">
        <v>1586</v>
      </c>
      <c r="V203" s="261" t="s">
        <v>1586</v>
      </c>
      <c r="W203" s="262" t="s">
        <v>1586</v>
      </c>
    </row>
    <row r="204" spans="1:26" ht="19.5" customHeight="1" x14ac:dyDescent="0.25">
      <c r="A204" s="14" t="s">
        <v>2510</v>
      </c>
      <c r="B204" s="30">
        <v>2071</v>
      </c>
      <c r="C204" s="26" t="s">
        <v>128</v>
      </c>
      <c r="D204" s="42" t="s">
        <v>133</v>
      </c>
      <c r="E204" s="26">
        <v>335554</v>
      </c>
      <c r="F204" s="26" t="s">
        <v>2651</v>
      </c>
      <c r="G204" s="33" t="s">
        <v>311</v>
      </c>
      <c r="H204" s="227" t="s">
        <v>1988</v>
      </c>
      <c r="I204" s="227" t="s">
        <v>2062</v>
      </c>
      <c r="J204" s="227" t="s">
        <v>2580</v>
      </c>
      <c r="K204" s="227" t="s">
        <v>2495</v>
      </c>
      <c r="L204" s="227" t="s">
        <v>350</v>
      </c>
      <c r="M204" s="247">
        <v>2</v>
      </c>
      <c r="N204" s="244">
        <v>930</v>
      </c>
      <c r="O204" s="243" t="s">
        <v>1575</v>
      </c>
      <c r="P204" s="125">
        <f>SUMIFS('C - Sazby a jednotkové ceny'!$H$7:$H$69,'C - Sazby a jednotkové ceny'!$E$7:$E$69,'A1 - Seznam míst plnění vnější'!L204,'C - Sazby a jednotkové ceny'!$F$7:$F$69,'A1 - Seznam míst plnění vnější'!M204)</f>
        <v>0</v>
      </c>
      <c r="Q204" s="269">
        <f t="shared" si="9"/>
        <v>0</v>
      </c>
      <c r="R204" s="249" t="s">
        <v>1586</v>
      </c>
      <c r="S204" s="251" t="s">
        <v>1585</v>
      </c>
      <c r="T204" s="252" t="s">
        <v>1585</v>
      </c>
      <c r="U204" s="250" t="s">
        <v>1586</v>
      </c>
      <c r="V204" s="261" t="s">
        <v>1586</v>
      </c>
      <c r="W204" s="262" t="s">
        <v>1586</v>
      </c>
      <c r="Y204" s="15">
        <f ca="1">SUMIFS('D - Harmonogram úklidu'!$AJ$5:$AJ$1213,'D - Harmonogram úklidu'!$A$5:$A$1213,'A1 - Seznam míst plnění vnější'!G206,'D - Harmonogram úklidu'!$B$5:$B$1213,'A1 - Seznam míst plnění vnější'!L206)</f>
        <v>4</v>
      </c>
      <c r="Z204" s="47" t="str">
        <f t="shared" si="8"/>
        <v>Bystřice nad Pernštejnem</v>
      </c>
    </row>
    <row r="205" spans="1:26" ht="19.5" customHeight="1" x14ac:dyDescent="0.25">
      <c r="A205" s="14" t="s">
        <v>2510</v>
      </c>
      <c r="B205" s="30">
        <v>2071</v>
      </c>
      <c r="C205" s="26" t="s">
        <v>128</v>
      </c>
      <c r="D205" s="42" t="s">
        <v>133</v>
      </c>
      <c r="E205" s="26">
        <v>335554</v>
      </c>
      <c r="F205" s="26" t="s">
        <v>2652</v>
      </c>
      <c r="G205" s="33" t="s">
        <v>311</v>
      </c>
      <c r="H205" s="227" t="s">
        <v>1988</v>
      </c>
      <c r="I205" s="227" t="s">
        <v>2062</v>
      </c>
      <c r="J205" s="227" t="s">
        <v>2494</v>
      </c>
      <c r="K205" s="227" t="s">
        <v>2494</v>
      </c>
      <c r="L205" s="227" t="s">
        <v>391</v>
      </c>
      <c r="M205" s="247">
        <v>1</v>
      </c>
      <c r="N205" s="244">
        <v>90</v>
      </c>
      <c r="O205" s="243" t="s">
        <v>1575</v>
      </c>
      <c r="P205" s="125">
        <f>SUMIFS('C - Sazby a jednotkové ceny'!$H$7:$H$69,'C - Sazby a jednotkové ceny'!$E$7:$E$69,'A1 - Seznam míst plnění vnější'!L205,'C - Sazby a jednotkové ceny'!$F$7:$F$69,'A1 - Seznam míst plnění vnější'!M205)</f>
        <v>0</v>
      </c>
      <c r="Q205" s="269">
        <f t="shared" si="9"/>
        <v>0</v>
      </c>
      <c r="R205" s="249" t="s">
        <v>1586</v>
      </c>
      <c r="S205" s="251" t="s">
        <v>1586</v>
      </c>
      <c r="T205" s="252" t="s">
        <v>1586</v>
      </c>
      <c r="U205" s="250" t="s">
        <v>1586</v>
      </c>
      <c r="V205" s="261" t="s">
        <v>1586</v>
      </c>
      <c r="W205" s="262" t="s">
        <v>1586</v>
      </c>
      <c r="Y205" s="15">
        <f ca="1">SUMIFS('D - Harmonogram úklidu'!$AJ$5:$AJ$1213,'D - Harmonogram úklidu'!$A$5:$A$1213,'A1 - Seznam míst plnění vnější'!G207,'D - Harmonogram úklidu'!$B$5:$B$1213,'A1 - Seznam míst plnění vnější'!L207)</f>
        <v>1</v>
      </c>
      <c r="Z205" s="47" t="str">
        <f t="shared" si="8"/>
        <v>Bystřice nad Pernštejnem</v>
      </c>
    </row>
    <row r="206" spans="1:26" ht="11.25" customHeight="1" x14ac:dyDescent="0.25">
      <c r="A206" s="14" t="s">
        <v>2510</v>
      </c>
      <c r="B206" s="30">
        <v>2302</v>
      </c>
      <c r="C206" s="26" t="s">
        <v>68</v>
      </c>
      <c r="D206" s="42" t="s">
        <v>72</v>
      </c>
      <c r="E206" s="26">
        <v>336156</v>
      </c>
      <c r="F206" s="26" t="s">
        <v>1616</v>
      </c>
      <c r="G206" s="33" t="s">
        <v>71</v>
      </c>
      <c r="H206" s="227" t="s">
        <v>1988</v>
      </c>
      <c r="I206" s="227" t="s">
        <v>2065</v>
      </c>
      <c r="J206" s="227" t="s">
        <v>2580</v>
      </c>
      <c r="K206" s="227" t="s">
        <v>2495</v>
      </c>
      <c r="L206" s="227" t="s">
        <v>350</v>
      </c>
      <c r="M206" s="247">
        <v>4</v>
      </c>
      <c r="N206" s="244">
        <v>402</v>
      </c>
      <c r="O206" s="243" t="s">
        <v>1575</v>
      </c>
      <c r="P206" s="125">
        <f>SUMIFS('C - Sazby a jednotkové ceny'!$H$7:$H$69,'C - Sazby a jednotkové ceny'!$E$7:$E$69,'A1 - Seznam míst plnění vnější'!L206,'C - Sazby a jednotkové ceny'!$F$7:$F$69,'A1 - Seznam míst plnění vnější'!M206)</f>
        <v>0</v>
      </c>
      <c r="Q206" s="269">
        <f t="shared" si="9"/>
        <v>0</v>
      </c>
      <c r="R206" s="249" t="s">
        <v>1586</v>
      </c>
      <c r="S206" s="251" t="s">
        <v>1586</v>
      </c>
      <c r="T206" s="252" t="s">
        <v>1586</v>
      </c>
      <c r="U206" s="250" t="s">
        <v>1586</v>
      </c>
      <c r="V206" s="261" t="s">
        <v>1586</v>
      </c>
      <c r="W206" s="262" t="s">
        <v>1586</v>
      </c>
      <c r="Y206" s="15">
        <f ca="1">SUMIFS('D - Harmonogram úklidu'!$AJ$5:$AJ$1213,'D - Harmonogram úklidu'!$A$5:$A$1213,'A1 - Seznam míst plnění vnější'!G215,'D - Harmonogram úklidu'!$B$5:$B$1213,'A1 - Seznam míst plnění vnější'!L215)</f>
        <v>2</v>
      </c>
      <c r="Z206" s="47" t="str">
        <f t="shared" si="8"/>
        <v>Bzenec</v>
      </c>
    </row>
    <row r="207" spans="1:26" ht="11.25" customHeight="1" x14ac:dyDescent="0.25">
      <c r="A207" s="14" t="s">
        <v>2510</v>
      </c>
      <c r="B207" s="30">
        <v>2302</v>
      </c>
      <c r="C207" s="26" t="s">
        <v>68</v>
      </c>
      <c r="D207" s="42" t="s">
        <v>72</v>
      </c>
      <c r="E207" s="26">
        <v>336156</v>
      </c>
      <c r="F207" s="26" t="s">
        <v>1617</v>
      </c>
      <c r="G207" s="33" t="s">
        <v>71</v>
      </c>
      <c r="H207" s="227" t="s">
        <v>1988</v>
      </c>
      <c r="I207" s="227" t="s">
        <v>2065</v>
      </c>
      <c r="J207" s="227" t="s">
        <v>2494</v>
      </c>
      <c r="K207" s="227" t="s">
        <v>2494</v>
      </c>
      <c r="L207" s="227" t="s">
        <v>391</v>
      </c>
      <c r="M207" s="247">
        <v>1</v>
      </c>
      <c r="N207" s="244">
        <v>600</v>
      </c>
      <c r="O207" s="243" t="s">
        <v>1575</v>
      </c>
      <c r="P207" s="125">
        <f>SUMIFS('C - Sazby a jednotkové ceny'!$H$7:$H$69,'C - Sazby a jednotkové ceny'!$E$7:$E$69,'A1 - Seznam míst plnění vnější'!L207,'C - Sazby a jednotkové ceny'!$F$7:$F$69,'A1 - Seznam míst plnění vnější'!M207)</f>
        <v>0</v>
      </c>
      <c r="Q207" s="269">
        <f t="shared" si="9"/>
        <v>0</v>
      </c>
      <c r="R207" s="249" t="s">
        <v>1586</v>
      </c>
      <c r="S207" s="251" t="s">
        <v>1586</v>
      </c>
      <c r="T207" s="252" t="s">
        <v>1586</v>
      </c>
      <c r="U207" s="250" t="s">
        <v>1586</v>
      </c>
      <c r="V207" s="261" t="s">
        <v>1586</v>
      </c>
      <c r="W207" s="262" t="s">
        <v>1586</v>
      </c>
      <c r="Y207" s="15">
        <f ca="1">SUMIFS('D - Harmonogram úklidu'!$AJ$5:$AJ$1213,'D - Harmonogram úklidu'!$A$5:$A$1213,'A1 - Seznam míst plnění vnější'!G216,'D - Harmonogram úklidu'!$B$5:$B$1213,'A1 - Seznam míst plnění vnější'!L216)</f>
        <v>4</v>
      </c>
      <c r="Z207" s="47" t="str">
        <f t="shared" si="8"/>
        <v>Bzenec</v>
      </c>
    </row>
    <row r="208" spans="1:26" ht="19.5" customHeight="1" x14ac:dyDescent="0.25">
      <c r="A208" s="14" t="s">
        <v>2510</v>
      </c>
      <c r="B208" s="30">
        <v>2401</v>
      </c>
      <c r="C208" s="26" t="s">
        <v>68</v>
      </c>
      <c r="D208" s="42" t="s">
        <v>72</v>
      </c>
      <c r="E208" s="26">
        <v>361758</v>
      </c>
      <c r="F208" s="26" t="s">
        <v>2684</v>
      </c>
      <c r="G208" s="33" t="s">
        <v>1971</v>
      </c>
      <c r="H208" s="227" t="s">
        <v>1988</v>
      </c>
      <c r="I208" s="227" t="s">
        <v>2063</v>
      </c>
      <c r="J208" s="227" t="s">
        <v>2580</v>
      </c>
      <c r="K208" s="227" t="s">
        <v>2492</v>
      </c>
      <c r="L208" s="227" t="s">
        <v>347</v>
      </c>
      <c r="M208" s="247">
        <v>4</v>
      </c>
      <c r="N208" s="32">
        <v>2</v>
      </c>
      <c r="O208" s="39" t="s">
        <v>1576</v>
      </c>
      <c r="P208" s="125">
        <f>SUMIFS('C - Sazby a jednotkové ceny'!$H$7:$H$69,'C - Sazby a jednotkové ceny'!$E$7:$E$69,'A1 - Seznam míst plnění vnější'!L208,'C - Sazby a jednotkové ceny'!$F$7:$F$69,'A1 - Seznam míst plnění vnější'!M208)</f>
        <v>0</v>
      </c>
      <c r="Q208" s="269">
        <f t="shared" si="9"/>
        <v>0</v>
      </c>
      <c r="R208" s="249" t="s">
        <v>1586</v>
      </c>
      <c r="S208" s="251" t="s">
        <v>1586</v>
      </c>
      <c r="T208" s="252" t="s">
        <v>1586</v>
      </c>
      <c r="U208" s="250" t="s">
        <v>1586</v>
      </c>
      <c r="V208" s="261" t="s">
        <v>1586</v>
      </c>
      <c r="W208" s="262" t="s">
        <v>1586</v>
      </c>
      <c r="Y208" s="15">
        <f ca="1">SUMIFS('D - Harmonogram úklidu'!$AJ$5:$AJ$1213,'D - Harmonogram úklidu'!$A$5:$A$1213,'A1 - Seznam míst plnění vnější'!G208,'D - Harmonogram úklidu'!$B$5:$B$1213,'A1 - Seznam míst plnění vnější'!L208)</f>
        <v>4</v>
      </c>
      <c r="Z208" s="47" t="str">
        <f t="shared" si="8"/>
        <v>Bzenec přívoz</v>
      </c>
    </row>
    <row r="209" spans="1:26" ht="19.5" customHeight="1" x14ac:dyDescent="0.25">
      <c r="A209" s="14" t="s">
        <v>2510</v>
      </c>
      <c r="B209" s="30">
        <v>2401</v>
      </c>
      <c r="C209" s="26" t="s">
        <v>68</v>
      </c>
      <c r="D209" s="42" t="s">
        <v>72</v>
      </c>
      <c r="E209" s="26">
        <v>361758</v>
      </c>
      <c r="F209" s="26" t="s">
        <v>2685</v>
      </c>
      <c r="G209" s="33" t="s">
        <v>1971</v>
      </c>
      <c r="H209" s="227" t="s">
        <v>1988</v>
      </c>
      <c r="I209" s="227" t="s">
        <v>2063</v>
      </c>
      <c r="J209" s="227" t="s">
        <v>2580</v>
      </c>
      <c r="K209" s="227" t="s">
        <v>2493</v>
      </c>
      <c r="L209" s="227" t="s">
        <v>348</v>
      </c>
      <c r="M209" s="247">
        <v>12</v>
      </c>
      <c r="N209" s="32">
        <v>2</v>
      </c>
      <c r="O209" s="39" t="s">
        <v>1576</v>
      </c>
      <c r="P209" s="125">
        <f>SUMIFS('C - Sazby a jednotkové ceny'!$H$7:$H$69,'C - Sazby a jednotkové ceny'!$E$7:$E$69,'A1 - Seznam míst plnění vnější'!L209,'C - Sazby a jednotkové ceny'!$F$7:$F$69,'A1 - Seznam míst plnění vnější'!M209)</f>
        <v>0</v>
      </c>
      <c r="Q209" s="269">
        <f t="shared" ref="Q209" si="11">M209*P209*N209*(365/12/28)</f>
        <v>0</v>
      </c>
      <c r="R209" s="249" t="s">
        <v>1586</v>
      </c>
      <c r="S209" s="251" t="s">
        <v>1586</v>
      </c>
      <c r="T209" s="252" t="s">
        <v>1586</v>
      </c>
      <c r="U209" s="250" t="s">
        <v>1586</v>
      </c>
      <c r="V209" s="261" t="s">
        <v>1586</v>
      </c>
      <c r="W209" s="262" t="s">
        <v>1586</v>
      </c>
    </row>
    <row r="210" spans="1:26" ht="19.5" customHeight="1" x14ac:dyDescent="0.25">
      <c r="A210" s="14" t="s">
        <v>2510</v>
      </c>
      <c r="B210" s="30">
        <v>2401</v>
      </c>
      <c r="C210" s="26" t="s">
        <v>68</v>
      </c>
      <c r="D210" s="42" t="s">
        <v>72</v>
      </c>
      <c r="E210" s="26">
        <v>361758</v>
      </c>
      <c r="F210" s="26" t="s">
        <v>2686</v>
      </c>
      <c r="G210" s="33" t="s">
        <v>1971</v>
      </c>
      <c r="H210" s="227" t="s">
        <v>1988</v>
      </c>
      <c r="I210" s="227" t="s">
        <v>2063</v>
      </c>
      <c r="J210" s="227" t="s">
        <v>2580</v>
      </c>
      <c r="K210" s="227" t="s">
        <v>2495</v>
      </c>
      <c r="L210" s="227" t="s">
        <v>350</v>
      </c>
      <c r="M210" s="247">
        <v>4</v>
      </c>
      <c r="N210" s="244">
        <v>420</v>
      </c>
      <c r="O210" s="243" t="s">
        <v>1575</v>
      </c>
      <c r="P210" s="125">
        <f>SUMIFS('C - Sazby a jednotkové ceny'!$H$7:$H$69,'C - Sazby a jednotkové ceny'!$E$7:$E$69,'A1 - Seznam míst plnění vnější'!L210,'C - Sazby a jednotkové ceny'!$F$7:$F$69,'A1 - Seznam míst plnění vnější'!M210)</f>
        <v>0</v>
      </c>
      <c r="Q210" s="269">
        <f t="shared" si="9"/>
        <v>0</v>
      </c>
      <c r="R210" s="249" t="s">
        <v>1586</v>
      </c>
      <c r="S210" s="251" t="s">
        <v>1586</v>
      </c>
      <c r="T210" s="252" t="s">
        <v>1586</v>
      </c>
      <c r="U210" s="250" t="s">
        <v>1586</v>
      </c>
      <c r="V210" s="261" t="s">
        <v>1586</v>
      </c>
      <c r="W210" s="262" t="s">
        <v>1586</v>
      </c>
      <c r="Y210" s="15">
        <f ca="1">SUMIFS('D - Harmonogram úklidu'!$AJ$5:$AJ$1213,'D - Harmonogram úklidu'!$A$5:$A$1213,'A1 - Seznam míst plnění vnější'!G210,'D - Harmonogram úklidu'!$B$5:$B$1213,'A1 - Seznam míst plnění vnější'!L210)</f>
        <v>4</v>
      </c>
      <c r="Z210" s="47" t="str">
        <f t="shared" si="8"/>
        <v>Bzenec přívoz</v>
      </c>
    </row>
    <row r="211" spans="1:26" ht="19.5" customHeight="1" x14ac:dyDescent="0.25">
      <c r="A211" s="14" t="s">
        <v>2510</v>
      </c>
      <c r="B211" s="30">
        <v>2401</v>
      </c>
      <c r="C211" s="26" t="s">
        <v>68</v>
      </c>
      <c r="D211" s="42" t="s">
        <v>72</v>
      </c>
      <c r="E211" s="26">
        <v>361758</v>
      </c>
      <c r="F211" s="26" t="s">
        <v>2687</v>
      </c>
      <c r="G211" s="33" t="s">
        <v>1971</v>
      </c>
      <c r="H211" s="227" t="s">
        <v>1988</v>
      </c>
      <c r="I211" s="227" t="s">
        <v>2063</v>
      </c>
      <c r="J211" s="227" t="s">
        <v>2494</v>
      </c>
      <c r="K211" s="227" t="s">
        <v>2494</v>
      </c>
      <c r="L211" s="227" t="s">
        <v>391</v>
      </c>
      <c r="M211" s="247">
        <v>1</v>
      </c>
      <c r="N211" s="244">
        <v>210</v>
      </c>
      <c r="O211" s="243" t="s">
        <v>1575</v>
      </c>
      <c r="P211" s="125">
        <f>SUMIFS('C - Sazby a jednotkové ceny'!$H$7:$H$69,'C - Sazby a jednotkové ceny'!$E$7:$E$69,'A1 - Seznam míst plnění vnější'!L211,'C - Sazby a jednotkové ceny'!$F$7:$F$69,'A1 - Seznam míst plnění vnější'!M211)</f>
        <v>0</v>
      </c>
      <c r="Q211" s="269">
        <f t="shared" si="9"/>
        <v>0</v>
      </c>
      <c r="R211" s="249" t="s">
        <v>1586</v>
      </c>
      <c r="S211" s="251" t="s">
        <v>1586</v>
      </c>
      <c r="T211" s="252" t="s">
        <v>1586</v>
      </c>
      <c r="U211" s="250" t="s">
        <v>1586</v>
      </c>
      <c r="V211" s="261" t="s">
        <v>1586</v>
      </c>
      <c r="W211" s="262" t="s">
        <v>1586</v>
      </c>
      <c r="Y211" s="15">
        <f ca="1">SUMIFS('D - Harmonogram úklidu'!$AJ$5:$AJ$1213,'D - Harmonogram úklidu'!$A$5:$A$1213,'A1 - Seznam míst plnění vnější'!G211,'D - Harmonogram úklidu'!$B$5:$B$1213,'A1 - Seznam míst plnění vnější'!L211)</f>
        <v>1</v>
      </c>
      <c r="Z211" s="47" t="str">
        <f t="shared" si="8"/>
        <v>Bzenec přívoz</v>
      </c>
    </row>
    <row r="212" spans="1:26" ht="11.25" customHeight="1" x14ac:dyDescent="0.25">
      <c r="A212" s="14" t="s">
        <v>2510</v>
      </c>
      <c r="B212" s="30">
        <v>2401</v>
      </c>
      <c r="C212" s="26" t="s">
        <v>68</v>
      </c>
      <c r="D212" s="42" t="s">
        <v>72</v>
      </c>
      <c r="E212" s="26">
        <v>361758</v>
      </c>
      <c r="F212" s="26" t="s">
        <v>1646</v>
      </c>
      <c r="G212" s="33" t="s">
        <v>1971</v>
      </c>
      <c r="H212" s="227" t="s">
        <v>1988</v>
      </c>
      <c r="I212" s="227" t="s">
        <v>2064</v>
      </c>
      <c r="J212" s="227" t="s">
        <v>2580</v>
      </c>
      <c r="K212" s="227" t="s">
        <v>2492</v>
      </c>
      <c r="L212" s="227" t="s">
        <v>347</v>
      </c>
      <c r="M212" s="247">
        <v>4</v>
      </c>
      <c r="N212" s="32">
        <v>2</v>
      </c>
      <c r="O212" s="39" t="s">
        <v>1576</v>
      </c>
      <c r="P212" s="125">
        <f>SUMIFS('C - Sazby a jednotkové ceny'!$H$7:$H$69,'C - Sazby a jednotkové ceny'!$E$7:$E$69,'A1 - Seznam míst plnění vnější'!L212,'C - Sazby a jednotkové ceny'!$F$7:$F$69,'A1 - Seznam míst plnění vnější'!M212)</f>
        <v>0</v>
      </c>
      <c r="Q212" s="269">
        <f t="shared" si="9"/>
        <v>0</v>
      </c>
      <c r="R212" s="249" t="s">
        <v>1586</v>
      </c>
      <c r="S212" s="251" t="s">
        <v>1586</v>
      </c>
      <c r="T212" s="252" t="s">
        <v>1586</v>
      </c>
      <c r="U212" s="250" t="s">
        <v>1586</v>
      </c>
      <c r="V212" s="261" t="s">
        <v>1586</v>
      </c>
      <c r="W212" s="262" t="s">
        <v>1586</v>
      </c>
      <c r="Y212" s="15">
        <f ca="1">SUMIFS('D - Harmonogram úklidu'!$AJ$5:$AJ$1213,'D - Harmonogram úklidu'!$A$5:$A$1213,'A1 - Seznam míst plnění vnější'!G212,'D - Harmonogram úklidu'!$B$5:$B$1213,'A1 - Seznam míst plnění vnější'!L212)</f>
        <v>4</v>
      </c>
      <c r="Z212" s="47" t="str">
        <f t="shared" si="8"/>
        <v>Bzenec přívoz</v>
      </c>
    </row>
    <row r="213" spans="1:26" ht="11.25" customHeight="1" x14ac:dyDescent="0.25">
      <c r="A213" s="14" t="s">
        <v>2510</v>
      </c>
      <c r="B213" s="30">
        <v>2401</v>
      </c>
      <c r="C213" s="26" t="s">
        <v>68</v>
      </c>
      <c r="D213" s="42" t="s">
        <v>72</v>
      </c>
      <c r="E213" s="26">
        <v>361758</v>
      </c>
      <c r="F213" s="26" t="s">
        <v>1647</v>
      </c>
      <c r="G213" s="33" t="s">
        <v>1971</v>
      </c>
      <c r="H213" s="227" t="s">
        <v>1988</v>
      </c>
      <c r="I213" s="227" t="s">
        <v>2064</v>
      </c>
      <c r="J213" s="227" t="s">
        <v>2580</v>
      </c>
      <c r="K213" s="227" t="s">
        <v>2495</v>
      </c>
      <c r="L213" s="227" t="s">
        <v>350</v>
      </c>
      <c r="M213" s="247">
        <v>4</v>
      </c>
      <c r="N213" s="244">
        <v>95</v>
      </c>
      <c r="O213" s="243" t="s">
        <v>1575</v>
      </c>
      <c r="P213" s="125">
        <f>SUMIFS('C - Sazby a jednotkové ceny'!$H$7:$H$69,'C - Sazby a jednotkové ceny'!$E$7:$E$69,'A1 - Seznam míst plnění vnější'!L213,'C - Sazby a jednotkové ceny'!$F$7:$F$69,'A1 - Seznam míst plnění vnější'!M213)</f>
        <v>0</v>
      </c>
      <c r="Q213" s="269">
        <f t="shared" si="9"/>
        <v>0</v>
      </c>
      <c r="R213" s="249" t="s">
        <v>1586</v>
      </c>
      <c r="S213" s="251" t="s">
        <v>1586</v>
      </c>
      <c r="T213" s="252" t="s">
        <v>1586</v>
      </c>
      <c r="U213" s="250" t="s">
        <v>1586</v>
      </c>
      <c r="V213" s="261" t="s">
        <v>1586</v>
      </c>
      <c r="W213" s="262" t="s">
        <v>1586</v>
      </c>
      <c r="Y213" s="15">
        <f ca="1">SUMIFS('D - Harmonogram úklidu'!$AJ$5:$AJ$1213,'D - Harmonogram úklidu'!$A$5:$A$1213,'A1 - Seznam míst plnění vnější'!G213,'D - Harmonogram úklidu'!$B$5:$B$1213,'A1 - Seznam míst plnění vnější'!L213)</f>
        <v>4</v>
      </c>
      <c r="Z213" s="47" t="str">
        <f t="shared" si="8"/>
        <v>Bzenec přívoz</v>
      </c>
    </row>
    <row r="214" spans="1:26" ht="19.5" customHeight="1" x14ac:dyDescent="0.25">
      <c r="A214" s="14" t="s">
        <v>2510</v>
      </c>
      <c r="B214" s="30">
        <v>2306</v>
      </c>
      <c r="C214" s="26">
        <v>0</v>
      </c>
      <c r="D214" s="42" t="s">
        <v>58</v>
      </c>
      <c r="E214" s="26">
        <v>334755</v>
      </c>
      <c r="F214" s="26" t="s">
        <v>1624</v>
      </c>
      <c r="G214" s="33" t="s">
        <v>294</v>
      </c>
      <c r="H214" s="227" t="s">
        <v>1988</v>
      </c>
      <c r="I214" s="227" t="s">
        <v>2066</v>
      </c>
      <c r="J214" s="227" t="s">
        <v>2580</v>
      </c>
      <c r="K214" s="227" t="s">
        <v>2491</v>
      </c>
      <c r="L214" s="227" t="s">
        <v>346</v>
      </c>
      <c r="M214" s="247">
        <v>2</v>
      </c>
      <c r="N214" s="244">
        <v>8</v>
      </c>
      <c r="O214" s="243" t="s">
        <v>1575</v>
      </c>
      <c r="P214" s="125">
        <f>SUMIFS('C - Sazby a jednotkové ceny'!$H$7:$H$69,'C - Sazby a jednotkové ceny'!$E$7:$E$69,'A1 - Seznam míst plnění vnější'!L214,'C - Sazby a jednotkové ceny'!$F$7:$F$69,'A1 - Seznam míst plnění vnější'!M214)</f>
        <v>0</v>
      </c>
      <c r="Q214" s="269">
        <f t="shared" ref="Q214" si="12">M214*P214*N214*(365/12/28)</f>
        <v>0</v>
      </c>
      <c r="R214" s="249" t="s">
        <v>1586</v>
      </c>
      <c r="S214" s="251" t="s">
        <v>1586</v>
      </c>
      <c r="T214" s="252" t="s">
        <v>1586</v>
      </c>
      <c r="U214" s="250" t="s">
        <v>1586</v>
      </c>
      <c r="V214" s="261" t="s">
        <v>1586</v>
      </c>
      <c r="W214" s="262" t="s">
        <v>1586</v>
      </c>
    </row>
    <row r="215" spans="1:26" ht="19.5" customHeight="1" x14ac:dyDescent="0.25">
      <c r="A215" s="14" t="s">
        <v>2510</v>
      </c>
      <c r="B215" s="30">
        <v>2306</v>
      </c>
      <c r="C215" s="26">
        <v>0</v>
      </c>
      <c r="D215" s="42" t="s">
        <v>58</v>
      </c>
      <c r="E215" s="26">
        <v>334755</v>
      </c>
      <c r="F215" s="26" t="s">
        <v>1625</v>
      </c>
      <c r="G215" s="33" t="s">
        <v>294</v>
      </c>
      <c r="H215" s="227" t="s">
        <v>1988</v>
      </c>
      <c r="I215" s="227" t="s">
        <v>2066</v>
      </c>
      <c r="J215" s="227" t="s">
        <v>2580</v>
      </c>
      <c r="K215" s="227" t="s">
        <v>2492</v>
      </c>
      <c r="L215" s="227" t="s">
        <v>347</v>
      </c>
      <c r="M215" s="247">
        <v>2</v>
      </c>
      <c r="N215" s="32">
        <v>1</v>
      </c>
      <c r="O215" s="39" t="s">
        <v>1576</v>
      </c>
      <c r="P215" s="125">
        <f>SUMIFS('C - Sazby a jednotkové ceny'!$H$7:$H$69,'C - Sazby a jednotkové ceny'!$E$7:$E$69,'A1 - Seznam míst plnění vnější'!L215,'C - Sazby a jednotkové ceny'!$F$7:$F$69,'A1 - Seznam míst plnění vnější'!M215)</f>
        <v>0</v>
      </c>
      <c r="Q215" s="269">
        <f t="shared" si="9"/>
        <v>0</v>
      </c>
      <c r="R215" s="249" t="s">
        <v>1586</v>
      </c>
      <c r="S215" s="251" t="s">
        <v>1586</v>
      </c>
      <c r="T215" s="252" t="s">
        <v>1586</v>
      </c>
      <c r="U215" s="250" t="s">
        <v>1586</v>
      </c>
      <c r="V215" s="261" t="s">
        <v>1586</v>
      </c>
      <c r="W215" s="262" t="s">
        <v>1586</v>
      </c>
      <c r="Y215" s="15">
        <f ca="1">SUMIFS('D - Harmonogram úklidu'!$AJ$5:$AJ$1213,'D - Harmonogram úklidu'!$A$5:$A$1213,'A1 - Seznam míst plnění vnější'!G217,'D - Harmonogram úklidu'!$B$5:$B$1213,'A1 - Seznam míst plnění vnější'!L217)</f>
        <v>1</v>
      </c>
      <c r="Z215" s="47" t="str">
        <f t="shared" si="8"/>
        <v>Bzenec-Olšovec</v>
      </c>
    </row>
    <row r="216" spans="1:26" ht="19.5" customHeight="1" x14ac:dyDescent="0.25">
      <c r="A216" s="14" t="s">
        <v>2510</v>
      </c>
      <c r="B216" s="30">
        <v>2306</v>
      </c>
      <c r="C216" s="26">
        <v>0</v>
      </c>
      <c r="D216" s="42" t="s">
        <v>58</v>
      </c>
      <c r="E216" s="26">
        <v>334755</v>
      </c>
      <c r="F216" s="26" t="s">
        <v>1626</v>
      </c>
      <c r="G216" s="33" t="s">
        <v>294</v>
      </c>
      <c r="H216" s="227" t="s">
        <v>1988</v>
      </c>
      <c r="I216" s="227" t="s">
        <v>2066</v>
      </c>
      <c r="J216" s="227" t="s">
        <v>2580</v>
      </c>
      <c r="K216" s="227" t="s">
        <v>2495</v>
      </c>
      <c r="L216" s="227" t="s">
        <v>350</v>
      </c>
      <c r="M216" s="247">
        <v>2</v>
      </c>
      <c r="N216" s="244">
        <v>33</v>
      </c>
      <c r="O216" s="243" t="s">
        <v>1575</v>
      </c>
      <c r="P216" s="125">
        <f>SUMIFS('C - Sazby a jednotkové ceny'!$H$7:$H$69,'C - Sazby a jednotkové ceny'!$E$7:$E$69,'A1 - Seznam míst plnění vnější'!L216,'C - Sazby a jednotkové ceny'!$F$7:$F$69,'A1 - Seznam míst plnění vnější'!M216)</f>
        <v>0</v>
      </c>
      <c r="Q216" s="269">
        <f t="shared" si="9"/>
        <v>0</v>
      </c>
      <c r="R216" s="249" t="s">
        <v>1586</v>
      </c>
      <c r="S216" s="251" t="s">
        <v>1586</v>
      </c>
      <c r="T216" s="252" t="s">
        <v>1586</v>
      </c>
      <c r="U216" s="250" t="s">
        <v>1586</v>
      </c>
      <c r="V216" s="261" t="s">
        <v>1586</v>
      </c>
      <c r="W216" s="262" t="s">
        <v>1586</v>
      </c>
      <c r="Y216" s="15">
        <f ca="1">SUMIFS('D - Harmonogram úklidu'!$AJ$5:$AJ$1213,'D - Harmonogram úklidu'!$A$5:$A$1213,'A1 - Seznam míst plnění vnější'!G218,'D - Harmonogram úklidu'!$B$5:$B$1213,'A1 - Seznam míst plnění vnější'!L218)</f>
        <v>2</v>
      </c>
      <c r="Z216" s="47" t="str">
        <f t="shared" si="8"/>
        <v>Bzenec-Olšovec</v>
      </c>
    </row>
    <row r="217" spans="1:26" ht="19.5" customHeight="1" x14ac:dyDescent="0.25">
      <c r="A217" s="14" t="s">
        <v>2510</v>
      </c>
      <c r="B217" s="30">
        <v>2306</v>
      </c>
      <c r="C217" s="26">
        <v>0</v>
      </c>
      <c r="D217" s="42" t="s">
        <v>58</v>
      </c>
      <c r="E217" s="26">
        <v>334755</v>
      </c>
      <c r="F217" s="26" t="s">
        <v>1627</v>
      </c>
      <c r="G217" s="33" t="s">
        <v>294</v>
      </c>
      <c r="H217" s="227" t="s">
        <v>1988</v>
      </c>
      <c r="I217" s="227" t="s">
        <v>2066</v>
      </c>
      <c r="J217" s="227" t="s">
        <v>2494</v>
      </c>
      <c r="K217" s="227" t="s">
        <v>2494</v>
      </c>
      <c r="L217" s="227" t="s">
        <v>391</v>
      </c>
      <c r="M217" s="247">
        <v>1</v>
      </c>
      <c r="N217" s="244">
        <v>45</v>
      </c>
      <c r="O217" s="243" t="s">
        <v>1575</v>
      </c>
      <c r="P217" s="125">
        <f>SUMIFS('C - Sazby a jednotkové ceny'!$H$7:$H$69,'C - Sazby a jednotkové ceny'!$E$7:$E$69,'A1 - Seznam míst plnění vnější'!L217,'C - Sazby a jednotkové ceny'!$F$7:$F$69,'A1 - Seznam míst plnění vnější'!M217)</f>
        <v>0</v>
      </c>
      <c r="Q217" s="269">
        <f t="shared" si="9"/>
        <v>0</v>
      </c>
      <c r="R217" s="249" t="s">
        <v>1586</v>
      </c>
      <c r="S217" s="251" t="s">
        <v>1586</v>
      </c>
      <c r="T217" s="252" t="s">
        <v>1586</v>
      </c>
      <c r="U217" s="250" t="s">
        <v>1586</v>
      </c>
      <c r="V217" s="261" t="s">
        <v>1586</v>
      </c>
      <c r="W217" s="262" t="s">
        <v>1586</v>
      </c>
      <c r="Y217" s="15">
        <f ca="1">SUMIFS('D - Harmonogram úklidu'!$AJ$5:$AJ$1213,'D - Harmonogram úklidu'!$A$5:$A$1213,'A1 - Seznam míst plnění vnější'!G219,'D - Harmonogram úklidu'!$B$5:$B$1213,'A1 - Seznam míst plnění vnější'!L219)</f>
        <v>4</v>
      </c>
      <c r="Z217" s="47" t="str">
        <f t="shared" si="8"/>
        <v>Bzenec-Olšovec</v>
      </c>
    </row>
    <row r="218" spans="1:26" ht="19.5" customHeight="1" x14ac:dyDescent="0.25">
      <c r="A218" s="14" t="s">
        <v>2510</v>
      </c>
      <c r="B218" s="30">
        <v>2021</v>
      </c>
      <c r="C218" s="26" t="s">
        <v>344</v>
      </c>
      <c r="D218" s="42" t="s">
        <v>25</v>
      </c>
      <c r="E218" s="26">
        <v>362954</v>
      </c>
      <c r="F218" s="26" t="s">
        <v>1650</v>
      </c>
      <c r="G218" s="33" t="s">
        <v>13</v>
      </c>
      <c r="H218" s="227" t="s">
        <v>1988</v>
      </c>
      <c r="I218" s="227" t="s">
        <v>2067</v>
      </c>
      <c r="J218" s="227" t="s">
        <v>2580</v>
      </c>
      <c r="K218" s="227" t="s">
        <v>2491</v>
      </c>
      <c r="L218" s="227" t="s">
        <v>346</v>
      </c>
      <c r="M218" s="247">
        <v>1</v>
      </c>
      <c r="N218" s="244">
        <v>6</v>
      </c>
      <c r="O218" s="243" t="s">
        <v>1575</v>
      </c>
      <c r="P218" s="125">
        <f>SUMIFS('C - Sazby a jednotkové ceny'!$H$7:$H$69,'C - Sazby a jednotkové ceny'!$E$7:$E$69,'A1 - Seznam míst plnění vnější'!L218,'C - Sazby a jednotkové ceny'!$F$7:$F$69,'A1 - Seznam míst plnění vnější'!M218)</f>
        <v>0</v>
      </c>
      <c r="Q218" s="269">
        <f t="shared" si="9"/>
        <v>0</v>
      </c>
      <c r="R218" s="249" t="s">
        <v>1586</v>
      </c>
      <c r="S218" s="251" t="s">
        <v>1586</v>
      </c>
      <c r="T218" s="252" t="s">
        <v>1586</v>
      </c>
      <c r="U218" s="250" t="s">
        <v>1586</v>
      </c>
      <c r="V218" s="261" t="s">
        <v>1586</v>
      </c>
      <c r="W218" s="262" t="s">
        <v>1586</v>
      </c>
      <c r="Y218" s="15">
        <f ca="1">SUMIFS('D - Harmonogram úklidu'!$AJ$5:$AJ$1213,'D - Harmonogram úklidu'!$A$5:$A$1213,'A1 - Seznam míst plnění vnější'!G220,'D - Harmonogram úklidu'!$B$5:$B$1213,'A1 - Seznam míst plnění vnější'!L220)</f>
        <v>2</v>
      </c>
      <c r="Z218" s="47" t="str">
        <f t="shared" si="8"/>
        <v>Cetkovice</v>
      </c>
    </row>
    <row r="219" spans="1:26" ht="19.5" customHeight="1" x14ac:dyDescent="0.25">
      <c r="A219" s="14" t="s">
        <v>2510</v>
      </c>
      <c r="B219" s="30">
        <v>2021</v>
      </c>
      <c r="C219" s="26" t="s">
        <v>344</v>
      </c>
      <c r="D219" s="42" t="s">
        <v>25</v>
      </c>
      <c r="E219" s="26">
        <v>362954</v>
      </c>
      <c r="F219" s="26" t="s">
        <v>1651</v>
      </c>
      <c r="G219" s="33" t="s">
        <v>13</v>
      </c>
      <c r="H219" s="227" t="s">
        <v>1988</v>
      </c>
      <c r="I219" s="227" t="s">
        <v>2067</v>
      </c>
      <c r="J219" s="227" t="s">
        <v>2580</v>
      </c>
      <c r="K219" s="227" t="s">
        <v>2492</v>
      </c>
      <c r="L219" s="227" t="s">
        <v>347</v>
      </c>
      <c r="M219" s="247">
        <v>4</v>
      </c>
      <c r="N219" s="32">
        <v>1</v>
      </c>
      <c r="O219" s="39" t="s">
        <v>1576</v>
      </c>
      <c r="P219" s="125">
        <f>SUMIFS('C - Sazby a jednotkové ceny'!$H$7:$H$69,'C - Sazby a jednotkové ceny'!$E$7:$E$69,'A1 - Seznam míst plnění vnější'!L219,'C - Sazby a jednotkové ceny'!$F$7:$F$69,'A1 - Seznam míst plnění vnější'!M219)</f>
        <v>0</v>
      </c>
      <c r="Q219" s="269">
        <f t="shared" si="9"/>
        <v>0</v>
      </c>
      <c r="R219" s="249" t="s">
        <v>1586</v>
      </c>
      <c r="S219" s="251" t="s">
        <v>1586</v>
      </c>
      <c r="T219" s="252" t="s">
        <v>1586</v>
      </c>
      <c r="U219" s="250" t="s">
        <v>1586</v>
      </c>
      <c r="V219" s="261" t="s">
        <v>1586</v>
      </c>
      <c r="W219" s="262" t="s">
        <v>1586</v>
      </c>
      <c r="Y219" s="15">
        <f ca="1">SUMIFS('D - Harmonogram úklidu'!$AJ$5:$AJ$1213,'D - Harmonogram úklidu'!$A$5:$A$1213,'A1 - Seznam míst plnění vnější'!G221,'D - Harmonogram úklidu'!$B$5:$B$1213,'A1 - Seznam míst plnění vnější'!L221)</f>
        <v>2</v>
      </c>
      <c r="Z219" s="47" t="str">
        <f t="shared" si="8"/>
        <v>Cetkovice</v>
      </c>
    </row>
    <row r="220" spans="1:26" ht="19.5" customHeight="1" x14ac:dyDescent="0.25">
      <c r="A220" s="14" t="s">
        <v>2510</v>
      </c>
      <c r="B220" s="30">
        <v>2021</v>
      </c>
      <c r="C220" s="26" t="s">
        <v>344</v>
      </c>
      <c r="D220" s="42" t="s">
        <v>25</v>
      </c>
      <c r="E220" s="26">
        <v>362954</v>
      </c>
      <c r="F220" s="26" t="s">
        <v>1652</v>
      </c>
      <c r="G220" s="33" t="s">
        <v>13</v>
      </c>
      <c r="H220" s="227" t="s">
        <v>1988</v>
      </c>
      <c r="I220" s="227" t="s">
        <v>2067</v>
      </c>
      <c r="J220" s="227" t="s">
        <v>2580</v>
      </c>
      <c r="K220" s="227" t="s">
        <v>2495</v>
      </c>
      <c r="L220" s="227" t="s">
        <v>350</v>
      </c>
      <c r="M220" s="247">
        <v>1</v>
      </c>
      <c r="N220" s="244">
        <v>240</v>
      </c>
      <c r="O220" s="243" t="s">
        <v>1575</v>
      </c>
      <c r="P220" s="125">
        <f>SUMIFS('C - Sazby a jednotkové ceny'!$H$7:$H$69,'C - Sazby a jednotkové ceny'!$E$7:$E$69,'A1 - Seznam míst plnění vnější'!L220,'C - Sazby a jednotkové ceny'!$F$7:$F$69,'A1 - Seznam míst plnění vnější'!M220)</f>
        <v>0</v>
      </c>
      <c r="Q220" s="269">
        <f t="shared" si="9"/>
        <v>0</v>
      </c>
      <c r="R220" s="249" t="s">
        <v>1586</v>
      </c>
      <c r="S220" s="251" t="s">
        <v>1586</v>
      </c>
      <c r="T220" s="252" t="s">
        <v>1586</v>
      </c>
      <c r="U220" s="250" t="s">
        <v>1586</v>
      </c>
      <c r="V220" s="261" t="s">
        <v>1586</v>
      </c>
      <c r="W220" s="262" t="s">
        <v>1586</v>
      </c>
      <c r="Y220" s="15">
        <f ca="1">SUMIFS('D - Harmonogram úklidu'!$AJ$5:$AJ$1213,'D - Harmonogram úklidu'!$A$5:$A$1213,'A1 - Seznam míst plnění vnější'!G222,'D - Harmonogram úklidu'!$B$5:$B$1213,'A1 - Seznam míst plnění vnější'!L222)</f>
        <v>4</v>
      </c>
      <c r="Z220" s="47" t="str">
        <f t="shared" si="8"/>
        <v>Cetkovice</v>
      </c>
    </row>
    <row r="221" spans="1:26" ht="19.5" customHeight="1" x14ac:dyDescent="0.25">
      <c r="A221" s="14" t="s">
        <v>2510</v>
      </c>
      <c r="B221" s="30">
        <v>1201</v>
      </c>
      <c r="C221" s="26" t="s">
        <v>68</v>
      </c>
      <c r="D221" s="42" t="s">
        <v>126</v>
      </c>
      <c r="E221" s="26">
        <v>369652</v>
      </c>
      <c r="F221" s="26" t="s">
        <v>1733</v>
      </c>
      <c r="G221" s="33" t="s">
        <v>134</v>
      </c>
      <c r="H221" s="227" t="s">
        <v>1988</v>
      </c>
      <c r="I221" s="227" t="s">
        <v>2068</v>
      </c>
      <c r="J221" s="227" t="s">
        <v>2580</v>
      </c>
      <c r="K221" s="227" t="s">
        <v>2492</v>
      </c>
      <c r="L221" s="227" t="s">
        <v>347</v>
      </c>
      <c r="M221" s="247">
        <v>4</v>
      </c>
      <c r="N221" s="32">
        <v>1</v>
      </c>
      <c r="O221" s="39" t="s">
        <v>1576</v>
      </c>
      <c r="P221" s="125">
        <f>SUMIFS('C - Sazby a jednotkové ceny'!$H$7:$H$69,'C - Sazby a jednotkové ceny'!$E$7:$E$69,'A1 - Seznam míst plnění vnější'!L221,'C - Sazby a jednotkové ceny'!$F$7:$F$69,'A1 - Seznam míst plnění vnější'!M221)</f>
        <v>0</v>
      </c>
      <c r="Q221" s="269">
        <f t="shared" si="9"/>
        <v>0</v>
      </c>
      <c r="R221" s="249" t="s">
        <v>1586</v>
      </c>
      <c r="S221" s="251" t="s">
        <v>1586</v>
      </c>
      <c r="T221" s="252" t="s">
        <v>1586</v>
      </c>
      <c r="U221" s="250" t="s">
        <v>1586</v>
      </c>
      <c r="V221" s="261" t="s">
        <v>1586</v>
      </c>
      <c r="W221" s="262" t="s">
        <v>1586</v>
      </c>
      <c r="Y221" s="15">
        <f ca="1">SUMIFS('D - Harmonogram úklidu'!$AJ$5:$AJ$1213,'D - Harmonogram úklidu'!$A$5:$A$1213,'A1 - Seznam míst plnění vnější'!G223,'D - Harmonogram úklidu'!$B$5:$B$1213,'A1 - Seznam míst plnění vnější'!L223)</f>
        <v>2</v>
      </c>
      <c r="Z221" s="47" t="str">
        <f t="shared" si="8"/>
        <v>Citonice</v>
      </c>
    </row>
    <row r="222" spans="1:26" ht="19.5" customHeight="1" x14ac:dyDescent="0.25">
      <c r="A222" s="14" t="s">
        <v>2510</v>
      </c>
      <c r="B222" s="30">
        <v>1201</v>
      </c>
      <c r="C222" s="26" t="s">
        <v>68</v>
      </c>
      <c r="D222" s="42" t="s">
        <v>126</v>
      </c>
      <c r="E222" s="26">
        <v>369652</v>
      </c>
      <c r="F222" s="26" t="s">
        <v>1734</v>
      </c>
      <c r="G222" s="33" t="s">
        <v>134</v>
      </c>
      <c r="H222" s="227" t="s">
        <v>1988</v>
      </c>
      <c r="I222" s="227" t="s">
        <v>2068</v>
      </c>
      <c r="J222" s="227" t="s">
        <v>2580</v>
      </c>
      <c r="K222" s="227" t="s">
        <v>2495</v>
      </c>
      <c r="L222" s="227" t="s">
        <v>350</v>
      </c>
      <c r="M222" s="247">
        <v>2</v>
      </c>
      <c r="N222" s="244">
        <v>45</v>
      </c>
      <c r="O222" s="243" t="s">
        <v>1575</v>
      </c>
      <c r="P222" s="125">
        <f>SUMIFS('C - Sazby a jednotkové ceny'!$H$7:$H$69,'C - Sazby a jednotkové ceny'!$E$7:$E$69,'A1 - Seznam míst plnění vnější'!L222,'C - Sazby a jednotkové ceny'!$F$7:$F$69,'A1 - Seznam míst plnění vnější'!M222)</f>
        <v>0</v>
      </c>
      <c r="Q222" s="269">
        <f t="shared" si="9"/>
        <v>0</v>
      </c>
      <c r="R222" s="249" t="s">
        <v>1586</v>
      </c>
      <c r="S222" s="251" t="s">
        <v>1586</v>
      </c>
      <c r="T222" s="252" t="s">
        <v>1586</v>
      </c>
      <c r="U222" s="250" t="s">
        <v>1586</v>
      </c>
      <c r="V222" s="261" t="s">
        <v>1586</v>
      </c>
      <c r="W222" s="262" t="s">
        <v>1586</v>
      </c>
      <c r="Y222" s="15">
        <f ca="1">SUMIFS('D - Harmonogram úklidu'!$AJ$5:$AJ$1213,'D - Harmonogram úklidu'!$A$5:$A$1213,'A1 - Seznam míst plnění vnější'!G224,'D - Harmonogram úklidu'!$B$5:$B$1213,'A1 - Seznam míst plnění vnější'!L224)</f>
        <v>4</v>
      </c>
      <c r="Z222" s="47" t="str">
        <f t="shared" si="8"/>
        <v>Citonice</v>
      </c>
    </row>
    <row r="223" spans="1:26" ht="19.5" customHeight="1" x14ac:dyDescent="0.25">
      <c r="A223" s="14" t="s">
        <v>2510</v>
      </c>
      <c r="B223" s="30">
        <v>2031</v>
      </c>
      <c r="C223" s="26" t="s">
        <v>344</v>
      </c>
      <c r="D223" s="42" t="s">
        <v>125</v>
      </c>
      <c r="E223" s="26">
        <v>364158</v>
      </c>
      <c r="F223" s="26" t="s">
        <v>1735</v>
      </c>
      <c r="G223" s="33" t="s">
        <v>135</v>
      </c>
      <c r="H223" s="227" t="s">
        <v>1988</v>
      </c>
      <c r="I223" s="227" t="s">
        <v>2069</v>
      </c>
      <c r="J223" s="227" t="s">
        <v>2580</v>
      </c>
      <c r="K223" s="227" t="s">
        <v>2491</v>
      </c>
      <c r="L223" s="227" t="s">
        <v>346</v>
      </c>
      <c r="M223" s="247">
        <v>2</v>
      </c>
      <c r="N223" s="244">
        <v>174</v>
      </c>
      <c r="O223" s="243" t="s">
        <v>1575</v>
      </c>
      <c r="P223" s="125">
        <f>SUMIFS('C - Sazby a jednotkové ceny'!$H$7:$H$69,'C - Sazby a jednotkové ceny'!$E$7:$E$69,'A1 - Seznam míst plnění vnější'!L223,'C - Sazby a jednotkové ceny'!$F$7:$F$69,'A1 - Seznam míst plnění vnější'!M223)</f>
        <v>0</v>
      </c>
      <c r="Q223" s="269">
        <f t="shared" si="9"/>
        <v>0</v>
      </c>
      <c r="R223" s="249" t="s">
        <v>1586</v>
      </c>
      <c r="S223" s="251" t="s">
        <v>1586</v>
      </c>
      <c r="T223" s="252" t="s">
        <v>1586</v>
      </c>
      <c r="U223" s="250" t="s">
        <v>1586</v>
      </c>
      <c r="V223" s="261" t="s">
        <v>1586</v>
      </c>
      <c r="W223" s="262" t="s">
        <v>1586</v>
      </c>
      <c r="Y223" s="15">
        <f ca="1">SUMIFS('D - Harmonogram úklidu'!$AJ$5:$AJ$1213,'D - Harmonogram úklidu'!$A$5:$A$1213,'A1 - Seznam míst plnění vnější'!G225,'D - Harmonogram úklidu'!$B$5:$B$1213,'A1 - Seznam míst plnění vnější'!L225)</f>
        <v>4</v>
      </c>
      <c r="Z223" s="47" t="str">
        <f t="shared" si="8"/>
        <v>Čebín</v>
      </c>
    </row>
    <row r="224" spans="1:26" ht="19.5" customHeight="1" x14ac:dyDescent="0.25">
      <c r="A224" s="14" t="s">
        <v>2510</v>
      </c>
      <c r="B224" s="30">
        <v>2031</v>
      </c>
      <c r="C224" s="26" t="s">
        <v>344</v>
      </c>
      <c r="D224" s="42" t="s">
        <v>125</v>
      </c>
      <c r="E224" s="26">
        <v>364158</v>
      </c>
      <c r="F224" s="26" t="s">
        <v>1736</v>
      </c>
      <c r="G224" s="33" t="s">
        <v>135</v>
      </c>
      <c r="H224" s="227" t="s">
        <v>1988</v>
      </c>
      <c r="I224" s="227" t="s">
        <v>2069</v>
      </c>
      <c r="J224" s="227" t="s">
        <v>2580</v>
      </c>
      <c r="K224" s="227" t="s">
        <v>2492</v>
      </c>
      <c r="L224" s="227" t="s">
        <v>347</v>
      </c>
      <c r="M224" s="247">
        <v>4</v>
      </c>
      <c r="N224" s="32">
        <v>1</v>
      </c>
      <c r="O224" s="39" t="s">
        <v>1576</v>
      </c>
      <c r="P224" s="125">
        <f>SUMIFS('C - Sazby a jednotkové ceny'!$H$7:$H$69,'C - Sazby a jednotkové ceny'!$E$7:$E$69,'A1 - Seznam míst plnění vnější'!L224,'C - Sazby a jednotkové ceny'!$F$7:$F$69,'A1 - Seznam míst plnění vnější'!M224)</f>
        <v>0</v>
      </c>
      <c r="Q224" s="269">
        <f t="shared" si="9"/>
        <v>0</v>
      </c>
      <c r="R224" s="249" t="s">
        <v>1586</v>
      </c>
      <c r="S224" s="251" t="s">
        <v>1586</v>
      </c>
      <c r="T224" s="252" t="s">
        <v>1586</v>
      </c>
      <c r="U224" s="250" t="s">
        <v>1586</v>
      </c>
      <c r="V224" s="261" t="s">
        <v>1586</v>
      </c>
      <c r="W224" s="262" t="s">
        <v>1586</v>
      </c>
      <c r="Y224" s="15">
        <f ca="1">SUMIFS('D - Harmonogram úklidu'!$AJ$5:$AJ$1213,'D - Harmonogram úklidu'!$A$5:$A$1213,'A1 - Seznam míst plnění vnější'!G226,'D - Harmonogram úklidu'!$B$5:$B$1213,'A1 - Seznam míst plnění vnější'!L226)</f>
        <v>4</v>
      </c>
      <c r="Z224" s="47" t="str">
        <f t="shared" si="8"/>
        <v>Čebín</v>
      </c>
    </row>
    <row r="225" spans="1:26" ht="19.5" customHeight="1" x14ac:dyDescent="0.25">
      <c r="A225" s="14" t="s">
        <v>2510</v>
      </c>
      <c r="B225" s="30">
        <v>2031</v>
      </c>
      <c r="C225" s="26" t="s">
        <v>344</v>
      </c>
      <c r="D225" s="42" t="s">
        <v>125</v>
      </c>
      <c r="E225" s="26">
        <v>364158</v>
      </c>
      <c r="F225" s="26" t="s">
        <v>1737</v>
      </c>
      <c r="G225" s="33" t="s">
        <v>135</v>
      </c>
      <c r="H225" s="227" t="s">
        <v>1988</v>
      </c>
      <c r="I225" s="227" t="s">
        <v>2069</v>
      </c>
      <c r="J225" s="227" t="s">
        <v>2580</v>
      </c>
      <c r="K225" s="227" t="s">
        <v>2493</v>
      </c>
      <c r="L225" s="227" t="s">
        <v>348</v>
      </c>
      <c r="M225" s="247">
        <v>4</v>
      </c>
      <c r="N225" s="32">
        <v>2</v>
      </c>
      <c r="O225" s="39" t="s">
        <v>1576</v>
      </c>
      <c r="P225" s="125">
        <f>SUMIFS('C - Sazby a jednotkové ceny'!$H$7:$H$69,'C - Sazby a jednotkové ceny'!$E$7:$E$69,'A1 - Seznam míst plnění vnější'!L225,'C - Sazby a jednotkové ceny'!$F$7:$F$69,'A1 - Seznam míst plnění vnější'!M225)</f>
        <v>0</v>
      </c>
      <c r="Q225" s="269">
        <f t="shared" si="9"/>
        <v>0</v>
      </c>
      <c r="R225" s="249" t="s">
        <v>1586</v>
      </c>
      <c r="S225" s="251" t="s">
        <v>1586</v>
      </c>
      <c r="T225" s="252" t="s">
        <v>1586</v>
      </c>
      <c r="U225" s="250" t="s">
        <v>1586</v>
      </c>
      <c r="V225" s="261" t="s">
        <v>1586</v>
      </c>
      <c r="W225" s="262" t="s">
        <v>1586</v>
      </c>
      <c r="Y225" s="15">
        <f ca="1">SUMIFS('D - Harmonogram úklidu'!$AJ$5:$AJ$1213,'D - Harmonogram úklidu'!$A$5:$A$1213,'A1 - Seznam míst plnění vnější'!G227,'D - Harmonogram úklidu'!$B$5:$B$1213,'A1 - Seznam míst plnění vnější'!L227)</f>
        <v>4</v>
      </c>
      <c r="Z225" s="47" t="str">
        <f t="shared" si="8"/>
        <v>Čebín</v>
      </c>
    </row>
    <row r="226" spans="1:26" ht="19.5" customHeight="1" x14ac:dyDescent="0.25">
      <c r="A226" s="14" t="s">
        <v>2510</v>
      </c>
      <c r="B226" s="30">
        <v>2031</v>
      </c>
      <c r="C226" s="26" t="s">
        <v>344</v>
      </c>
      <c r="D226" s="42" t="s">
        <v>125</v>
      </c>
      <c r="E226" s="26">
        <v>364158</v>
      </c>
      <c r="F226" s="26" t="s">
        <v>1738</v>
      </c>
      <c r="G226" s="33" t="s">
        <v>135</v>
      </c>
      <c r="H226" s="227" t="s">
        <v>1988</v>
      </c>
      <c r="I226" s="227" t="s">
        <v>2069</v>
      </c>
      <c r="J226" s="227" t="s">
        <v>2580</v>
      </c>
      <c r="K226" s="227" t="s">
        <v>2495</v>
      </c>
      <c r="L226" s="227" t="s">
        <v>350</v>
      </c>
      <c r="M226" s="247">
        <v>4</v>
      </c>
      <c r="N226" s="244">
        <v>982</v>
      </c>
      <c r="O226" s="243" t="s">
        <v>1575</v>
      </c>
      <c r="P226" s="125">
        <f>SUMIFS('C - Sazby a jednotkové ceny'!$H$7:$H$69,'C - Sazby a jednotkové ceny'!$E$7:$E$69,'A1 - Seznam míst plnění vnější'!L226,'C - Sazby a jednotkové ceny'!$F$7:$F$69,'A1 - Seznam míst plnění vnější'!M226)</f>
        <v>0</v>
      </c>
      <c r="Q226" s="269">
        <f t="shared" si="9"/>
        <v>0</v>
      </c>
      <c r="R226" s="249" t="s">
        <v>1586</v>
      </c>
      <c r="S226" s="251" t="s">
        <v>1586</v>
      </c>
      <c r="T226" s="252" t="s">
        <v>1586</v>
      </c>
      <c r="U226" s="250" t="s">
        <v>1586</v>
      </c>
      <c r="V226" s="261" t="s">
        <v>1586</v>
      </c>
      <c r="W226" s="262" t="s">
        <v>1586</v>
      </c>
      <c r="Y226" s="15">
        <f ca="1">SUMIFS('D - Harmonogram úklidu'!$AJ$5:$AJ$1213,'D - Harmonogram úklidu'!$A$5:$A$1213,'A1 - Seznam míst plnění vnější'!G228,'D - Harmonogram úklidu'!$B$5:$B$1213,'A1 - Seznam míst plnění vnější'!L228)</f>
        <v>4</v>
      </c>
      <c r="Z226" s="47" t="str">
        <f t="shared" si="8"/>
        <v>Čebín</v>
      </c>
    </row>
    <row r="227" spans="1:26" ht="11.25" customHeight="1" x14ac:dyDescent="0.25">
      <c r="A227" s="14" t="s">
        <v>2510</v>
      </c>
      <c r="B227" s="30">
        <v>2031</v>
      </c>
      <c r="C227" s="26" t="s">
        <v>344</v>
      </c>
      <c r="D227" s="42" t="s">
        <v>125</v>
      </c>
      <c r="E227" s="26">
        <v>364158</v>
      </c>
      <c r="F227" s="26" t="s">
        <v>1638</v>
      </c>
      <c r="G227" s="33" t="s">
        <v>135</v>
      </c>
      <c r="H227" s="227" t="s">
        <v>1988</v>
      </c>
      <c r="I227" s="227" t="s">
        <v>2070</v>
      </c>
      <c r="J227" s="227" t="s">
        <v>2580</v>
      </c>
      <c r="K227" s="227" t="s">
        <v>2495</v>
      </c>
      <c r="L227" s="227" t="s">
        <v>349</v>
      </c>
      <c r="M227" s="247">
        <v>2</v>
      </c>
      <c r="N227" s="244">
        <v>155</v>
      </c>
      <c r="O227" s="243" t="s">
        <v>1575</v>
      </c>
      <c r="P227" s="125">
        <f>SUMIFS('C - Sazby a jednotkové ceny'!$H$7:$H$69,'C - Sazby a jednotkové ceny'!$E$7:$E$69,'A1 - Seznam míst plnění vnější'!L227,'C - Sazby a jednotkové ceny'!$F$7:$F$69,'A1 - Seznam míst plnění vnější'!M227)</f>
        <v>0</v>
      </c>
      <c r="Q227" s="269">
        <f t="shared" si="9"/>
        <v>0</v>
      </c>
      <c r="R227" s="249" t="s">
        <v>1586</v>
      </c>
      <c r="S227" s="251" t="s">
        <v>1586</v>
      </c>
      <c r="T227" s="252" t="s">
        <v>1586</v>
      </c>
      <c r="U227" s="250" t="s">
        <v>1586</v>
      </c>
      <c r="V227" s="261" t="s">
        <v>1586</v>
      </c>
      <c r="W227" s="262" t="s">
        <v>1586</v>
      </c>
      <c r="Y227" s="15">
        <f ca="1">SUMIFS('D - Harmonogram úklidu'!$AJ$5:$AJ$1213,'D - Harmonogram úklidu'!$A$5:$A$1213,'A1 - Seznam míst plnění vnější'!G229,'D - Harmonogram úklidu'!$B$5:$B$1213,'A1 - Seznam míst plnění vnější'!L229)</f>
        <v>4</v>
      </c>
      <c r="Z227" s="47" t="str">
        <f t="shared" si="8"/>
        <v>Čebín</v>
      </c>
    </row>
    <row r="228" spans="1:26" ht="11.25" customHeight="1" x14ac:dyDescent="0.25">
      <c r="A228" s="14" t="s">
        <v>2510</v>
      </c>
      <c r="B228" s="30">
        <v>2031</v>
      </c>
      <c r="C228" s="26" t="s">
        <v>344</v>
      </c>
      <c r="D228" s="42" t="s">
        <v>125</v>
      </c>
      <c r="E228" s="26">
        <v>364158</v>
      </c>
      <c r="F228" s="26" t="s">
        <v>1639</v>
      </c>
      <c r="G228" s="33" t="s">
        <v>135</v>
      </c>
      <c r="H228" s="227" t="s">
        <v>1988</v>
      </c>
      <c r="I228" s="227" t="s">
        <v>2070</v>
      </c>
      <c r="J228" s="227" t="s">
        <v>2580</v>
      </c>
      <c r="K228" s="227" t="s">
        <v>2495</v>
      </c>
      <c r="L228" s="227" t="s">
        <v>350</v>
      </c>
      <c r="M228" s="247">
        <v>4</v>
      </c>
      <c r="N228" s="244">
        <v>155</v>
      </c>
      <c r="O228" s="243" t="s">
        <v>1575</v>
      </c>
      <c r="P228" s="125">
        <f>SUMIFS('C - Sazby a jednotkové ceny'!$H$7:$H$69,'C - Sazby a jednotkové ceny'!$E$7:$E$69,'A1 - Seznam míst plnění vnější'!L228,'C - Sazby a jednotkové ceny'!$F$7:$F$69,'A1 - Seznam míst plnění vnější'!M228)</f>
        <v>0</v>
      </c>
      <c r="Q228" s="269">
        <f t="shared" si="9"/>
        <v>0</v>
      </c>
      <c r="R228" s="249" t="s">
        <v>1586</v>
      </c>
      <c r="S228" s="251" t="s">
        <v>1586</v>
      </c>
      <c r="T228" s="252" t="s">
        <v>1586</v>
      </c>
      <c r="U228" s="250" t="s">
        <v>1586</v>
      </c>
      <c r="V228" s="261" t="s">
        <v>1586</v>
      </c>
      <c r="W228" s="262" t="s">
        <v>1586</v>
      </c>
      <c r="Y228" s="15">
        <f ca="1">SUMIFS('D - Harmonogram úklidu'!$AJ$5:$AJ$1213,'D - Harmonogram úklidu'!$A$5:$A$1213,'A1 - Seznam míst plnění vnější'!G230,'D - Harmonogram úklidu'!$B$5:$B$1213,'A1 - Seznam míst plnění vnější'!L230)</f>
        <v>2</v>
      </c>
      <c r="Z228" s="47" t="str">
        <f t="shared" si="8"/>
        <v>Čebín</v>
      </c>
    </row>
    <row r="229" spans="1:26" ht="11.25" customHeight="1" x14ac:dyDescent="0.25">
      <c r="A229" s="14" t="s">
        <v>2510</v>
      </c>
      <c r="B229" s="30">
        <v>2091</v>
      </c>
      <c r="C229" s="26" t="s">
        <v>68</v>
      </c>
      <c r="D229" s="42" t="s">
        <v>63</v>
      </c>
      <c r="E229" s="26">
        <v>336354</v>
      </c>
      <c r="F229" s="26" t="s">
        <v>1739</v>
      </c>
      <c r="G229" s="33" t="s">
        <v>477</v>
      </c>
      <c r="H229" s="227" t="s">
        <v>1988</v>
      </c>
      <c r="I229" s="227" t="s">
        <v>2071</v>
      </c>
      <c r="J229" s="227" t="s">
        <v>2580</v>
      </c>
      <c r="K229" s="227" t="s">
        <v>2492</v>
      </c>
      <c r="L229" s="227" t="s">
        <v>347</v>
      </c>
      <c r="M229" s="247">
        <v>4</v>
      </c>
      <c r="N229" s="32">
        <v>3</v>
      </c>
      <c r="O229" s="39" t="s">
        <v>1576</v>
      </c>
      <c r="P229" s="125">
        <f>SUMIFS('C - Sazby a jednotkové ceny'!$H$7:$H$69,'C - Sazby a jednotkové ceny'!$E$7:$E$69,'A1 - Seznam míst plnění vnější'!L229,'C - Sazby a jednotkové ceny'!$F$7:$F$69,'A1 - Seznam míst plnění vnější'!M229)</f>
        <v>0</v>
      </c>
      <c r="Q229" s="269">
        <f t="shared" si="9"/>
        <v>0</v>
      </c>
      <c r="R229" s="249" t="s">
        <v>1586</v>
      </c>
      <c r="S229" s="251" t="s">
        <v>1586</v>
      </c>
      <c r="T229" s="252" t="s">
        <v>1586</v>
      </c>
      <c r="U229" s="250" t="s">
        <v>1586</v>
      </c>
      <c r="V229" s="261" t="s">
        <v>1586</v>
      </c>
      <c r="W229" s="262" t="s">
        <v>1586</v>
      </c>
      <c r="Y229" s="15">
        <f ca="1">SUMIFS('D - Harmonogram úklidu'!$AJ$5:$AJ$1213,'D - Harmonogram úklidu'!$A$5:$A$1213,'A1 - Seznam míst plnění vnější'!G231,'D - Harmonogram úklidu'!$B$5:$B$1213,'A1 - Seznam míst plnění vnější'!L231)</f>
        <v>4</v>
      </c>
      <c r="Z229" s="47" t="str">
        <f t="shared" si="8"/>
        <v>Čejč</v>
      </c>
    </row>
    <row r="230" spans="1:26" ht="19.5" customHeight="1" x14ac:dyDescent="0.25">
      <c r="A230" s="14" t="s">
        <v>2510</v>
      </c>
      <c r="B230" s="30">
        <v>2031</v>
      </c>
      <c r="C230" s="26" t="s">
        <v>344</v>
      </c>
      <c r="D230" s="42" t="s">
        <v>26</v>
      </c>
      <c r="E230" s="26">
        <v>346650</v>
      </c>
      <c r="F230" s="26" t="s">
        <v>1740</v>
      </c>
      <c r="G230" s="33" t="s">
        <v>22</v>
      </c>
      <c r="H230" s="227" t="s">
        <v>1988</v>
      </c>
      <c r="I230" s="227" t="s">
        <v>2072</v>
      </c>
      <c r="J230" s="227" t="s">
        <v>2580</v>
      </c>
      <c r="K230" s="227" t="s">
        <v>2491</v>
      </c>
      <c r="L230" s="227" t="s">
        <v>346</v>
      </c>
      <c r="M230" s="247">
        <v>2</v>
      </c>
      <c r="N230" s="244">
        <v>57</v>
      </c>
      <c r="O230" s="243" t="s">
        <v>1575</v>
      </c>
      <c r="P230" s="125">
        <f>SUMIFS('C - Sazby a jednotkové ceny'!$H$7:$H$69,'C - Sazby a jednotkové ceny'!$E$7:$E$69,'A1 - Seznam míst plnění vnější'!L230,'C - Sazby a jednotkové ceny'!$F$7:$F$69,'A1 - Seznam míst plnění vnější'!M230)</f>
        <v>0</v>
      </c>
      <c r="Q230" s="269">
        <f t="shared" si="9"/>
        <v>0</v>
      </c>
      <c r="R230" s="249" t="s">
        <v>1586</v>
      </c>
      <c r="S230" s="251" t="s">
        <v>1586</v>
      </c>
      <c r="T230" s="252" t="s">
        <v>1586</v>
      </c>
      <c r="U230" s="250" t="s">
        <v>1586</v>
      </c>
      <c r="V230" s="261" t="s">
        <v>1586</v>
      </c>
      <c r="W230" s="262" t="s">
        <v>1586</v>
      </c>
      <c r="Y230" s="15">
        <f ca="1">SUMIFS('D - Harmonogram úklidu'!$AJ$5:$AJ$1213,'D - Harmonogram úklidu'!$A$5:$A$1213,'A1 - Seznam míst plnění vnější'!G232,'D - Harmonogram úklidu'!$B$5:$B$1213,'A1 - Seznam míst plnění vnější'!L232)</f>
        <v>4</v>
      </c>
      <c r="Z230" s="47" t="str">
        <f t="shared" si="8"/>
        <v>Česká</v>
      </c>
    </row>
    <row r="231" spans="1:26" ht="19.5" customHeight="1" x14ac:dyDescent="0.25">
      <c r="A231" s="14" t="s">
        <v>2510</v>
      </c>
      <c r="B231" s="30">
        <v>2031</v>
      </c>
      <c r="C231" s="26" t="s">
        <v>344</v>
      </c>
      <c r="D231" s="42" t="s">
        <v>26</v>
      </c>
      <c r="E231" s="26">
        <v>346650</v>
      </c>
      <c r="F231" s="26" t="s">
        <v>1741</v>
      </c>
      <c r="G231" s="33" t="s">
        <v>22</v>
      </c>
      <c r="H231" s="227" t="s">
        <v>1988</v>
      </c>
      <c r="I231" s="227" t="s">
        <v>2072</v>
      </c>
      <c r="J231" s="227" t="s">
        <v>2580</v>
      </c>
      <c r="K231" s="227" t="s">
        <v>2492</v>
      </c>
      <c r="L231" s="227" t="s">
        <v>347</v>
      </c>
      <c r="M231" s="247">
        <v>4</v>
      </c>
      <c r="N231" s="32">
        <v>8</v>
      </c>
      <c r="O231" s="39" t="s">
        <v>1576</v>
      </c>
      <c r="P231" s="125">
        <f>SUMIFS('C - Sazby a jednotkové ceny'!$H$7:$H$69,'C - Sazby a jednotkové ceny'!$E$7:$E$69,'A1 - Seznam míst plnění vnější'!L231,'C - Sazby a jednotkové ceny'!$F$7:$F$69,'A1 - Seznam míst plnění vnější'!M231)</f>
        <v>0</v>
      </c>
      <c r="Q231" s="269">
        <f t="shared" si="9"/>
        <v>0</v>
      </c>
      <c r="R231" s="249" t="s">
        <v>1586</v>
      </c>
      <c r="S231" s="251" t="s">
        <v>1586</v>
      </c>
      <c r="T231" s="252" t="s">
        <v>1586</v>
      </c>
      <c r="U231" s="250" t="s">
        <v>1586</v>
      </c>
      <c r="V231" s="261" t="s">
        <v>1586</v>
      </c>
      <c r="W231" s="262" t="s">
        <v>1586</v>
      </c>
      <c r="Y231" s="15">
        <f ca="1">SUMIFS('D - Harmonogram úklidu'!$AJ$5:$AJ$1213,'D - Harmonogram úklidu'!$A$5:$A$1213,'A1 - Seznam míst plnění vnější'!G233,'D - Harmonogram úklidu'!$B$5:$B$1213,'A1 - Seznam míst plnění vnější'!L233)</f>
        <v>4</v>
      </c>
      <c r="Z231" s="47" t="str">
        <f t="shared" si="8"/>
        <v>Česká</v>
      </c>
    </row>
    <row r="232" spans="1:26" ht="19.5" customHeight="1" x14ac:dyDescent="0.25">
      <c r="A232" s="14" t="s">
        <v>2510</v>
      </c>
      <c r="B232" s="30">
        <v>2031</v>
      </c>
      <c r="C232" s="26" t="s">
        <v>344</v>
      </c>
      <c r="D232" s="42" t="s">
        <v>26</v>
      </c>
      <c r="E232" s="26">
        <v>346650</v>
      </c>
      <c r="F232" s="26" t="s">
        <v>1742</v>
      </c>
      <c r="G232" s="33" t="s">
        <v>22</v>
      </c>
      <c r="H232" s="227" t="s">
        <v>1988</v>
      </c>
      <c r="I232" s="227" t="s">
        <v>2072</v>
      </c>
      <c r="J232" s="227" t="s">
        <v>2580</v>
      </c>
      <c r="K232" s="227" t="s">
        <v>2493</v>
      </c>
      <c r="L232" s="227" t="s">
        <v>348</v>
      </c>
      <c r="M232" s="247">
        <v>4</v>
      </c>
      <c r="N232" s="32">
        <v>2</v>
      </c>
      <c r="O232" s="39" t="s">
        <v>1576</v>
      </c>
      <c r="P232" s="125">
        <f>SUMIFS('C - Sazby a jednotkové ceny'!$H$7:$H$69,'C - Sazby a jednotkové ceny'!$E$7:$E$69,'A1 - Seznam míst plnění vnější'!L232,'C - Sazby a jednotkové ceny'!$F$7:$F$69,'A1 - Seznam míst plnění vnější'!M232)</f>
        <v>0</v>
      </c>
      <c r="Q232" s="269">
        <f t="shared" si="9"/>
        <v>0</v>
      </c>
      <c r="R232" s="249" t="s">
        <v>1586</v>
      </c>
      <c r="S232" s="251" t="s">
        <v>1586</v>
      </c>
      <c r="T232" s="252" t="s">
        <v>1586</v>
      </c>
      <c r="U232" s="250" t="s">
        <v>1586</v>
      </c>
      <c r="V232" s="261" t="s">
        <v>1586</v>
      </c>
      <c r="W232" s="262" t="s">
        <v>1586</v>
      </c>
      <c r="Y232" s="15">
        <f ca="1">SUMIFS('D - Harmonogram úklidu'!$AJ$5:$AJ$1213,'D - Harmonogram úklidu'!$A$5:$A$1213,'A1 - Seznam míst plnění vnější'!G234,'D - Harmonogram úklidu'!$B$5:$B$1213,'A1 - Seznam míst plnění vnější'!L234)</f>
        <v>1</v>
      </c>
      <c r="Z232" s="47" t="str">
        <f t="shared" si="8"/>
        <v>Česká</v>
      </c>
    </row>
    <row r="233" spans="1:26" ht="19.5" customHeight="1" x14ac:dyDescent="0.25">
      <c r="A233" s="14" t="s">
        <v>2510</v>
      </c>
      <c r="B233" s="30">
        <v>2031</v>
      </c>
      <c r="C233" s="26" t="s">
        <v>344</v>
      </c>
      <c r="D233" s="42" t="s">
        <v>26</v>
      </c>
      <c r="E233" s="26">
        <v>346650</v>
      </c>
      <c r="F233" s="26" t="s">
        <v>1743</v>
      </c>
      <c r="G233" s="33" t="s">
        <v>22</v>
      </c>
      <c r="H233" s="227" t="s">
        <v>1988</v>
      </c>
      <c r="I233" s="227" t="s">
        <v>2072</v>
      </c>
      <c r="J233" s="227" t="s">
        <v>2580</v>
      </c>
      <c r="K233" s="227" t="s">
        <v>2495</v>
      </c>
      <c r="L233" s="227" t="s">
        <v>350</v>
      </c>
      <c r="M233" s="247">
        <v>2</v>
      </c>
      <c r="N233" s="244">
        <v>1722</v>
      </c>
      <c r="O233" s="243" t="s">
        <v>1575</v>
      </c>
      <c r="P233" s="125">
        <f>SUMIFS('C - Sazby a jednotkové ceny'!$H$7:$H$69,'C - Sazby a jednotkové ceny'!$E$7:$E$69,'A1 - Seznam míst plnění vnější'!L233,'C - Sazby a jednotkové ceny'!$F$7:$F$69,'A1 - Seznam míst plnění vnější'!M233)</f>
        <v>0</v>
      </c>
      <c r="Q233" s="269">
        <f t="shared" si="9"/>
        <v>0</v>
      </c>
      <c r="R233" s="249" t="s">
        <v>1586</v>
      </c>
      <c r="S233" s="251" t="s">
        <v>1586</v>
      </c>
      <c r="T233" s="252" t="s">
        <v>1586</v>
      </c>
      <c r="U233" s="250" t="s">
        <v>1586</v>
      </c>
      <c r="V233" s="261" t="s">
        <v>1586</v>
      </c>
      <c r="W233" s="262" t="s">
        <v>1586</v>
      </c>
      <c r="Y233" s="15">
        <f ca="1">SUMIFS('D - Harmonogram úklidu'!$AJ$5:$AJ$1213,'D - Harmonogram úklidu'!$A$5:$A$1213,'A1 - Seznam míst plnění vnější'!G235,'D - Harmonogram úklidu'!$B$5:$B$1213,'A1 - Seznam míst plnění vnější'!L235)</f>
        <v>2</v>
      </c>
      <c r="Z233" s="47" t="str">
        <f t="shared" si="8"/>
        <v>Česká</v>
      </c>
    </row>
    <row r="234" spans="1:26" ht="19.5" customHeight="1" x14ac:dyDescent="0.25">
      <c r="A234" s="14" t="s">
        <v>2510</v>
      </c>
      <c r="B234" s="30">
        <v>2031</v>
      </c>
      <c r="C234" s="26" t="s">
        <v>344</v>
      </c>
      <c r="D234" s="42" t="s">
        <v>26</v>
      </c>
      <c r="E234" s="26">
        <v>346650</v>
      </c>
      <c r="F234" s="26" t="s">
        <v>1744</v>
      </c>
      <c r="G234" s="33" t="s">
        <v>22</v>
      </c>
      <c r="H234" s="227" t="s">
        <v>1988</v>
      </c>
      <c r="I234" s="227" t="s">
        <v>2072</v>
      </c>
      <c r="J234" s="227" t="s">
        <v>2494</v>
      </c>
      <c r="K234" s="227" t="s">
        <v>2494</v>
      </c>
      <c r="L234" s="227" t="s">
        <v>391</v>
      </c>
      <c r="M234" s="247">
        <v>1</v>
      </c>
      <c r="N234" s="244">
        <v>1200</v>
      </c>
      <c r="O234" s="243" t="s">
        <v>1575</v>
      </c>
      <c r="P234" s="125">
        <f>SUMIFS('C - Sazby a jednotkové ceny'!$H$7:$H$69,'C - Sazby a jednotkové ceny'!$E$7:$E$69,'A1 - Seznam míst plnění vnější'!L234,'C - Sazby a jednotkové ceny'!$F$7:$F$69,'A1 - Seznam míst plnění vnější'!M234)</f>
        <v>0</v>
      </c>
      <c r="Q234" s="269">
        <f t="shared" si="9"/>
        <v>0</v>
      </c>
      <c r="R234" s="249" t="s">
        <v>1586</v>
      </c>
      <c r="S234" s="251" t="s">
        <v>1586</v>
      </c>
      <c r="T234" s="252" t="s">
        <v>1586</v>
      </c>
      <c r="U234" s="250" t="s">
        <v>1586</v>
      </c>
      <c r="V234" s="261" t="s">
        <v>1586</v>
      </c>
      <c r="W234" s="262" t="s">
        <v>1586</v>
      </c>
      <c r="Y234" s="15">
        <f ca="1">SUMIFS('D - Harmonogram úklidu'!$AJ$5:$AJ$1213,'D - Harmonogram úklidu'!$A$5:$A$1213,'A1 - Seznam míst plnění vnější'!G236,'D - Harmonogram úklidu'!$B$5:$B$1213,'A1 - Seznam míst plnění vnější'!L236)</f>
        <v>4</v>
      </c>
      <c r="Z234" s="47" t="str">
        <f t="shared" si="8"/>
        <v>Česká</v>
      </c>
    </row>
    <row r="235" spans="1:26" ht="19.5" customHeight="1" x14ac:dyDescent="0.25">
      <c r="A235" s="14" t="s">
        <v>2510</v>
      </c>
      <c r="B235" s="30">
        <v>1201</v>
      </c>
      <c r="C235" s="26" t="s">
        <v>128</v>
      </c>
      <c r="D235" s="42" t="s">
        <v>128</v>
      </c>
      <c r="E235" s="26">
        <v>332858</v>
      </c>
      <c r="F235" s="26" t="s">
        <v>1620</v>
      </c>
      <c r="G235" s="33" t="s">
        <v>136</v>
      </c>
      <c r="H235" s="227" t="s">
        <v>1988</v>
      </c>
      <c r="I235" s="227" t="s">
        <v>2073</v>
      </c>
      <c r="J235" s="227" t="s">
        <v>2580</v>
      </c>
      <c r="K235" s="227" t="s">
        <v>2491</v>
      </c>
      <c r="L235" s="227" t="s">
        <v>346</v>
      </c>
      <c r="M235" s="247">
        <v>2</v>
      </c>
      <c r="N235" s="244">
        <v>12</v>
      </c>
      <c r="O235" s="243" t="s">
        <v>1575</v>
      </c>
      <c r="P235" s="125">
        <f>SUMIFS('C - Sazby a jednotkové ceny'!$H$7:$H$69,'C - Sazby a jednotkové ceny'!$E$7:$E$69,'A1 - Seznam míst plnění vnější'!L235,'C - Sazby a jednotkové ceny'!$F$7:$F$69,'A1 - Seznam míst plnění vnější'!M235)</f>
        <v>0</v>
      </c>
      <c r="Q235" s="269">
        <f t="shared" si="9"/>
        <v>0</v>
      </c>
      <c r="R235" s="249" t="s">
        <v>1586</v>
      </c>
      <c r="S235" s="251" t="s">
        <v>1586</v>
      </c>
      <c r="T235" s="252" t="s">
        <v>1586</v>
      </c>
      <c r="U235" s="250" t="s">
        <v>1586</v>
      </c>
      <c r="V235" s="261" t="s">
        <v>1586</v>
      </c>
      <c r="W235" s="262" t="s">
        <v>1586</v>
      </c>
      <c r="Y235" s="15">
        <f ca="1">SUMIFS('D - Harmonogram úklidu'!$AJ$5:$AJ$1213,'D - Harmonogram úklidu'!$A$5:$A$1213,'A1 - Seznam míst plnění vnější'!G237,'D - Harmonogram úklidu'!$B$5:$B$1213,'A1 - Seznam míst plnění vnější'!L237)</f>
        <v>2</v>
      </c>
      <c r="Z235" s="47" t="str">
        <f t="shared" si="8"/>
        <v>Číchov</v>
      </c>
    </row>
    <row r="236" spans="1:26" ht="19.5" customHeight="1" x14ac:dyDescent="0.25">
      <c r="A236" s="14" t="s">
        <v>2510</v>
      </c>
      <c r="B236" s="30">
        <v>1201</v>
      </c>
      <c r="C236" s="26" t="s">
        <v>128</v>
      </c>
      <c r="D236" s="42" t="s">
        <v>128</v>
      </c>
      <c r="E236" s="26">
        <v>332858</v>
      </c>
      <c r="F236" s="26" t="s">
        <v>1621</v>
      </c>
      <c r="G236" s="33" t="s">
        <v>136</v>
      </c>
      <c r="H236" s="227" t="s">
        <v>1988</v>
      </c>
      <c r="I236" s="227" t="s">
        <v>2073</v>
      </c>
      <c r="J236" s="227" t="s">
        <v>2580</v>
      </c>
      <c r="K236" s="227" t="s">
        <v>2492</v>
      </c>
      <c r="L236" s="227" t="s">
        <v>347</v>
      </c>
      <c r="M236" s="247">
        <v>4</v>
      </c>
      <c r="N236" s="32">
        <v>2</v>
      </c>
      <c r="O236" s="39" t="s">
        <v>1576</v>
      </c>
      <c r="P236" s="125">
        <f>SUMIFS('C - Sazby a jednotkové ceny'!$H$7:$H$69,'C - Sazby a jednotkové ceny'!$E$7:$E$69,'A1 - Seznam míst plnění vnější'!L236,'C - Sazby a jednotkové ceny'!$F$7:$F$69,'A1 - Seznam míst plnění vnější'!M236)</f>
        <v>0</v>
      </c>
      <c r="Q236" s="269">
        <f t="shared" si="9"/>
        <v>0</v>
      </c>
      <c r="R236" s="249" t="s">
        <v>1586</v>
      </c>
      <c r="S236" s="251" t="s">
        <v>1586</v>
      </c>
      <c r="T236" s="252" t="s">
        <v>1586</v>
      </c>
      <c r="U236" s="250" t="s">
        <v>1586</v>
      </c>
      <c r="V236" s="261" t="s">
        <v>1586</v>
      </c>
      <c r="W236" s="262" t="s">
        <v>1586</v>
      </c>
      <c r="Y236" s="15">
        <f ca="1">SUMIFS('D - Harmonogram úklidu'!$AJ$5:$AJ$1213,'D - Harmonogram úklidu'!$A$5:$A$1213,'A1 - Seznam míst plnění vnější'!G238,'D - Harmonogram úklidu'!$B$5:$B$1213,'A1 - Seznam míst plnění vnější'!L238)</f>
        <v>1</v>
      </c>
      <c r="Z236" s="47" t="str">
        <f t="shared" si="8"/>
        <v>Číchov</v>
      </c>
    </row>
    <row r="237" spans="1:26" ht="19.5" customHeight="1" x14ac:dyDescent="0.25">
      <c r="A237" s="14" t="s">
        <v>2510</v>
      </c>
      <c r="B237" s="30">
        <v>1201</v>
      </c>
      <c r="C237" s="26" t="s">
        <v>128</v>
      </c>
      <c r="D237" s="42" t="s">
        <v>128</v>
      </c>
      <c r="E237" s="26">
        <v>332858</v>
      </c>
      <c r="F237" s="26" t="s">
        <v>1622</v>
      </c>
      <c r="G237" s="33" t="s">
        <v>136</v>
      </c>
      <c r="H237" s="227" t="s">
        <v>1988</v>
      </c>
      <c r="I237" s="227" t="s">
        <v>2073</v>
      </c>
      <c r="J237" s="227" t="s">
        <v>2580</v>
      </c>
      <c r="K237" s="227" t="s">
        <v>2495</v>
      </c>
      <c r="L237" s="227" t="s">
        <v>350</v>
      </c>
      <c r="M237" s="247">
        <v>1</v>
      </c>
      <c r="N237" s="244">
        <v>597</v>
      </c>
      <c r="O237" s="243" t="s">
        <v>1575</v>
      </c>
      <c r="P237" s="125">
        <f>SUMIFS('C - Sazby a jednotkové ceny'!$H$7:$H$69,'C - Sazby a jednotkové ceny'!$E$7:$E$69,'A1 - Seznam míst plnění vnější'!L237,'C - Sazby a jednotkové ceny'!$F$7:$F$69,'A1 - Seznam míst plnění vnější'!M237)</f>
        <v>0</v>
      </c>
      <c r="Q237" s="269">
        <f t="shared" si="9"/>
        <v>0</v>
      </c>
      <c r="R237" s="249" t="s">
        <v>1586</v>
      </c>
      <c r="S237" s="251" t="s">
        <v>1586</v>
      </c>
      <c r="T237" s="252" t="s">
        <v>1586</v>
      </c>
      <c r="U237" s="250" t="s">
        <v>1586</v>
      </c>
      <c r="V237" s="261" t="s">
        <v>1586</v>
      </c>
      <c r="W237" s="262" t="s">
        <v>1586</v>
      </c>
      <c r="Y237" s="15">
        <f>SUMIFS('D - Harmonogram úklidu'!$AJ$5:$AJ$1213,'D - Harmonogram úklidu'!$A$5:$A$1213,'A1 - Seznam míst plnění vnější'!G239,'D - Harmonogram úklidu'!$B$5:$B$1213,'A1 - Seznam míst plnění vnější'!L239)</f>
        <v>0</v>
      </c>
      <c r="Z237" s="47" t="str">
        <f t="shared" si="8"/>
        <v>Číchov</v>
      </c>
    </row>
    <row r="238" spans="1:26" ht="19.5" customHeight="1" x14ac:dyDescent="0.25">
      <c r="A238" s="14" t="s">
        <v>2510</v>
      </c>
      <c r="B238" s="30">
        <v>1201</v>
      </c>
      <c r="C238" s="26" t="s">
        <v>128</v>
      </c>
      <c r="D238" s="42" t="s">
        <v>128</v>
      </c>
      <c r="E238" s="26">
        <v>332858</v>
      </c>
      <c r="F238" s="26" t="s">
        <v>1623</v>
      </c>
      <c r="G238" s="33" t="s">
        <v>136</v>
      </c>
      <c r="H238" s="227" t="s">
        <v>1988</v>
      </c>
      <c r="I238" s="227" t="s">
        <v>2073</v>
      </c>
      <c r="J238" s="227" t="s">
        <v>2494</v>
      </c>
      <c r="K238" s="227" t="s">
        <v>2494</v>
      </c>
      <c r="L238" s="227" t="s">
        <v>391</v>
      </c>
      <c r="M238" s="247">
        <v>1</v>
      </c>
      <c r="N238" s="244">
        <v>995</v>
      </c>
      <c r="O238" s="243" t="s">
        <v>1575</v>
      </c>
      <c r="P238" s="125">
        <f>SUMIFS('C - Sazby a jednotkové ceny'!$H$7:$H$69,'C - Sazby a jednotkové ceny'!$E$7:$E$69,'A1 - Seznam míst plnění vnější'!L238,'C - Sazby a jednotkové ceny'!$F$7:$F$69,'A1 - Seznam míst plnění vnější'!M238)</f>
        <v>0</v>
      </c>
      <c r="Q238" s="269">
        <f t="shared" si="9"/>
        <v>0</v>
      </c>
      <c r="R238" s="249" t="s">
        <v>1586</v>
      </c>
      <c r="S238" s="251" t="s">
        <v>1586</v>
      </c>
      <c r="T238" s="252" t="s">
        <v>1586</v>
      </c>
      <c r="U238" s="250" t="s">
        <v>1586</v>
      </c>
      <c r="V238" s="261" t="s">
        <v>1586</v>
      </c>
      <c r="W238" s="262" t="s">
        <v>1586</v>
      </c>
      <c r="Y238" s="15">
        <f ca="1">SUMIFS('D - Harmonogram úklidu'!$AJ$5:$AJ$1213,'D - Harmonogram úklidu'!$A$5:$A$1213,'A1 - Seznam míst plnění vnější'!G240,'D - Harmonogram úklidu'!$B$5:$B$1213,'A1 - Seznam míst plnění vnější'!L240)</f>
        <v>4</v>
      </c>
      <c r="Z238" s="47" t="str">
        <f t="shared" si="8"/>
        <v>Číchov</v>
      </c>
    </row>
    <row r="239" spans="1:26" ht="19.5" customHeight="1" x14ac:dyDescent="0.25">
      <c r="A239" s="14" t="s">
        <v>2510</v>
      </c>
      <c r="B239" s="30">
        <v>1862</v>
      </c>
      <c r="C239" s="26" t="s">
        <v>128</v>
      </c>
      <c r="D239" s="42" t="s">
        <v>137</v>
      </c>
      <c r="E239" s="26">
        <v>748822</v>
      </c>
      <c r="F239" s="26" t="s">
        <v>1818</v>
      </c>
      <c r="G239" s="33" t="s">
        <v>138</v>
      </c>
      <c r="H239" s="227" t="s">
        <v>1988</v>
      </c>
      <c r="I239" s="227" t="s">
        <v>2075</v>
      </c>
      <c r="J239" s="227" t="s">
        <v>2580</v>
      </c>
      <c r="K239" s="227" t="s">
        <v>2492</v>
      </c>
      <c r="L239" s="227" t="s">
        <v>347</v>
      </c>
      <c r="M239" s="247">
        <v>4</v>
      </c>
      <c r="N239" s="32">
        <v>5</v>
      </c>
      <c r="O239" s="39" t="s">
        <v>1576</v>
      </c>
      <c r="P239" s="125">
        <f>SUMIFS('C - Sazby a jednotkové ceny'!$H$7:$H$69,'C - Sazby a jednotkové ceny'!$E$7:$E$69,'A1 - Seznam míst plnění vnější'!L239,'C - Sazby a jednotkové ceny'!$F$7:$F$69,'A1 - Seznam míst plnění vnější'!M239)</f>
        <v>0</v>
      </c>
      <c r="Q239" s="269">
        <f t="shared" si="9"/>
        <v>0</v>
      </c>
      <c r="R239" s="249" t="s">
        <v>1586</v>
      </c>
      <c r="S239" s="251" t="s">
        <v>1586</v>
      </c>
      <c r="T239" s="252" t="s">
        <v>1586</v>
      </c>
      <c r="U239" s="250" t="s">
        <v>1586</v>
      </c>
      <c r="V239" s="261" t="s">
        <v>1586</v>
      </c>
      <c r="W239" s="262" t="s">
        <v>1586</v>
      </c>
      <c r="Y239" s="15">
        <f ca="1">SUMIFS('D - Harmonogram úklidu'!$AJ$5:$AJ$1213,'D - Harmonogram úklidu'!$A$5:$A$1213,'A1 - Seznam míst plnění vnější'!G245,'D - Harmonogram úklidu'!$B$5:$B$1213,'A1 - Seznam míst plnění vnější'!L245)</f>
        <v>1</v>
      </c>
      <c r="Z239" s="47" t="str">
        <f t="shared" si="8"/>
        <v>Dačice</v>
      </c>
    </row>
    <row r="240" spans="1:26" ht="19.5" customHeight="1" x14ac:dyDescent="0.25">
      <c r="A240" s="14" t="s">
        <v>2510</v>
      </c>
      <c r="B240" s="30">
        <v>1862</v>
      </c>
      <c r="C240" s="26" t="s">
        <v>128</v>
      </c>
      <c r="D240" s="42" t="s">
        <v>137</v>
      </c>
      <c r="E240" s="26">
        <v>748822</v>
      </c>
      <c r="F240" s="26" t="s">
        <v>1819</v>
      </c>
      <c r="G240" s="33" t="s">
        <v>138</v>
      </c>
      <c r="H240" s="227" t="s">
        <v>1988</v>
      </c>
      <c r="I240" s="227" t="s">
        <v>2075</v>
      </c>
      <c r="J240" s="227" t="s">
        <v>2580</v>
      </c>
      <c r="K240" s="227" t="s">
        <v>2495</v>
      </c>
      <c r="L240" s="227" t="s">
        <v>350</v>
      </c>
      <c r="M240" s="247">
        <v>4</v>
      </c>
      <c r="N240" s="244">
        <v>820</v>
      </c>
      <c r="O240" s="243" t="s">
        <v>1575</v>
      </c>
      <c r="P240" s="125">
        <f>SUMIFS('C - Sazby a jednotkové ceny'!$H$7:$H$69,'C - Sazby a jednotkové ceny'!$E$7:$E$69,'A1 - Seznam míst plnění vnější'!L240,'C - Sazby a jednotkové ceny'!$F$7:$F$69,'A1 - Seznam míst plnění vnější'!M240)</f>
        <v>0</v>
      </c>
      <c r="Q240" s="269">
        <f t="shared" si="9"/>
        <v>0</v>
      </c>
      <c r="R240" s="249" t="s">
        <v>1586</v>
      </c>
      <c r="S240" s="251" t="s">
        <v>1586</v>
      </c>
      <c r="T240" s="252" t="s">
        <v>1586</v>
      </c>
      <c r="U240" s="250" t="s">
        <v>1586</v>
      </c>
      <c r="V240" s="261" t="s">
        <v>1586</v>
      </c>
      <c r="W240" s="262" t="s">
        <v>1586</v>
      </c>
      <c r="Y240" s="15">
        <f>SUMIFS('D - Harmonogram úklidu'!$AJ$5:$AJ$1213,'D - Harmonogram úklidu'!$A$5:$A$1213,'A1 - Seznam míst plnění vnější'!G246,'D - Harmonogram úklidu'!$B$5:$B$1213,'A1 - Seznam míst plnění vnější'!L246)</f>
        <v>0</v>
      </c>
      <c r="Z240" s="47" t="str">
        <f t="shared" si="8"/>
        <v>Dačice</v>
      </c>
    </row>
    <row r="241" spans="1:26" ht="19.5" customHeight="1" x14ac:dyDescent="0.25">
      <c r="A241" s="14" t="s">
        <v>2510</v>
      </c>
      <c r="B241" s="30">
        <v>1862</v>
      </c>
      <c r="C241" s="26" t="s">
        <v>128</v>
      </c>
      <c r="D241" s="42" t="s">
        <v>137</v>
      </c>
      <c r="E241" s="26">
        <v>748822</v>
      </c>
      <c r="F241" s="26" t="s">
        <v>1820</v>
      </c>
      <c r="G241" s="33" t="s">
        <v>138</v>
      </c>
      <c r="H241" s="227" t="s">
        <v>1988</v>
      </c>
      <c r="I241" s="227" t="s">
        <v>2075</v>
      </c>
      <c r="J241" s="227" t="s">
        <v>2494</v>
      </c>
      <c r="K241" s="227" t="s">
        <v>2494</v>
      </c>
      <c r="L241" s="227" t="s">
        <v>391</v>
      </c>
      <c r="M241" s="247">
        <v>1</v>
      </c>
      <c r="N241" s="244">
        <v>488</v>
      </c>
      <c r="O241" s="243" t="s">
        <v>1575</v>
      </c>
      <c r="P241" s="125">
        <f>SUMIFS('C - Sazby a jednotkové ceny'!$H$7:$H$69,'C - Sazby a jednotkové ceny'!$E$7:$E$69,'A1 - Seznam míst plnění vnější'!L241,'C - Sazby a jednotkové ceny'!$F$7:$F$69,'A1 - Seznam míst plnění vnější'!M241)</f>
        <v>0</v>
      </c>
      <c r="Q241" s="269">
        <f t="shared" si="9"/>
        <v>0</v>
      </c>
      <c r="R241" s="249" t="s">
        <v>1586</v>
      </c>
      <c r="S241" s="251" t="s">
        <v>1586</v>
      </c>
      <c r="T241" s="252" t="s">
        <v>1586</v>
      </c>
      <c r="U241" s="250" t="s">
        <v>1586</v>
      </c>
      <c r="V241" s="261" t="s">
        <v>1586</v>
      </c>
      <c r="W241" s="262" t="s">
        <v>1586</v>
      </c>
      <c r="Y241" s="15">
        <f>SUMIFS('D - Harmonogram úklidu'!$AJ$5:$AJ$1213,'D - Harmonogram úklidu'!$A$5:$A$1213,'A1 - Seznam míst plnění vnější'!G247,'D - Harmonogram úklidu'!$B$5:$B$1213,'A1 - Seznam míst plnění vnější'!L247)</f>
        <v>0</v>
      </c>
      <c r="Z241" s="47" t="str">
        <f t="shared" si="8"/>
        <v>Dačice</v>
      </c>
    </row>
    <row r="242" spans="1:26" ht="19.5" customHeight="1" x14ac:dyDescent="0.25">
      <c r="A242" s="14" t="s">
        <v>2510</v>
      </c>
      <c r="B242" s="30">
        <v>1862</v>
      </c>
      <c r="C242" s="26" t="s">
        <v>128</v>
      </c>
      <c r="D242" s="42" t="s">
        <v>137</v>
      </c>
      <c r="E242" s="26">
        <v>748723</v>
      </c>
      <c r="F242" s="26" t="s">
        <v>1620</v>
      </c>
      <c r="G242" s="33" t="s">
        <v>288</v>
      </c>
      <c r="H242" s="227" t="s">
        <v>1988</v>
      </c>
      <c r="I242" s="227" t="s">
        <v>2074</v>
      </c>
      <c r="J242" s="227" t="s">
        <v>2580</v>
      </c>
      <c r="K242" s="227" t="s">
        <v>2491</v>
      </c>
      <c r="L242" s="227" t="s">
        <v>346</v>
      </c>
      <c r="M242" s="247">
        <v>4</v>
      </c>
      <c r="N242" s="244">
        <v>15</v>
      </c>
      <c r="O242" s="243" t="s">
        <v>1575</v>
      </c>
      <c r="P242" s="125">
        <f>SUMIFS('C - Sazby a jednotkové ceny'!$H$7:$H$69,'C - Sazby a jednotkové ceny'!$E$7:$E$69,'A1 - Seznam míst plnění vnější'!L242,'C - Sazby a jednotkové ceny'!$F$7:$F$69,'A1 - Seznam míst plnění vnější'!M242)</f>
        <v>0</v>
      </c>
      <c r="Q242" s="269">
        <f t="shared" si="9"/>
        <v>0</v>
      </c>
      <c r="R242" s="249" t="s">
        <v>1586</v>
      </c>
      <c r="S242" s="251" t="s">
        <v>1586</v>
      </c>
      <c r="T242" s="252" t="s">
        <v>1586</v>
      </c>
      <c r="U242" s="250" t="s">
        <v>1586</v>
      </c>
      <c r="V242" s="261" t="s">
        <v>1586</v>
      </c>
      <c r="W242" s="262" t="s">
        <v>1586</v>
      </c>
      <c r="Y242" s="15">
        <f ca="1">SUMIFS('D - Harmonogram úklidu'!$AJ$5:$AJ$1213,'D - Harmonogram úklidu'!$A$5:$A$1213,'A1 - Seznam míst plnění vnější'!G241,'D - Harmonogram úklidu'!$B$5:$B$1213,'A1 - Seznam míst plnění vnější'!L241)</f>
        <v>1</v>
      </c>
      <c r="Z242" s="47" t="str">
        <f t="shared" si="8"/>
        <v>Dačice město</v>
      </c>
    </row>
    <row r="243" spans="1:26" ht="19.5" customHeight="1" x14ac:dyDescent="0.25">
      <c r="A243" s="14" t="s">
        <v>2510</v>
      </c>
      <c r="B243" s="30">
        <v>1862</v>
      </c>
      <c r="C243" s="26" t="s">
        <v>128</v>
      </c>
      <c r="D243" s="42" t="s">
        <v>137</v>
      </c>
      <c r="E243" s="26">
        <v>748723</v>
      </c>
      <c r="F243" s="26" t="s">
        <v>1621</v>
      </c>
      <c r="G243" s="33" t="s">
        <v>288</v>
      </c>
      <c r="H243" s="227" t="s">
        <v>1988</v>
      </c>
      <c r="I243" s="227" t="s">
        <v>2074</v>
      </c>
      <c r="J243" s="227" t="s">
        <v>2580</v>
      </c>
      <c r="K243" s="227" t="s">
        <v>2492</v>
      </c>
      <c r="L243" s="227" t="s">
        <v>347</v>
      </c>
      <c r="M243" s="247">
        <v>12</v>
      </c>
      <c r="N243" s="32">
        <v>2</v>
      </c>
      <c r="O243" s="39" t="s">
        <v>1576</v>
      </c>
      <c r="P243" s="125">
        <f>SUMIFS('C - Sazby a jednotkové ceny'!$H$7:$H$69,'C - Sazby a jednotkové ceny'!$E$7:$E$69,'A1 - Seznam míst plnění vnější'!L243,'C - Sazby a jednotkové ceny'!$F$7:$F$69,'A1 - Seznam míst plnění vnější'!M243)</f>
        <v>0</v>
      </c>
      <c r="Q243" s="269">
        <f t="shared" si="9"/>
        <v>0</v>
      </c>
      <c r="R243" s="249" t="s">
        <v>1586</v>
      </c>
      <c r="S243" s="251" t="s">
        <v>1586</v>
      </c>
      <c r="T243" s="252" t="s">
        <v>1586</v>
      </c>
      <c r="U243" s="250" t="s">
        <v>1586</v>
      </c>
      <c r="V243" s="261" t="s">
        <v>1586</v>
      </c>
      <c r="W243" s="262" t="s">
        <v>1586</v>
      </c>
      <c r="Y243" s="15">
        <f ca="1">SUMIFS('D - Harmonogram úklidu'!$AJ$5:$AJ$1213,'D - Harmonogram úklidu'!$A$5:$A$1213,'A1 - Seznam míst plnění vnější'!G242,'D - Harmonogram úklidu'!$B$5:$B$1213,'A1 - Seznam míst plnění vnější'!L242)</f>
        <v>2</v>
      </c>
      <c r="Z243" s="47" t="str">
        <f t="shared" si="8"/>
        <v>Dačice město</v>
      </c>
    </row>
    <row r="244" spans="1:26" ht="19.5" customHeight="1" x14ac:dyDescent="0.25">
      <c r="A244" s="14" t="s">
        <v>2510</v>
      </c>
      <c r="B244" s="30">
        <v>1862</v>
      </c>
      <c r="C244" s="26" t="s">
        <v>128</v>
      </c>
      <c r="D244" s="42" t="s">
        <v>137</v>
      </c>
      <c r="E244" s="26">
        <v>748723</v>
      </c>
      <c r="F244" s="26" t="s">
        <v>1622</v>
      </c>
      <c r="G244" s="33" t="s">
        <v>288</v>
      </c>
      <c r="H244" s="227" t="s">
        <v>1988</v>
      </c>
      <c r="I244" s="227" t="s">
        <v>2074</v>
      </c>
      <c r="J244" s="227" t="s">
        <v>2580</v>
      </c>
      <c r="K244" s="227" t="s">
        <v>2495</v>
      </c>
      <c r="L244" s="227" t="s">
        <v>350</v>
      </c>
      <c r="M244" s="247">
        <v>4</v>
      </c>
      <c r="N244" s="244">
        <v>310</v>
      </c>
      <c r="O244" s="243" t="s">
        <v>1575</v>
      </c>
      <c r="P244" s="125">
        <f>SUMIFS('C - Sazby a jednotkové ceny'!$H$7:$H$69,'C - Sazby a jednotkové ceny'!$E$7:$E$69,'A1 - Seznam míst plnění vnější'!L244,'C - Sazby a jednotkové ceny'!$F$7:$F$69,'A1 - Seznam míst plnění vnější'!M244)</f>
        <v>0</v>
      </c>
      <c r="Q244" s="269">
        <f t="shared" si="9"/>
        <v>0</v>
      </c>
      <c r="R244" s="249" t="s">
        <v>1586</v>
      </c>
      <c r="S244" s="251" t="s">
        <v>1586</v>
      </c>
      <c r="T244" s="252" t="s">
        <v>1586</v>
      </c>
      <c r="U244" s="250" t="s">
        <v>1586</v>
      </c>
      <c r="V244" s="261" t="s">
        <v>1586</v>
      </c>
      <c r="W244" s="262" t="s">
        <v>1586</v>
      </c>
      <c r="Y244" s="15">
        <f ca="1">SUMIFS('D - Harmonogram úklidu'!$AJ$5:$AJ$1213,'D - Harmonogram úklidu'!$A$5:$A$1213,'A1 - Seznam míst plnění vnější'!G243,'D - Harmonogram úklidu'!$B$5:$B$1213,'A1 - Seznam míst plnění vnější'!L243)</f>
        <v>4</v>
      </c>
      <c r="Z244" s="47" t="str">
        <f t="shared" si="8"/>
        <v>Dačice město</v>
      </c>
    </row>
    <row r="245" spans="1:26" ht="19.5" customHeight="1" x14ac:dyDescent="0.25">
      <c r="A245" s="14" t="s">
        <v>2510</v>
      </c>
      <c r="B245" s="30">
        <v>1862</v>
      </c>
      <c r="C245" s="26" t="s">
        <v>128</v>
      </c>
      <c r="D245" s="42" t="s">
        <v>137</v>
      </c>
      <c r="E245" s="26">
        <v>748723</v>
      </c>
      <c r="F245" s="26" t="s">
        <v>1623</v>
      </c>
      <c r="G245" s="33" t="s">
        <v>288</v>
      </c>
      <c r="H245" s="227" t="s">
        <v>1988</v>
      </c>
      <c r="I245" s="227" t="s">
        <v>2074</v>
      </c>
      <c r="J245" s="227" t="s">
        <v>2494</v>
      </c>
      <c r="K245" s="227" t="s">
        <v>2494</v>
      </c>
      <c r="L245" s="227" t="s">
        <v>391</v>
      </c>
      <c r="M245" s="247">
        <v>1</v>
      </c>
      <c r="N245" s="244">
        <v>516</v>
      </c>
      <c r="O245" s="243" t="s">
        <v>1575</v>
      </c>
      <c r="P245" s="125">
        <f>SUMIFS('C - Sazby a jednotkové ceny'!$H$7:$H$69,'C - Sazby a jednotkové ceny'!$E$7:$E$69,'A1 - Seznam míst plnění vnější'!L245,'C - Sazby a jednotkové ceny'!$F$7:$F$69,'A1 - Seznam míst plnění vnější'!M245)</f>
        <v>0</v>
      </c>
      <c r="Q245" s="269">
        <f t="shared" si="9"/>
        <v>0</v>
      </c>
      <c r="R245" s="249" t="s">
        <v>1586</v>
      </c>
      <c r="S245" s="251" t="s">
        <v>1586</v>
      </c>
      <c r="T245" s="252" t="s">
        <v>1586</v>
      </c>
      <c r="U245" s="250" t="s">
        <v>1586</v>
      </c>
      <c r="V245" s="261" t="s">
        <v>1586</v>
      </c>
      <c r="W245" s="262" t="s">
        <v>1586</v>
      </c>
      <c r="Y245" s="15">
        <f ca="1">SUMIFS('D - Harmonogram úklidu'!$AJ$5:$AJ$1213,'D - Harmonogram úklidu'!$A$5:$A$1213,'A1 - Seznam míst plnění vnější'!G244,'D - Harmonogram úklidu'!$B$5:$B$1213,'A1 - Seznam míst plnění vnější'!L244)</f>
        <v>4</v>
      </c>
      <c r="Z245" s="47" t="str">
        <f t="shared" si="8"/>
        <v>Dačice město</v>
      </c>
    </row>
    <row r="246" spans="1:26" ht="11.25" customHeight="1" x14ac:dyDescent="0.25">
      <c r="A246" s="14" t="s">
        <v>489</v>
      </c>
      <c r="B246" s="30">
        <v>1251</v>
      </c>
      <c r="C246" s="26">
        <v>0</v>
      </c>
      <c r="D246" s="42" t="s">
        <v>123</v>
      </c>
      <c r="E246" s="26">
        <v>0</v>
      </c>
      <c r="F246" s="26" t="s">
        <v>1649</v>
      </c>
      <c r="G246" s="33" t="s">
        <v>1972</v>
      </c>
      <c r="H246" s="227" t="s">
        <v>1988</v>
      </c>
      <c r="I246" s="227" t="s">
        <v>2076</v>
      </c>
      <c r="J246" s="227" t="s">
        <v>2580</v>
      </c>
      <c r="K246" s="227" t="s">
        <v>2495</v>
      </c>
      <c r="L246" s="227" t="s">
        <v>350</v>
      </c>
      <c r="M246" s="247">
        <v>1</v>
      </c>
      <c r="N246" s="244">
        <v>164</v>
      </c>
      <c r="O246" s="243" t="s">
        <v>1575</v>
      </c>
      <c r="P246" s="125">
        <f>SUMIFS('C - Sazby a jednotkové ceny'!$H$7:$H$69,'C - Sazby a jednotkové ceny'!$E$7:$E$69,'A1 - Seznam míst plnění vnější'!L246,'C - Sazby a jednotkové ceny'!$F$7:$F$69,'A1 - Seznam míst plnění vnější'!M246)</f>
        <v>0</v>
      </c>
      <c r="Q246" s="269">
        <f t="shared" si="9"/>
        <v>0</v>
      </c>
      <c r="R246" s="249" t="s">
        <v>1586</v>
      </c>
      <c r="S246" s="251" t="s">
        <v>1586</v>
      </c>
      <c r="T246" s="252" t="s">
        <v>1586</v>
      </c>
      <c r="U246" s="250" t="s">
        <v>1586</v>
      </c>
      <c r="V246" s="261" t="s">
        <v>1586</v>
      </c>
      <c r="W246" s="262" t="s">
        <v>1586</v>
      </c>
      <c r="Y246" s="15">
        <f ca="1">SUMIFS('D - Harmonogram úklidu'!$AJ$5:$AJ$1213,'D - Harmonogram úklidu'!$A$5:$A$1213,'A1 - Seznam míst plnění vnější'!G248,'D - Harmonogram úklidu'!$B$5:$B$1213,'A1 - Seznam míst plnění vnější'!L248)</f>
        <v>2</v>
      </c>
      <c r="Z246" s="47" t="str">
        <f t="shared" si="8"/>
        <v>Dědice</v>
      </c>
    </row>
    <row r="247" spans="1:26" ht="19.5" customHeight="1" x14ac:dyDescent="0.25">
      <c r="A247" s="14" t="s">
        <v>2510</v>
      </c>
      <c r="B247" s="30">
        <v>1851</v>
      </c>
      <c r="C247" s="26" t="s">
        <v>128</v>
      </c>
      <c r="D247" s="42" t="s">
        <v>119</v>
      </c>
      <c r="E247" s="26">
        <v>742221</v>
      </c>
      <c r="F247" s="26" t="s">
        <v>1730</v>
      </c>
      <c r="G247" s="33" t="s">
        <v>139</v>
      </c>
      <c r="H247" s="227" t="s">
        <v>1988</v>
      </c>
      <c r="I247" s="227" t="s">
        <v>2077</v>
      </c>
      <c r="J247" s="227" t="s">
        <v>2580</v>
      </c>
      <c r="K247" s="227" t="s">
        <v>2492</v>
      </c>
      <c r="L247" s="227" t="s">
        <v>347</v>
      </c>
      <c r="M247" s="247">
        <v>4</v>
      </c>
      <c r="N247" s="32">
        <v>1</v>
      </c>
      <c r="O247" s="39" t="s">
        <v>1576</v>
      </c>
      <c r="P247" s="125">
        <f>SUMIFS('C - Sazby a jednotkové ceny'!$H$7:$H$69,'C - Sazby a jednotkové ceny'!$E$7:$E$69,'A1 - Seznam míst plnění vnější'!L247,'C - Sazby a jednotkové ceny'!$F$7:$F$69,'A1 - Seznam míst plnění vnější'!M247)</f>
        <v>0</v>
      </c>
      <c r="Q247" s="269">
        <f t="shared" si="9"/>
        <v>0</v>
      </c>
      <c r="R247" s="249" t="s">
        <v>1586</v>
      </c>
      <c r="S247" s="251" t="s">
        <v>1586</v>
      </c>
      <c r="T247" s="252" t="s">
        <v>1586</v>
      </c>
      <c r="U247" s="250" t="s">
        <v>1586</v>
      </c>
      <c r="V247" s="261" t="s">
        <v>1586</v>
      </c>
      <c r="W247" s="262" t="s">
        <v>1586</v>
      </c>
      <c r="Y247" s="15">
        <f ca="1">SUMIFS('D - Harmonogram úklidu'!$AJ$5:$AJ$1213,'D - Harmonogram úklidu'!$A$5:$A$1213,'A1 - Seznam míst plnění vnější'!G249,'D - Harmonogram úklidu'!$B$5:$B$1213,'A1 - Seznam míst plnění vnější'!L249)</f>
        <v>1</v>
      </c>
      <c r="Z247" s="47" t="str">
        <f t="shared" si="8"/>
        <v>Dobrá Voda u Pelhřimova</v>
      </c>
    </row>
    <row r="248" spans="1:26" ht="19.5" customHeight="1" x14ac:dyDescent="0.25">
      <c r="A248" s="14" t="s">
        <v>2510</v>
      </c>
      <c r="B248" s="30">
        <v>1851</v>
      </c>
      <c r="C248" s="26" t="s">
        <v>128</v>
      </c>
      <c r="D248" s="42" t="s">
        <v>119</v>
      </c>
      <c r="E248" s="26">
        <v>742221</v>
      </c>
      <c r="F248" s="26" t="s">
        <v>1731</v>
      </c>
      <c r="G248" s="33" t="s">
        <v>139</v>
      </c>
      <c r="H248" s="227" t="s">
        <v>1988</v>
      </c>
      <c r="I248" s="227" t="s">
        <v>2077</v>
      </c>
      <c r="J248" s="227" t="s">
        <v>2580</v>
      </c>
      <c r="K248" s="227" t="s">
        <v>2495</v>
      </c>
      <c r="L248" s="227" t="s">
        <v>350</v>
      </c>
      <c r="M248" s="247">
        <v>1</v>
      </c>
      <c r="N248" s="244">
        <v>745</v>
      </c>
      <c r="O248" s="243" t="s">
        <v>1575</v>
      </c>
      <c r="P248" s="125">
        <f>SUMIFS('C - Sazby a jednotkové ceny'!$H$7:$H$69,'C - Sazby a jednotkové ceny'!$E$7:$E$69,'A1 - Seznam míst plnění vnější'!L248,'C - Sazby a jednotkové ceny'!$F$7:$F$69,'A1 - Seznam míst plnění vnější'!M248)</f>
        <v>0</v>
      </c>
      <c r="Q248" s="269">
        <f t="shared" si="9"/>
        <v>0</v>
      </c>
      <c r="R248" s="249" t="s">
        <v>1586</v>
      </c>
      <c r="S248" s="251" t="s">
        <v>1586</v>
      </c>
      <c r="T248" s="252" t="s">
        <v>1586</v>
      </c>
      <c r="U248" s="250" t="s">
        <v>1586</v>
      </c>
      <c r="V248" s="261" t="s">
        <v>1586</v>
      </c>
      <c r="W248" s="262" t="s">
        <v>1586</v>
      </c>
      <c r="Y248" s="15">
        <f ca="1">SUMIFS('D - Harmonogram úklidu'!$AJ$5:$AJ$1213,'D - Harmonogram úklidu'!$A$5:$A$1213,'A1 - Seznam míst plnění vnější'!G250,'D - Harmonogram úklidu'!$B$5:$B$1213,'A1 - Seznam míst plnění vnější'!L250)</f>
        <v>4</v>
      </c>
      <c r="Z248" s="47" t="str">
        <f t="shared" si="8"/>
        <v>Dobrá Voda u Pelhřimova</v>
      </c>
    </row>
    <row r="249" spans="1:26" ht="19.5" customHeight="1" x14ac:dyDescent="0.25">
      <c r="A249" s="14" t="s">
        <v>2510</v>
      </c>
      <c r="B249" s="30">
        <v>1851</v>
      </c>
      <c r="C249" s="26" t="s">
        <v>128</v>
      </c>
      <c r="D249" s="42" t="s">
        <v>119</v>
      </c>
      <c r="E249" s="26">
        <v>742221</v>
      </c>
      <c r="F249" s="26" t="s">
        <v>1732</v>
      </c>
      <c r="G249" s="33" t="s">
        <v>139</v>
      </c>
      <c r="H249" s="227" t="s">
        <v>1988</v>
      </c>
      <c r="I249" s="227" t="s">
        <v>2077</v>
      </c>
      <c r="J249" s="227" t="s">
        <v>2494</v>
      </c>
      <c r="K249" s="227" t="s">
        <v>2494</v>
      </c>
      <c r="L249" s="227" t="s">
        <v>391</v>
      </c>
      <c r="M249" s="247">
        <v>1</v>
      </c>
      <c r="N249" s="244">
        <v>2210</v>
      </c>
      <c r="O249" s="243" t="s">
        <v>1575</v>
      </c>
      <c r="P249" s="125">
        <f>SUMIFS('C - Sazby a jednotkové ceny'!$H$7:$H$69,'C - Sazby a jednotkové ceny'!$E$7:$E$69,'A1 - Seznam míst plnění vnější'!L249,'C - Sazby a jednotkové ceny'!$F$7:$F$69,'A1 - Seznam míst plnění vnější'!M249)</f>
        <v>0</v>
      </c>
      <c r="Q249" s="269">
        <f t="shared" si="9"/>
        <v>0</v>
      </c>
      <c r="R249" s="249" t="s">
        <v>1586</v>
      </c>
      <c r="S249" s="251" t="s">
        <v>1586</v>
      </c>
      <c r="T249" s="252" t="s">
        <v>1586</v>
      </c>
      <c r="U249" s="250" t="s">
        <v>1586</v>
      </c>
      <c r="V249" s="261" t="s">
        <v>1586</v>
      </c>
      <c r="W249" s="262" t="s">
        <v>1586</v>
      </c>
      <c r="Y249" s="15">
        <f ca="1">SUMIFS('D - Harmonogram úklidu'!$AJ$5:$AJ$1213,'D - Harmonogram úklidu'!$A$5:$A$1213,'A1 - Seznam míst plnění vnější'!G251,'D - Harmonogram úklidu'!$B$5:$B$1213,'A1 - Seznam míst plnění vnější'!L251)</f>
        <v>4</v>
      </c>
      <c r="Z249" s="47" t="str">
        <f t="shared" si="8"/>
        <v>Dobrá Voda u Pelhřimova</v>
      </c>
    </row>
    <row r="250" spans="1:26" ht="22.5" customHeight="1" x14ac:dyDescent="0.25">
      <c r="A250" s="14" t="s">
        <v>2510</v>
      </c>
      <c r="B250" s="30">
        <v>2081</v>
      </c>
      <c r="C250" s="26" t="s">
        <v>68</v>
      </c>
      <c r="D250" s="42" t="s">
        <v>65</v>
      </c>
      <c r="E250" s="26">
        <v>354357</v>
      </c>
      <c r="F250" s="26" t="s">
        <v>1653</v>
      </c>
      <c r="G250" s="33" t="s">
        <v>74</v>
      </c>
      <c r="H250" s="227" t="s">
        <v>1988</v>
      </c>
      <c r="I250" s="227" t="s">
        <v>2078</v>
      </c>
      <c r="J250" s="227" t="s">
        <v>2580</v>
      </c>
      <c r="K250" s="227" t="s">
        <v>2491</v>
      </c>
      <c r="L250" s="227" t="s">
        <v>346</v>
      </c>
      <c r="M250" s="247">
        <v>4</v>
      </c>
      <c r="N250" s="244">
        <v>4</v>
      </c>
      <c r="O250" s="243" t="s">
        <v>1575</v>
      </c>
      <c r="P250" s="125">
        <f>SUMIFS('C - Sazby a jednotkové ceny'!$H$7:$H$69,'C - Sazby a jednotkové ceny'!$E$7:$E$69,'A1 - Seznam míst plnění vnější'!L250,'C - Sazby a jednotkové ceny'!$F$7:$F$69,'A1 - Seznam míst plnění vnější'!M250)</f>
        <v>0</v>
      </c>
      <c r="Q250" s="269">
        <f t="shared" si="9"/>
        <v>0</v>
      </c>
      <c r="R250" s="249" t="s">
        <v>1586</v>
      </c>
      <c r="S250" s="251" t="s">
        <v>1586</v>
      </c>
      <c r="T250" s="252" t="s">
        <v>1586</v>
      </c>
      <c r="U250" s="250" t="s">
        <v>1586</v>
      </c>
      <c r="V250" s="261" t="s">
        <v>1586</v>
      </c>
      <c r="W250" s="262" t="s">
        <v>1586</v>
      </c>
      <c r="Y250" s="15">
        <f ca="1">SUMIFS('D - Harmonogram úklidu'!$AJ$5:$AJ$1213,'D - Harmonogram úklidu'!$A$5:$A$1213,'A1 - Seznam míst plnění vnější'!G252,'D - Harmonogram úklidu'!$B$5:$B$1213,'A1 - Seznam míst plnění vnější'!L252)</f>
        <v>4</v>
      </c>
      <c r="Z250" s="47" t="str">
        <f t="shared" si="8"/>
        <v>Dobré Pole</v>
      </c>
    </row>
    <row r="251" spans="1:26" ht="22.5" customHeight="1" x14ac:dyDescent="0.25">
      <c r="A251" s="14" t="s">
        <v>2510</v>
      </c>
      <c r="B251" s="30">
        <v>2081</v>
      </c>
      <c r="C251" s="26" t="s">
        <v>68</v>
      </c>
      <c r="D251" s="42" t="s">
        <v>65</v>
      </c>
      <c r="E251" s="26">
        <v>354357</v>
      </c>
      <c r="F251" s="26" t="s">
        <v>1654</v>
      </c>
      <c r="G251" s="33" t="s">
        <v>74</v>
      </c>
      <c r="H251" s="227" t="s">
        <v>1988</v>
      </c>
      <c r="I251" s="227" t="s">
        <v>2078</v>
      </c>
      <c r="J251" s="227" t="s">
        <v>2580</v>
      </c>
      <c r="K251" s="227" t="s">
        <v>2492</v>
      </c>
      <c r="L251" s="227" t="s">
        <v>347</v>
      </c>
      <c r="M251" s="247">
        <v>4</v>
      </c>
      <c r="N251" s="32">
        <v>1</v>
      </c>
      <c r="O251" s="39" t="s">
        <v>1576</v>
      </c>
      <c r="P251" s="125">
        <f>SUMIFS('C - Sazby a jednotkové ceny'!$H$7:$H$69,'C - Sazby a jednotkové ceny'!$E$7:$E$69,'A1 - Seznam míst plnění vnější'!L251,'C - Sazby a jednotkové ceny'!$F$7:$F$69,'A1 - Seznam míst plnění vnější'!M251)</f>
        <v>0</v>
      </c>
      <c r="Q251" s="269">
        <f t="shared" si="9"/>
        <v>0</v>
      </c>
      <c r="R251" s="249" t="s">
        <v>1586</v>
      </c>
      <c r="S251" s="251" t="s">
        <v>1586</v>
      </c>
      <c r="T251" s="252" t="s">
        <v>1586</v>
      </c>
      <c r="U251" s="250" t="s">
        <v>1586</v>
      </c>
      <c r="V251" s="261" t="s">
        <v>1586</v>
      </c>
      <c r="W251" s="262" t="s">
        <v>1586</v>
      </c>
      <c r="Y251" s="15">
        <f ca="1">SUMIFS('D - Harmonogram úklidu'!$AJ$5:$AJ$1213,'D - Harmonogram úklidu'!$A$5:$A$1213,'A1 - Seznam míst plnění vnější'!G253,'D - Harmonogram úklidu'!$B$5:$B$1213,'A1 - Seznam míst plnění vnější'!L253)</f>
        <v>4</v>
      </c>
      <c r="Z251" s="47" t="str">
        <f t="shared" si="8"/>
        <v>Dobré Pole</v>
      </c>
    </row>
    <row r="252" spans="1:26" ht="19.5" customHeight="1" x14ac:dyDescent="0.25">
      <c r="A252" s="14" t="s">
        <v>2510</v>
      </c>
      <c r="B252" s="30">
        <v>1201</v>
      </c>
      <c r="C252" s="26" t="s">
        <v>128</v>
      </c>
      <c r="D252" s="42" t="s">
        <v>128</v>
      </c>
      <c r="E252" s="26">
        <v>336552</v>
      </c>
      <c r="F252" s="26" t="s">
        <v>1660</v>
      </c>
      <c r="G252" s="33" t="s">
        <v>140</v>
      </c>
      <c r="H252" s="227" t="s">
        <v>1988</v>
      </c>
      <c r="I252" s="227" t="s">
        <v>2079</v>
      </c>
      <c r="J252" s="227" t="s">
        <v>2580</v>
      </c>
      <c r="K252" s="227" t="s">
        <v>2492</v>
      </c>
      <c r="L252" s="227" t="s">
        <v>347</v>
      </c>
      <c r="M252" s="247">
        <v>4</v>
      </c>
      <c r="N252" s="32">
        <v>2</v>
      </c>
      <c r="O252" s="39" t="s">
        <v>1576</v>
      </c>
      <c r="P252" s="125">
        <f>SUMIFS('C - Sazby a jednotkové ceny'!$H$7:$H$69,'C - Sazby a jednotkové ceny'!$E$7:$E$69,'A1 - Seznam míst plnění vnější'!L252,'C - Sazby a jednotkové ceny'!$F$7:$F$69,'A1 - Seznam míst plnění vnější'!M252)</f>
        <v>0</v>
      </c>
      <c r="Q252" s="269">
        <f t="shared" si="9"/>
        <v>0</v>
      </c>
      <c r="R252" s="249" t="s">
        <v>1586</v>
      </c>
      <c r="S252" s="251" t="s">
        <v>1586</v>
      </c>
      <c r="T252" s="252" t="s">
        <v>1586</v>
      </c>
      <c r="U252" s="250" t="s">
        <v>1586</v>
      </c>
      <c r="V252" s="261" t="s">
        <v>1586</v>
      </c>
      <c r="W252" s="262" t="s">
        <v>1586</v>
      </c>
      <c r="Y252" s="15">
        <f ca="1">SUMIFS('D - Harmonogram úklidu'!$AJ$5:$AJ$1213,'D - Harmonogram úklidu'!$A$5:$A$1213,'A1 - Seznam míst plnění vnější'!G255,'D - Harmonogram úklidu'!$B$5:$B$1213,'A1 - Seznam míst plnění vnější'!L255)</f>
        <v>4</v>
      </c>
      <c r="Z252" s="47" t="str">
        <f t="shared" si="8"/>
        <v>Dobronín</v>
      </c>
    </row>
    <row r="253" spans="1:26" ht="19.5" customHeight="1" x14ac:dyDescent="0.25">
      <c r="A253" s="14" t="s">
        <v>2510</v>
      </c>
      <c r="B253" s="30">
        <v>1201</v>
      </c>
      <c r="C253" s="26" t="s">
        <v>128</v>
      </c>
      <c r="D253" s="42" t="s">
        <v>128</v>
      </c>
      <c r="E253" s="26">
        <v>336552</v>
      </c>
      <c r="F253" s="26" t="s">
        <v>1661</v>
      </c>
      <c r="G253" s="33" t="s">
        <v>140</v>
      </c>
      <c r="H253" s="227" t="s">
        <v>1988</v>
      </c>
      <c r="I253" s="227" t="s">
        <v>2079</v>
      </c>
      <c r="J253" s="227" t="s">
        <v>2580</v>
      </c>
      <c r="K253" s="227" t="s">
        <v>2495</v>
      </c>
      <c r="L253" s="227" t="s">
        <v>350</v>
      </c>
      <c r="M253" s="247">
        <v>4</v>
      </c>
      <c r="N253" s="244">
        <v>1137</v>
      </c>
      <c r="O253" s="243" t="s">
        <v>1575</v>
      </c>
      <c r="P253" s="125">
        <f>SUMIFS('C - Sazby a jednotkové ceny'!$H$7:$H$69,'C - Sazby a jednotkové ceny'!$E$7:$E$69,'A1 - Seznam míst plnění vnější'!L253,'C - Sazby a jednotkové ceny'!$F$7:$F$69,'A1 - Seznam míst plnění vnější'!M253)</f>
        <v>0</v>
      </c>
      <c r="Q253" s="269">
        <f t="shared" si="9"/>
        <v>0</v>
      </c>
      <c r="R253" s="249" t="s">
        <v>1586</v>
      </c>
      <c r="S253" s="251" t="s">
        <v>1585</v>
      </c>
      <c r="T253" s="252" t="s">
        <v>1585</v>
      </c>
      <c r="U253" s="250" t="s">
        <v>1586</v>
      </c>
      <c r="V253" s="261" t="s">
        <v>1586</v>
      </c>
      <c r="W253" s="262" t="s">
        <v>1586</v>
      </c>
      <c r="Y253" s="15">
        <f>SUMIFS('D - Harmonogram úklidu'!$AJ$5:$AJ$1213,'D - Harmonogram úklidu'!$A$5:$A$1213,'A1 - Seznam míst plnění vnější'!G256,'D - Harmonogram úklidu'!$B$5:$B$1213,'A1 - Seznam míst plnění vnější'!L256)</f>
        <v>0</v>
      </c>
      <c r="Z253" s="47" t="str">
        <f t="shared" si="8"/>
        <v>Dobronín</v>
      </c>
    </row>
    <row r="254" spans="1:26" ht="19.5" customHeight="1" x14ac:dyDescent="0.25">
      <c r="A254" s="14" t="s">
        <v>2510</v>
      </c>
      <c r="B254" s="30">
        <v>1201</v>
      </c>
      <c r="C254" s="26" t="s">
        <v>128</v>
      </c>
      <c r="D254" s="42" t="s">
        <v>128</v>
      </c>
      <c r="E254" s="26">
        <v>336552</v>
      </c>
      <c r="F254" s="26" t="s">
        <v>1662</v>
      </c>
      <c r="G254" s="33" t="s">
        <v>140</v>
      </c>
      <c r="H254" s="227" t="s">
        <v>1988</v>
      </c>
      <c r="I254" s="227" t="s">
        <v>2079</v>
      </c>
      <c r="J254" s="227" t="s">
        <v>2494</v>
      </c>
      <c r="K254" s="227" t="s">
        <v>2494</v>
      </c>
      <c r="L254" s="227" t="s">
        <v>391</v>
      </c>
      <c r="M254" s="247">
        <v>1</v>
      </c>
      <c r="N254" s="244">
        <v>2770</v>
      </c>
      <c r="O254" s="243" t="s">
        <v>1575</v>
      </c>
      <c r="P254" s="125">
        <f>SUMIFS('C - Sazby a jednotkové ceny'!$H$7:$H$69,'C - Sazby a jednotkové ceny'!$E$7:$E$69,'A1 - Seznam míst plnění vnější'!L254,'C - Sazby a jednotkové ceny'!$F$7:$F$69,'A1 - Seznam míst plnění vnější'!M254)</f>
        <v>0</v>
      </c>
      <c r="Q254" s="269">
        <f t="shared" si="9"/>
        <v>0</v>
      </c>
      <c r="R254" s="249" t="s">
        <v>1586</v>
      </c>
      <c r="S254" s="251" t="s">
        <v>1586</v>
      </c>
      <c r="T254" s="252" t="s">
        <v>1586</v>
      </c>
      <c r="U254" s="250" t="s">
        <v>1586</v>
      </c>
      <c r="V254" s="261" t="s">
        <v>1586</v>
      </c>
      <c r="W254" s="262" t="s">
        <v>1586</v>
      </c>
      <c r="Y254" s="15">
        <f ca="1">SUMIFS('D - Harmonogram úklidu'!$AJ$5:$AJ$1213,'D - Harmonogram úklidu'!$A$5:$A$1213,'A1 - Seznam míst plnění vnější'!G257,'D - Harmonogram úklidu'!$B$5:$B$1213,'A1 - Seznam míst plnění vnější'!L257)</f>
        <v>4</v>
      </c>
      <c r="Z254" s="47" t="str">
        <f t="shared" si="8"/>
        <v>Dobronín</v>
      </c>
    </row>
    <row r="255" spans="1:26" ht="11.25" customHeight="1" x14ac:dyDescent="0.25">
      <c r="A255" s="14" t="s">
        <v>2510</v>
      </c>
      <c r="B255" s="30">
        <v>1201</v>
      </c>
      <c r="C255" s="26" t="s">
        <v>128</v>
      </c>
      <c r="D255" s="42" t="s">
        <v>128</v>
      </c>
      <c r="E255" s="26">
        <v>336552</v>
      </c>
      <c r="F255" s="26" t="s">
        <v>1633</v>
      </c>
      <c r="G255" s="33" t="s">
        <v>140</v>
      </c>
      <c r="H255" s="227" t="s">
        <v>1988</v>
      </c>
      <c r="I255" s="227" t="s">
        <v>2080</v>
      </c>
      <c r="J255" s="227" t="s">
        <v>2580</v>
      </c>
      <c r="K255" s="227" t="s">
        <v>2495</v>
      </c>
      <c r="L255" s="227" t="s">
        <v>350</v>
      </c>
      <c r="M255" s="247">
        <v>4</v>
      </c>
      <c r="N255" s="244">
        <v>100</v>
      </c>
      <c r="O255" s="243" t="s">
        <v>1575</v>
      </c>
      <c r="P255" s="125">
        <f>SUMIFS('C - Sazby a jednotkové ceny'!$H$7:$H$69,'C - Sazby a jednotkové ceny'!$E$7:$E$69,'A1 - Seznam míst plnění vnější'!L255,'C - Sazby a jednotkové ceny'!$F$7:$F$69,'A1 - Seznam míst plnění vnější'!M255)</f>
        <v>0</v>
      </c>
      <c r="Q255" s="269">
        <f t="shared" si="9"/>
        <v>0</v>
      </c>
      <c r="R255" s="249" t="s">
        <v>1586</v>
      </c>
      <c r="S255" s="251" t="s">
        <v>1585</v>
      </c>
      <c r="T255" s="252" t="s">
        <v>1585</v>
      </c>
      <c r="U255" s="250" t="s">
        <v>1586</v>
      </c>
      <c r="V255" s="261" t="s">
        <v>1586</v>
      </c>
      <c r="W255" s="262" t="s">
        <v>1586</v>
      </c>
      <c r="Y255" s="15">
        <f ca="1">SUMIFS('D - Harmonogram úklidu'!$AJ$5:$AJ$1213,'D - Harmonogram úklidu'!$A$5:$A$1213,'A1 - Seznam míst plnění vnější'!G258,'D - Harmonogram úklidu'!$B$5:$B$1213,'A1 - Seznam míst plnění vnější'!L258)</f>
        <v>2</v>
      </c>
      <c r="Z255" s="47" t="str">
        <f t="shared" si="8"/>
        <v>Dobronín</v>
      </c>
    </row>
    <row r="256" spans="1:26" ht="11.25" customHeight="1" x14ac:dyDescent="0.25">
      <c r="A256" s="14" t="s">
        <v>489</v>
      </c>
      <c r="B256" s="30">
        <v>1231</v>
      </c>
      <c r="C256" s="26" t="s">
        <v>117</v>
      </c>
      <c r="D256" s="42" t="s">
        <v>128</v>
      </c>
      <c r="E256" s="26">
        <v>0</v>
      </c>
      <c r="F256" s="26" t="s">
        <v>1649</v>
      </c>
      <c r="G256" s="33" t="s">
        <v>1973</v>
      </c>
      <c r="H256" s="227" t="s">
        <v>1988</v>
      </c>
      <c r="I256" s="227" t="s">
        <v>2076</v>
      </c>
      <c r="J256" s="227" t="s">
        <v>2580</v>
      </c>
      <c r="K256" s="227" t="s">
        <v>2495</v>
      </c>
      <c r="L256" s="227" t="s">
        <v>350</v>
      </c>
      <c r="M256" s="247">
        <v>1</v>
      </c>
      <c r="N256" s="244">
        <v>215</v>
      </c>
      <c r="O256" s="243" t="s">
        <v>1575</v>
      </c>
      <c r="P256" s="125">
        <f>SUMIFS('C - Sazby a jednotkové ceny'!$H$7:$H$69,'C - Sazby a jednotkové ceny'!$E$7:$E$69,'A1 - Seznam míst plnění vnější'!L256,'C - Sazby a jednotkové ceny'!$F$7:$F$69,'A1 - Seznam míst plnění vnější'!M256)</f>
        <v>0</v>
      </c>
      <c r="Q256" s="269">
        <f t="shared" si="9"/>
        <v>0</v>
      </c>
      <c r="R256" s="249" t="s">
        <v>1586</v>
      </c>
      <c r="S256" s="251" t="s">
        <v>1586</v>
      </c>
      <c r="T256" s="252" t="s">
        <v>1586</v>
      </c>
      <c r="U256" s="250" t="s">
        <v>1586</v>
      </c>
      <c r="V256" s="261" t="s">
        <v>1586</v>
      </c>
      <c r="W256" s="262" t="s">
        <v>1586</v>
      </c>
      <c r="Y256" s="15">
        <f ca="1">SUMIFS('D - Harmonogram úklidu'!$AJ$5:$AJ$1213,'D - Harmonogram úklidu'!$A$5:$A$1213,'A1 - Seznam míst plnění vnější'!G254,'D - Harmonogram úklidu'!$B$5:$B$1213,'A1 - Seznam míst plnění vnější'!L254)</f>
        <v>1</v>
      </c>
      <c r="Z256" s="47" t="str">
        <f t="shared" si="8"/>
        <v>Dobronín zastávka</v>
      </c>
    </row>
    <row r="257" spans="1:26" ht="22.5" customHeight="1" x14ac:dyDescent="0.25">
      <c r="A257" s="14" t="s">
        <v>2510</v>
      </c>
      <c r="B257" s="30">
        <v>1271</v>
      </c>
      <c r="C257" s="26" t="s">
        <v>68</v>
      </c>
      <c r="D257" s="42" t="s">
        <v>65</v>
      </c>
      <c r="E257" s="26">
        <v>348854</v>
      </c>
      <c r="F257" s="26" t="s">
        <v>1653</v>
      </c>
      <c r="G257" s="33" t="s">
        <v>75</v>
      </c>
      <c r="H257" s="227" t="s">
        <v>1988</v>
      </c>
      <c r="I257" s="227" t="s">
        <v>2081</v>
      </c>
      <c r="J257" s="227" t="s">
        <v>2580</v>
      </c>
      <c r="K257" s="227" t="s">
        <v>2491</v>
      </c>
      <c r="L257" s="227" t="s">
        <v>346</v>
      </c>
      <c r="M257" s="247">
        <v>4</v>
      </c>
      <c r="N257" s="244">
        <v>14</v>
      </c>
      <c r="O257" s="243" t="s">
        <v>1575</v>
      </c>
      <c r="P257" s="125">
        <f>SUMIFS('C - Sazby a jednotkové ceny'!$H$7:$H$69,'C - Sazby a jednotkové ceny'!$E$7:$E$69,'A1 - Seznam míst plnění vnější'!L257,'C - Sazby a jednotkové ceny'!$F$7:$F$69,'A1 - Seznam míst plnění vnější'!M257)</f>
        <v>0</v>
      </c>
      <c r="Q257" s="269">
        <f t="shared" si="9"/>
        <v>0</v>
      </c>
      <c r="R257" s="249" t="s">
        <v>1586</v>
      </c>
      <c r="S257" s="251" t="s">
        <v>1586</v>
      </c>
      <c r="T257" s="252" t="s">
        <v>1586</v>
      </c>
      <c r="U257" s="250" t="s">
        <v>1586</v>
      </c>
      <c r="V257" s="261" t="s">
        <v>1586</v>
      </c>
      <c r="W257" s="262" t="s">
        <v>1586</v>
      </c>
      <c r="Y257" s="15">
        <f ca="1">SUMIFS('D - Harmonogram úklidu'!$AJ$5:$AJ$1213,'D - Harmonogram úklidu'!$A$5:$A$1213,'A1 - Seznam míst plnění vnější'!G259,'D - Harmonogram úklidu'!$B$5:$B$1213,'A1 - Seznam míst plnění vnější'!L259)</f>
        <v>2</v>
      </c>
      <c r="Z257" s="47" t="str">
        <f t="shared" si="8"/>
        <v>Dolenice</v>
      </c>
    </row>
    <row r="258" spans="1:26" ht="22.5" customHeight="1" x14ac:dyDescent="0.25">
      <c r="A258" s="14" t="s">
        <v>2510</v>
      </c>
      <c r="B258" s="30">
        <v>1271</v>
      </c>
      <c r="C258" s="26" t="s">
        <v>68</v>
      </c>
      <c r="D258" s="42" t="s">
        <v>65</v>
      </c>
      <c r="E258" s="26">
        <v>348854</v>
      </c>
      <c r="F258" s="26" t="s">
        <v>1654</v>
      </c>
      <c r="G258" s="33" t="s">
        <v>75</v>
      </c>
      <c r="H258" s="227" t="s">
        <v>1988</v>
      </c>
      <c r="I258" s="227" t="s">
        <v>2081</v>
      </c>
      <c r="J258" s="227" t="s">
        <v>2580</v>
      </c>
      <c r="K258" s="227" t="s">
        <v>2492</v>
      </c>
      <c r="L258" s="227" t="s">
        <v>347</v>
      </c>
      <c r="M258" s="247">
        <v>2</v>
      </c>
      <c r="N258" s="32">
        <v>1</v>
      </c>
      <c r="O258" s="39" t="s">
        <v>1576</v>
      </c>
      <c r="P258" s="125">
        <f>SUMIFS('C - Sazby a jednotkové ceny'!$H$7:$H$69,'C - Sazby a jednotkové ceny'!$E$7:$E$69,'A1 - Seznam míst plnění vnější'!L258,'C - Sazby a jednotkové ceny'!$F$7:$F$69,'A1 - Seznam míst plnění vnější'!M258)</f>
        <v>0</v>
      </c>
      <c r="Q258" s="269">
        <f t="shared" si="9"/>
        <v>0</v>
      </c>
      <c r="R258" s="249" t="s">
        <v>1586</v>
      </c>
      <c r="S258" s="251" t="s">
        <v>1586</v>
      </c>
      <c r="T258" s="252" t="s">
        <v>1586</v>
      </c>
      <c r="U258" s="250" t="s">
        <v>1586</v>
      </c>
      <c r="V258" s="261" t="s">
        <v>1586</v>
      </c>
      <c r="W258" s="262" t="s">
        <v>1586</v>
      </c>
      <c r="Y258" s="15">
        <f ca="1">SUMIFS('D - Harmonogram úklidu'!$AJ$5:$AJ$1213,'D - Harmonogram úklidu'!$A$5:$A$1213,'A1 - Seznam míst plnění vnější'!G260,'D - Harmonogram úklidu'!$B$5:$B$1213,'A1 - Seznam míst plnění vnější'!L260)</f>
        <v>4</v>
      </c>
      <c r="Z258" s="47" t="str">
        <f t="shared" si="8"/>
        <v>Dolenice</v>
      </c>
    </row>
    <row r="259" spans="1:26" ht="19.5" customHeight="1" x14ac:dyDescent="0.25">
      <c r="A259" s="14" t="s">
        <v>2510</v>
      </c>
      <c r="B259" s="30">
        <v>1221</v>
      </c>
      <c r="C259" s="26" t="s">
        <v>128</v>
      </c>
      <c r="D259" s="42" t="s">
        <v>142</v>
      </c>
      <c r="E259" s="26">
        <v>542738</v>
      </c>
      <c r="F259" s="26" t="s">
        <v>1624</v>
      </c>
      <c r="G259" s="33" t="s">
        <v>141</v>
      </c>
      <c r="H259" s="227" t="s">
        <v>1988</v>
      </c>
      <c r="I259" s="227" t="s">
        <v>2082</v>
      </c>
      <c r="J259" s="227" t="s">
        <v>2580</v>
      </c>
      <c r="K259" s="227" t="s">
        <v>2491</v>
      </c>
      <c r="L259" s="227" t="s">
        <v>346</v>
      </c>
      <c r="M259" s="247">
        <v>2</v>
      </c>
      <c r="N259" s="244">
        <v>6</v>
      </c>
      <c r="O259" s="243" t="s">
        <v>1575</v>
      </c>
      <c r="P259" s="125">
        <f>SUMIFS('C - Sazby a jednotkové ceny'!$H$7:$H$69,'C - Sazby a jednotkové ceny'!$E$7:$E$69,'A1 - Seznam míst plnění vnější'!L259,'C - Sazby a jednotkové ceny'!$F$7:$F$69,'A1 - Seznam míst plnění vnější'!M259)</f>
        <v>0</v>
      </c>
      <c r="Q259" s="269">
        <f t="shared" si="9"/>
        <v>0</v>
      </c>
      <c r="R259" s="249" t="s">
        <v>1586</v>
      </c>
      <c r="S259" s="251" t="s">
        <v>1586</v>
      </c>
      <c r="T259" s="252" t="s">
        <v>1586</v>
      </c>
      <c r="U259" s="250" t="s">
        <v>1586</v>
      </c>
      <c r="V259" s="261" t="s">
        <v>1586</v>
      </c>
      <c r="W259" s="262" t="s">
        <v>1586</v>
      </c>
      <c r="Y259" s="15">
        <f ca="1">SUMIFS('D - Harmonogram úklidu'!$AJ$5:$AJ$1213,'D - Harmonogram úklidu'!$A$5:$A$1213,'A1 - Seznam míst plnění vnější'!G261,'D - Harmonogram úklidu'!$B$5:$B$1213,'A1 - Seznam míst plnění vnější'!L261)</f>
        <v>2</v>
      </c>
      <c r="Z259" s="47" t="str">
        <f t="shared" si="8"/>
        <v>Dolík</v>
      </c>
    </row>
    <row r="260" spans="1:26" ht="19.5" customHeight="1" x14ac:dyDescent="0.25">
      <c r="A260" s="14" t="s">
        <v>2510</v>
      </c>
      <c r="B260" s="30">
        <v>1221</v>
      </c>
      <c r="C260" s="26" t="s">
        <v>128</v>
      </c>
      <c r="D260" s="42" t="s">
        <v>142</v>
      </c>
      <c r="E260" s="26">
        <v>542738</v>
      </c>
      <c r="F260" s="26" t="s">
        <v>1625</v>
      </c>
      <c r="G260" s="33" t="s">
        <v>141</v>
      </c>
      <c r="H260" s="227" t="s">
        <v>1988</v>
      </c>
      <c r="I260" s="227" t="s">
        <v>2082</v>
      </c>
      <c r="J260" s="227" t="s">
        <v>2580</v>
      </c>
      <c r="K260" s="227" t="s">
        <v>2492</v>
      </c>
      <c r="L260" s="227" t="s">
        <v>347</v>
      </c>
      <c r="M260" s="247">
        <v>4</v>
      </c>
      <c r="N260" s="32">
        <v>1</v>
      </c>
      <c r="O260" s="39" t="s">
        <v>1576</v>
      </c>
      <c r="P260" s="125">
        <f>SUMIFS('C - Sazby a jednotkové ceny'!$H$7:$H$69,'C - Sazby a jednotkové ceny'!$E$7:$E$69,'A1 - Seznam míst plnění vnější'!L260,'C - Sazby a jednotkové ceny'!$F$7:$F$69,'A1 - Seznam míst plnění vnější'!M260)</f>
        <v>0</v>
      </c>
      <c r="Q260" s="269">
        <f t="shared" si="9"/>
        <v>0</v>
      </c>
      <c r="R260" s="249" t="s">
        <v>1586</v>
      </c>
      <c r="S260" s="251" t="s">
        <v>1586</v>
      </c>
      <c r="T260" s="252" t="s">
        <v>1586</v>
      </c>
      <c r="U260" s="250" t="s">
        <v>1586</v>
      </c>
      <c r="V260" s="261" t="s">
        <v>1586</v>
      </c>
      <c r="W260" s="262" t="s">
        <v>1586</v>
      </c>
      <c r="Y260" s="15">
        <f ca="1">SUMIFS('D - Harmonogram úklidu'!$AJ$5:$AJ$1213,'D - Harmonogram úklidu'!$A$5:$A$1213,'A1 - Seznam míst plnění vnější'!G262,'D - Harmonogram úklidu'!$B$5:$B$1213,'A1 - Seznam míst plnění vnější'!L262)</f>
        <v>1</v>
      </c>
      <c r="Z260" s="47" t="str">
        <f t="shared" si="8"/>
        <v>Dolík</v>
      </c>
    </row>
    <row r="261" spans="1:26" ht="19.5" customHeight="1" x14ac:dyDescent="0.25">
      <c r="A261" s="14" t="s">
        <v>2510</v>
      </c>
      <c r="B261" s="30">
        <v>1221</v>
      </c>
      <c r="C261" s="26" t="s">
        <v>128</v>
      </c>
      <c r="D261" s="42" t="s">
        <v>142</v>
      </c>
      <c r="E261" s="26">
        <v>542738</v>
      </c>
      <c r="F261" s="26" t="s">
        <v>1626</v>
      </c>
      <c r="G261" s="33" t="s">
        <v>141</v>
      </c>
      <c r="H261" s="227" t="s">
        <v>1988</v>
      </c>
      <c r="I261" s="227" t="s">
        <v>2082</v>
      </c>
      <c r="J261" s="227" t="s">
        <v>2580</v>
      </c>
      <c r="K261" s="227" t="s">
        <v>2495</v>
      </c>
      <c r="L261" s="227" t="s">
        <v>350</v>
      </c>
      <c r="M261" s="247">
        <v>1</v>
      </c>
      <c r="N261" s="244">
        <v>111</v>
      </c>
      <c r="O261" s="243" t="s">
        <v>1575</v>
      </c>
      <c r="P261" s="125">
        <f>SUMIFS('C - Sazby a jednotkové ceny'!$H$7:$H$69,'C - Sazby a jednotkové ceny'!$E$7:$E$69,'A1 - Seznam míst plnění vnější'!L261,'C - Sazby a jednotkové ceny'!$F$7:$F$69,'A1 - Seznam míst plnění vnější'!M261)</f>
        <v>0</v>
      </c>
      <c r="Q261" s="269">
        <f t="shared" si="9"/>
        <v>0</v>
      </c>
      <c r="R261" s="249" t="s">
        <v>1586</v>
      </c>
      <c r="S261" s="251" t="s">
        <v>1586</v>
      </c>
      <c r="T261" s="252" t="s">
        <v>1586</v>
      </c>
      <c r="U261" s="250" t="s">
        <v>1586</v>
      </c>
      <c r="V261" s="261" t="s">
        <v>1586</v>
      </c>
      <c r="W261" s="262" t="s">
        <v>1586</v>
      </c>
      <c r="Y261" s="15">
        <f ca="1">SUMIFS('D - Harmonogram úklidu'!$AJ$5:$AJ$1213,'D - Harmonogram úklidu'!$A$5:$A$1213,'A1 - Seznam míst plnění vnější'!G263,'D - Harmonogram úklidu'!$B$5:$B$1213,'A1 - Seznam míst plnění vnější'!L263)</f>
        <v>2</v>
      </c>
      <c r="Z261" s="47" t="str">
        <f t="shared" si="8"/>
        <v>Dolík</v>
      </c>
    </row>
    <row r="262" spans="1:26" ht="19.5" customHeight="1" x14ac:dyDescent="0.25">
      <c r="A262" s="14" t="s">
        <v>2510</v>
      </c>
      <c r="B262" s="30">
        <v>1221</v>
      </c>
      <c r="C262" s="26" t="s">
        <v>128</v>
      </c>
      <c r="D262" s="42" t="s">
        <v>142</v>
      </c>
      <c r="E262" s="26">
        <v>542738</v>
      </c>
      <c r="F262" s="26" t="s">
        <v>1627</v>
      </c>
      <c r="G262" s="33" t="s">
        <v>141</v>
      </c>
      <c r="H262" s="227" t="s">
        <v>1988</v>
      </c>
      <c r="I262" s="227" t="s">
        <v>2082</v>
      </c>
      <c r="J262" s="227" t="s">
        <v>2494</v>
      </c>
      <c r="K262" s="227" t="s">
        <v>2494</v>
      </c>
      <c r="L262" s="227" t="s">
        <v>391</v>
      </c>
      <c r="M262" s="247">
        <v>1</v>
      </c>
      <c r="N262" s="244">
        <v>185</v>
      </c>
      <c r="O262" s="243" t="s">
        <v>1575</v>
      </c>
      <c r="P262" s="125">
        <f>SUMIFS('C - Sazby a jednotkové ceny'!$H$7:$H$69,'C - Sazby a jednotkové ceny'!$E$7:$E$69,'A1 - Seznam míst plnění vnější'!L262,'C - Sazby a jednotkové ceny'!$F$7:$F$69,'A1 - Seznam míst plnění vnější'!M262)</f>
        <v>0</v>
      </c>
      <c r="Q262" s="269">
        <f t="shared" si="9"/>
        <v>0</v>
      </c>
      <c r="R262" s="249" t="s">
        <v>1586</v>
      </c>
      <c r="S262" s="251" t="s">
        <v>1586</v>
      </c>
      <c r="T262" s="252" t="s">
        <v>1586</v>
      </c>
      <c r="U262" s="250" t="s">
        <v>1586</v>
      </c>
      <c r="V262" s="261" t="s">
        <v>1586</v>
      </c>
      <c r="W262" s="262" t="s">
        <v>1586</v>
      </c>
      <c r="Y262" s="15">
        <f ca="1">SUMIFS('D - Harmonogram úklidu'!$AJ$5:$AJ$1213,'D - Harmonogram úklidu'!$A$5:$A$1213,'A1 - Seznam míst plnění vnější'!G264,'D - Harmonogram úklidu'!$B$5:$B$1213,'A1 - Seznam míst plnění vnější'!L264)</f>
        <v>4</v>
      </c>
      <c r="Z262" s="47" t="str">
        <f t="shared" si="8"/>
        <v>Dolík</v>
      </c>
    </row>
    <row r="263" spans="1:26" ht="19.5" customHeight="1" x14ac:dyDescent="0.25">
      <c r="A263" s="14" t="s">
        <v>2510</v>
      </c>
      <c r="B263" s="30">
        <v>1862</v>
      </c>
      <c r="C263" s="26" t="s">
        <v>128</v>
      </c>
      <c r="D263" s="42" t="s">
        <v>137</v>
      </c>
      <c r="E263" s="26">
        <v>748426</v>
      </c>
      <c r="F263" s="26" t="s">
        <v>1624</v>
      </c>
      <c r="G263" s="33" t="s">
        <v>257</v>
      </c>
      <c r="H263" s="227" t="s">
        <v>1988</v>
      </c>
      <c r="I263" s="227" t="s">
        <v>2083</v>
      </c>
      <c r="J263" s="227" t="s">
        <v>2580</v>
      </c>
      <c r="K263" s="227" t="s">
        <v>2491</v>
      </c>
      <c r="L263" s="227" t="s">
        <v>346</v>
      </c>
      <c r="M263" s="247">
        <v>2</v>
      </c>
      <c r="N263" s="244">
        <v>20</v>
      </c>
      <c r="O263" s="243" t="s">
        <v>1575</v>
      </c>
      <c r="P263" s="125">
        <f>SUMIFS('C - Sazby a jednotkové ceny'!$H$7:$H$69,'C - Sazby a jednotkové ceny'!$E$7:$E$69,'A1 - Seznam míst plnění vnější'!L263,'C - Sazby a jednotkové ceny'!$F$7:$F$69,'A1 - Seznam míst plnění vnější'!M263)</f>
        <v>0</v>
      </c>
      <c r="Q263" s="269">
        <f t="shared" si="9"/>
        <v>0</v>
      </c>
      <c r="R263" s="249" t="s">
        <v>1586</v>
      </c>
      <c r="S263" s="251" t="s">
        <v>1586</v>
      </c>
      <c r="T263" s="252" t="s">
        <v>1586</v>
      </c>
      <c r="U263" s="250" t="s">
        <v>1586</v>
      </c>
      <c r="V263" s="261" t="s">
        <v>1586</v>
      </c>
      <c r="W263" s="262" t="s">
        <v>1586</v>
      </c>
      <c r="Y263" s="15">
        <f ca="1">SUMIFS('D - Harmonogram úklidu'!$AJ$5:$AJ$1213,'D - Harmonogram úklidu'!$A$5:$A$1213,'A1 - Seznam míst plnění vnější'!G265,'D - Harmonogram úklidu'!$B$5:$B$1213,'A1 - Seznam míst plnění vnější'!L265)</f>
        <v>2</v>
      </c>
      <c r="Z263" s="47" t="str">
        <f t="shared" si="8"/>
        <v>Dolní Bolíkov</v>
      </c>
    </row>
    <row r="264" spans="1:26" ht="19.5" customHeight="1" x14ac:dyDescent="0.25">
      <c r="A264" s="14" t="s">
        <v>2510</v>
      </c>
      <c r="B264" s="30">
        <v>1862</v>
      </c>
      <c r="C264" s="26" t="s">
        <v>128</v>
      </c>
      <c r="D264" s="42" t="s">
        <v>137</v>
      </c>
      <c r="E264" s="26">
        <v>748426</v>
      </c>
      <c r="F264" s="26" t="s">
        <v>1625</v>
      </c>
      <c r="G264" s="33" t="s">
        <v>257</v>
      </c>
      <c r="H264" s="227" t="s">
        <v>1988</v>
      </c>
      <c r="I264" s="227" t="s">
        <v>2083</v>
      </c>
      <c r="J264" s="227" t="s">
        <v>2580</v>
      </c>
      <c r="K264" s="227" t="s">
        <v>2492</v>
      </c>
      <c r="L264" s="227" t="s">
        <v>347</v>
      </c>
      <c r="M264" s="247">
        <v>4</v>
      </c>
      <c r="N264" s="32">
        <v>1</v>
      </c>
      <c r="O264" s="39" t="s">
        <v>1576</v>
      </c>
      <c r="P264" s="125">
        <f>SUMIFS('C - Sazby a jednotkové ceny'!$H$7:$H$69,'C - Sazby a jednotkové ceny'!$E$7:$E$69,'A1 - Seznam míst plnění vnější'!L264,'C - Sazby a jednotkové ceny'!$F$7:$F$69,'A1 - Seznam míst plnění vnější'!M264)</f>
        <v>0</v>
      </c>
      <c r="Q264" s="269">
        <f t="shared" si="9"/>
        <v>0</v>
      </c>
      <c r="R264" s="249" t="s">
        <v>1586</v>
      </c>
      <c r="S264" s="251" t="s">
        <v>1586</v>
      </c>
      <c r="T264" s="252" t="s">
        <v>1586</v>
      </c>
      <c r="U264" s="250" t="s">
        <v>1586</v>
      </c>
      <c r="V264" s="261" t="s">
        <v>1586</v>
      </c>
      <c r="W264" s="262" t="s">
        <v>1586</v>
      </c>
      <c r="Y264" s="15">
        <f ca="1">SUMIFS('D - Harmonogram úklidu'!$AJ$5:$AJ$1213,'D - Harmonogram úklidu'!$A$5:$A$1213,'A1 - Seznam míst plnění vnější'!G266,'D - Harmonogram úklidu'!$B$5:$B$1213,'A1 - Seznam míst plnění vnější'!L266)</f>
        <v>1</v>
      </c>
      <c r="Z264" s="47" t="str">
        <f t="shared" si="8"/>
        <v>Dolní Bolíkov</v>
      </c>
    </row>
    <row r="265" spans="1:26" ht="19.5" customHeight="1" x14ac:dyDescent="0.25">
      <c r="A265" s="14" t="s">
        <v>2510</v>
      </c>
      <c r="B265" s="30">
        <v>1862</v>
      </c>
      <c r="C265" s="26" t="s">
        <v>128</v>
      </c>
      <c r="D265" s="42" t="s">
        <v>137</v>
      </c>
      <c r="E265" s="26">
        <v>748426</v>
      </c>
      <c r="F265" s="26" t="s">
        <v>1626</v>
      </c>
      <c r="G265" s="33" t="s">
        <v>257</v>
      </c>
      <c r="H265" s="227" t="s">
        <v>1988</v>
      </c>
      <c r="I265" s="227" t="s">
        <v>2083</v>
      </c>
      <c r="J265" s="227" t="s">
        <v>2580</v>
      </c>
      <c r="K265" s="227" t="s">
        <v>2495</v>
      </c>
      <c r="L265" s="227" t="s">
        <v>350</v>
      </c>
      <c r="M265" s="247">
        <v>1</v>
      </c>
      <c r="N265" s="244">
        <v>249</v>
      </c>
      <c r="O265" s="243" t="s">
        <v>1575</v>
      </c>
      <c r="P265" s="125">
        <f>SUMIFS('C - Sazby a jednotkové ceny'!$H$7:$H$69,'C - Sazby a jednotkové ceny'!$E$7:$E$69,'A1 - Seznam míst plnění vnější'!L265,'C - Sazby a jednotkové ceny'!$F$7:$F$69,'A1 - Seznam míst plnění vnější'!M265)</f>
        <v>0</v>
      </c>
      <c r="Q265" s="269">
        <f t="shared" si="9"/>
        <v>0</v>
      </c>
      <c r="R265" s="249" t="s">
        <v>1586</v>
      </c>
      <c r="S265" s="251" t="s">
        <v>1586</v>
      </c>
      <c r="T265" s="252" t="s">
        <v>1586</v>
      </c>
      <c r="U265" s="250" t="s">
        <v>1586</v>
      </c>
      <c r="V265" s="261" t="s">
        <v>1586</v>
      </c>
      <c r="W265" s="262" t="s">
        <v>1586</v>
      </c>
      <c r="Y265" s="15">
        <f ca="1">SUMIFS('D - Harmonogram úklidu'!$AJ$5:$AJ$1213,'D - Harmonogram úklidu'!$A$5:$A$1213,'A1 - Seznam míst plnění vnější'!G267,'D - Harmonogram úklidu'!$B$5:$B$1213,'A1 - Seznam míst plnění vnější'!L267)</f>
        <v>2</v>
      </c>
      <c r="Z265" s="47" t="str">
        <f t="shared" ref="Z265:Z328" si="13">IF(ISNUMBER(SEARCH(" - ",G265,1)),LEFT(G265,(SEARCH(" - ",G265,1))-1),G265)</f>
        <v>Dolní Bolíkov</v>
      </c>
    </row>
    <row r="266" spans="1:26" ht="19.5" customHeight="1" x14ac:dyDescent="0.25">
      <c r="A266" s="14" t="s">
        <v>2510</v>
      </c>
      <c r="B266" s="30">
        <v>1862</v>
      </c>
      <c r="C266" s="26" t="s">
        <v>128</v>
      </c>
      <c r="D266" s="42" t="s">
        <v>137</v>
      </c>
      <c r="E266" s="26">
        <v>748426</v>
      </c>
      <c r="F266" s="26" t="s">
        <v>1627</v>
      </c>
      <c r="G266" s="33" t="s">
        <v>257</v>
      </c>
      <c r="H266" s="227" t="s">
        <v>1988</v>
      </c>
      <c r="I266" s="227" t="s">
        <v>2083</v>
      </c>
      <c r="J266" s="227" t="s">
        <v>2494</v>
      </c>
      <c r="K266" s="227" t="s">
        <v>2494</v>
      </c>
      <c r="L266" s="227" t="s">
        <v>391</v>
      </c>
      <c r="M266" s="247">
        <v>1</v>
      </c>
      <c r="N266" s="244">
        <v>415</v>
      </c>
      <c r="O266" s="243" t="s">
        <v>1575</v>
      </c>
      <c r="P266" s="125">
        <f>SUMIFS('C - Sazby a jednotkové ceny'!$H$7:$H$69,'C - Sazby a jednotkové ceny'!$E$7:$E$69,'A1 - Seznam míst plnění vnější'!L266,'C - Sazby a jednotkové ceny'!$F$7:$F$69,'A1 - Seznam míst plnění vnější'!M266)</f>
        <v>0</v>
      </c>
      <c r="Q266" s="269">
        <f t="shared" ref="Q266:Q329" si="14">M266*P266*N266*(365/12/28)</f>
        <v>0</v>
      </c>
      <c r="R266" s="249" t="s">
        <v>1586</v>
      </c>
      <c r="S266" s="251" t="s">
        <v>1586</v>
      </c>
      <c r="T266" s="252" t="s">
        <v>1586</v>
      </c>
      <c r="U266" s="250" t="s">
        <v>1586</v>
      </c>
      <c r="V266" s="261" t="s">
        <v>1586</v>
      </c>
      <c r="W266" s="262" t="s">
        <v>1586</v>
      </c>
      <c r="Y266" s="15">
        <f ca="1">SUMIFS('D - Harmonogram úklidu'!$AJ$5:$AJ$1213,'D - Harmonogram úklidu'!$A$5:$A$1213,'A1 - Seznam míst plnění vnější'!G268,'D - Harmonogram úklidu'!$B$5:$B$1213,'A1 - Seznam míst plnění vnější'!L268)</f>
        <v>4</v>
      </c>
      <c r="Z266" s="47" t="str">
        <f t="shared" si="13"/>
        <v>Dolní Bolíkov</v>
      </c>
    </row>
    <row r="267" spans="1:26" ht="19.5" customHeight="1" x14ac:dyDescent="0.25">
      <c r="A267" s="14" t="s">
        <v>2510</v>
      </c>
      <c r="B267" s="30">
        <v>1733</v>
      </c>
      <c r="C267" s="26" t="s">
        <v>128</v>
      </c>
      <c r="D267" s="42" t="s">
        <v>131</v>
      </c>
      <c r="E267" s="26">
        <v>541730</v>
      </c>
      <c r="F267" s="26" t="s">
        <v>1624</v>
      </c>
      <c r="G267" s="33" t="s">
        <v>258</v>
      </c>
      <c r="H267" s="227" t="s">
        <v>1988</v>
      </c>
      <c r="I267" s="227" t="s">
        <v>2084</v>
      </c>
      <c r="J267" s="227" t="s">
        <v>2580</v>
      </c>
      <c r="K267" s="227" t="s">
        <v>2491</v>
      </c>
      <c r="L267" s="227" t="s">
        <v>346</v>
      </c>
      <c r="M267" s="247">
        <v>2</v>
      </c>
      <c r="N267" s="244">
        <v>12</v>
      </c>
      <c r="O267" s="243" t="s">
        <v>1575</v>
      </c>
      <c r="P267" s="125">
        <f>SUMIFS('C - Sazby a jednotkové ceny'!$H$7:$H$69,'C - Sazby a jednotkové ceny'!$E$7:$E$69,'A1 - Seznam míst plnění vnější'!L267,'C - Sazby a jednotkové ceny'!$F$7:$F$69,'A1 - Seznam míst plnění vnější'!M267)</f>
        <v>0</v>
      </c>
      <c r="Q267" s="269">
        <f t="shared" si="14"/>
        <v>0</v>
      </c>
      <c r="R267" s="249" t="s">
        <v>1586</v>
      </c>
      <c r="S267" s="251" t="s">
        <v>1586</v>
      </c>
      <c r="T267" s="252" t="s">
        <v>1586</v>
      </c>
      <c r="U267" s="250" t="s">
        <v>1586</v>
      </c>
      <c r="V267" s="261" t="s">
        <v>1586</v>
      </c>
      <c r="W267" s="262" t="s">
        <v>1586</v>
      </c>
      <c r="Y267" s="15">
        <f ca="1">SUMIFS('D - Harmonogram úklidu'!$AJ$5:$AJ$1213,'D - Harmonogram úklidu'!$A$5:$A$1213,'A1 - Seznam míst plnění vnější'!G269,'D - Harmonogram úklidu'!$B$5:$B$1213,'A1 - Seznam míst plnění vnější'!L269)</f>
        <v>2</v>
      </c>
      <c r="Z267" s="47" t="str">
        <f t="shared" si="13"/>
        <v>Dolní Březinka</v>
      </c>
    </row>
    <row r="268" spans="1:26" ht="19.5" customHeight="1" x14ac:dyDescent="0.25">
      <c r="A268" s="14" t="s">
        <v>2510</v>
      </c>
      <c r="B268" s="30">
        <v>1733</v>
      </c>
      <c r="C268" s="26" t="s">
        <v>128</v>
      </c>
      <c r="D268" s="42" t="s">
        <v>131</v>
      </c>
      <c r="E268" s="26">
        <v>541730</v>
      </c>
      <c r="F268" s="26" t="s">
        <v>1625</v>
      </c>
      <c r="G268" s="33" t="s">
        <v>258</v>
      </c>
      <c r="H268" s="227" t="s">
        <v>1988</v>
      </c>
      <c r="I268" s="227" t="s">
        <v>2084</v>
      </c>
      <c r="J268" s="227" t="s">
        <v>2580</v>
      </c>
      <c r="K268" s="227" t="s">
        <v>2492</v>
      </c>
      <c r="L268" s="227" t="s">
        <v>347</v>
      </c>
      <c r="M268" s="247">
        <v>4</v>
      </c>
      <c r="N268" s="32">
        <v>1</v>
      </c>
      <c r="O268" s="39" t="s">
        <v>1576</v>
      </c>
      <c r="P268" s="125">
        <f>SUMIFS('C - Sazby a jednotkové ceny'!$H$7:$H$69,'C - Sazby a jednotkové ceny'!$E$7:$E$69,'A1 - Seznam míst plnění vnější'!L268,'C - Sazby a jednotkové ceny'!$F$7:$F$69,'A1 - Seznam míst plnění vnější'!M268)</f>
        <v>0</v>
      </c>
      <c r="Q268" s="269">
        <f t="shared" si="14"/>
        <v>0</v>
      </c>
      <c r="R268" s="249" t="s">
        <v>1586</v>
      </c>
      <c r="S268" s="251" t="s">
        <v>1586</v>
      </c>
      <c r="T268" s="252" t="s">
        <v>1586</v>
      </c>
      <c r="U268" s="250" t="s">
        <v>1586</v>
      </c>
      <c r="V268" s="261" t="s">
        <v>1586</v>
      </c>
      <c r="W268" s="262" t="s">
        <v>1586</v>
      </c>
      <c r="Y268" s="15">
        <f ca="1">SUMIFS('D - Harmonogram úklidu'!$AJ$5:$AJ$1213,'D - Harmonogram úklidu'!$A$5:$A$1213,'A1 - Seznam míst plnění vnější'!G270,'D - Harmonogram úklidu'!$B$5:$B$1213,'A1 - Seznam míst plnění vnější'!L270)</f>
        <v>1</v>
      </c>
      <c r="Z268" s="47" t="str">
        <f t="shared" si="13"/>
        <v>Dolní Březinka</v>
      </c>
    </row>
    <row r="269" spans="1:26" ht="19.5" customHeight="1" x14ac:dyDescent="0.25">
      <c r="A269" s="14" t="s">
        <v>2510</v>
      </c>
      <c r="B269" s="30">
        <v>1733</v>
      </c>
      <c r="C269" s="26" t="s">
        <v>128</v>
      </c>
      <c r="D269" s="42" t="s">
        <v>131</v>
      </c>
      <c r="E269" s="26">
        <v>541730</v>
      </c>
      <c r="F269" s="26" t="s">
        <v>1626</v>
      </c>
      <c r="G269" s="33" t="s">
        <v>258</v>
      </c>
      <c r="H269" s="227" t="s">
        <v>1988</v>
      </c>
      <c r="I269" s="227" t="s">
        <v>2084</v>
      </c>
      <c r="J269" s="227" t="s">
        <v>2580</v>
      </c>
      <c r="K269" s="227" t="s">
        <v>2495</v>
      </c>
      <c r="L269" s="227" t="s">
        <v>350</v>
      </c>
      <c r="M269" s="247">
        <v>1</v>
      </c>
      <c r="N269" s="244">
        <v>314</v>
      </c>
      <c r="O269" s="243" t="s">
        <v>1575</v>
      </c>
      <c r="P269" s="125">
        <f>SUMIFS('C - Sazby a jednotkové ceny'!$H$7:$H$69,'C - Sazby a jednotkové ceny'!$E$7:$E$69,'A1 - Seznam míst plnění vnější'!L269,'C - Sazby a jednotkové ceny'!$F$7:$F$69,'A1 - Seznam míst plnění vnější'!M269)</f>
        <v>0</v>
      </c>
      <c r="Q269" s="269">
        <f t="shared" si="14"/>
        <v>0</v>
      </c>
      <c r="R269" s="249" t="s">
        <v>1586</v>
      </c>
      <c r="S269" s="251" t="s">
        <v>1586</v>
      </c>
      <c r="T269" s="252" t="s">
        <v>1586</v>
      </c>
      <c r="U269" s="250" t="s">
        <v>1586</v>
      </c>
      <c r="V269" s="261" t="s">
        <v>1586</v>
      </c>
      <c r="W269" s="262" t="s">
        <v>1586</v>
      </c>
      <c r="Y269" s="15">
        <f ca="1">SUMIFS('D - Harmonogram úklidu'!$AJ$5:$AJ$1213,'D - Harmonogram úklidu'!$A$5:$A$1213,'A1 - Seznam míst plnění vnější'!G271,'D - Harmonogram úklidu'!$B$5:$B$1213,'A1 - Seznam míst plnění vnější'!L271)</f>
        <v>2</v>
      </c>
      <c r="Z269" s="47" t="str">
        <f t="shared" si="13"/>
        <v>Dolní Březinka</v>
      </c>
    </row>
    <row r="270" spans="1:26" ht="19.5" customHeight="1" x14ac:dyDescent="0.25">
      <c r="A270" s="14" t="s">
        <v>2510</v>
      </c>
      <c r="B270" s="30">
        <v>1733</v>
      </c>
      <c r="C270" s="26" t="s">
        <v>128</v>
      </c>
      <c r="D270" s="42" t="s">
        <v>131</v>
      </c>
      <c r="E270" s="26">
        <v>541730</v>
      </c>
      <c r="F270" s="26" t="s">
        <v>1627</v>
      </c>
      <c r="G270" s="33" t="s">
        <v>258</v>
      </c>
      <c r="H270" s="227" t="s">
        <v>1988</v>
      </c>
      <c r="I270" s="227" t="s">
        <v>2084</v>
      </c>
      <c r="J270" s="227" t="s">
        <v>2494</v>
      </c>
      <c r="K270" s="227" t="s">
        <v>2494</v>
      </c>
      <c r="L270" s="227" t="s">
        <v>391</v>
      </c>
      <c r="M270" s="247">
        <v>1</v>
      </c>
      <c r="N270" s="244">
        <v>450</v>
      </c>
      <c r="O270" s="243" t="s">
        <v>1575</v>
      </c>
      <c r="P270" s="125">
        <f>SUMIFS('C - Sazby a jednotkové ceny'!$H$7:$H$69,'C - Sazby a jednotkové ceny'!$E$7:$E$69,'A1 - Seznam míst plnění vnější'!L270,'C - Sazby a jednotkové ceny'!$F$7:$F$69,'A1 - Seznam míst plnění vnější'!M270)</f>
        <v>0</v>
      </c>
      <c r="Q270" s="269">
        <f t="shared" si="14"/>
        <v>0</v>
      </c>
      <c r="R270" s="249" t="s">
        <v>1586</v>
      </c>
      <c r="S270" s="251" t="s">
        <v>1586</v>
      </c>
      <c r="T270" s="252" t="s">
        <v>1586</v>
      </c>
      <c r="U270" s="250" t="s">
        <v>1586</v>
      </c>
      <c r="V270" s="261" t="s">
        <v>1586</v>
      </c>
      <c r="W270" s="262" t="s">
        <v>1586</v>
      </c>
      <c r="Y270" s="15">
        <f ca="1">SUMIFS('D - Harmonogram úklidu'!$AJ$5:$AJ$1213,'D - Harmonogram úklidu'!$A$5:$A$1213,'A1 - Seznam míst plnění vnější'!G272,'D - Harmonogram úklidu'!$B$5:$B$1213,'A1 - Seznam míst plnění vnější'!L272)</f>
        <v>4</v>
      </c>
      <c r="Z270" s="47" t="str">
        <f t="shared" si="13"/>
        <v>Dolní Březinka</v>
      </c>
    </row>
    <row r="271" spans="1:26" ht="19.5" customHeight="1" x14ac:dyDescent="0.25">
      <c r="A271" s="14" t="s">
        <v>2510</v>
      </c>
      <c r="B271" s="30">
        <v>1801</v>
      </c>
      <c r="C271" s="26" t="s">
        <v>128</v>
      </c>
      <c r="D271" s="42" t="s">
        <v>137</v>
      </c>
      <c r="E271" s="26">
        <v>758300</v>
      </c>
      <c r="F271" s="26" t="s">
        <v>1620</v>
      </c>
      <c r="G271" s="33" t="s">
        <v>259</v>
      </c>
      <c r="H271" s="227" t="s">
        <v>1988</v>
      </c>
      <c r="I271" s="227" t="s">
        <v>2085</v>
      </c>
      <c r="J271" s="227" t="s">
        <v>2580</v>
      </c>
      <c r="K271" s="227" t="s">
        <v>2491</v>
      </c>
      <c r="L271" s="227" t="s">
        <v>346</v>
      </c>
      <c r="M271" s="247">
        <v>2</v>
      </c>
      <c r="N271" s="244">
        <v>25</v>
      </c>
      <c r="O271" s="243" t="s">
        <v>1575</v>
      </c>
      <c r="P271" s="125">
        <f>SUMIFS('C - Sazby a jednotkové ceny'!$H$7:$H$69,'C - Sazby a jednotkové ceny'!$E$7:$E$69,'A1 - Seznam míst plnění vnější'!L271,'C - Sazby a jednotkové ceny'!$F$7:$F$69,'A1 - Seznam míst plnění vnější'!M271)</f>
        <v>0</v>
      </c>
      <c r="Q271" s="269">
        <f t="shared" si="14"/>
        <v>0</v>
      </c>
      <c r="R271" s="249" t="s">
        <v>1586</v>
      </c>
      <c r="S271" s="251" t="s">
        <v>1586</v>
      </c>
      <c r="T271" s="252" t="s">
        <v>1586</v>
      </c>
      <c r="U271" s="250" t="s">
        <v>1586</v>
      </c>
      <c r="V271" s="261" t="s">
        <v>1586</v>
      </c>
      <c r="W271" s="262" t="s">
        <v>1586</v>
      </c>
      <c r="Y271" s="15">
        <f ca="1">SUMIFS('D - Harmonogram úklidu'!$AJ$5:$AJ$1213,'D - Harmonogram úklidu'!$A$5:$A$1213,'A1 - Seznam míst plnění vnější'!G273,'D - Harmonogram úklidu'!$B$5:$B$1213,'A1 - Seznam míst plnění vnější'!L273)</f>
        <v>2</v>
      </c>
      <c r="Z271" s="47" t="str">
        <f t="shared" si="13"/>
        <v>Dolní Cerekev</v>
      </c>
    </row>
    <row r="272" spans="1:26" ht="19.5" customHeight="1" x14ac:dyDescent="0.25">
      <c r="A272" s="14" t="s">
        <v>2510</v>
      </c>
      <c r="B272" s="30">
        <v>1801</v>
      </c>
      <c r="C272" s="26" t="s">
        <v>128</v>
      </c>
      <c r="D272" s="42" t="s">
        <v>137</v>
      </c>
      <c r="E272" s="26">
        <v>758300</v>
      </c>
      <c r="F272" s="26" t="s">
        <v>1621</v>
      </c>
      <c r="G272" s="33" t="s">
        <v>259</v>
      </c>
      <c r="H272" s="227" t="s">
        <v>1988</v>
      </c>
      <c r="I272" s="227" t="s">
        <v>2085</v>
      </c>
      <c r="J272" s="227" t="s">
        <v>2580</v>
      </c>
      <c r="K272" s="227" t="s">
        <v>2492</v>
      </c>
      <c r="L272" s="227" t="s">
        <v>347</v>
      </c>
      <c r="M272" s="247">
        <v>4</v>
      </c>
      <c r="N272" s="32">
        <v>2</v>
      </c>
      <c r="O272" s="39" t="s">
        <v>1576</v>
      </c>
      <c r="P272" s="125">
        <f>SUMIFS('C - Sazby a jednotkové ceny'!$H$7:$H$69,'C - Sazby a jednotkové ceny'!$E$7:$E$69,'A1 - Seznam míst plnění vnější'!L272,'C - Sazby a jednotkové ceny'!$F$7:$F$69,'A1 - Seznam míst plnění vnější'!M272)</f>
        <v>0</v>
      </c>
      <c r="Q272" s="269">
        <f t="shared" si="14"/>
        <v>0</v>
      </c>
      <c r="R272" s="249" t="s">
        <v>1586</v>
      </c>
      <c r="S272" s="251" t="s">
        <v>1586</v>
      </c>
      <c r="T272" s="252" t="s">
        <v>1586</v>
      </c>
      <c r="U272" s="250" t="s">
        <v>1586</v>
      </c>
      <c r="V272" s="261" t="s">
        <v>1586</v>
      </c>
      <c r="W272" s="262" t="s">
        <v>1586</v>
      </c>
      <c r="Y272" s="15">
        <f ca="1">SUMIFS('D - Harmonogram úklidu'!$AJ$5:$AJ$1213,'D - Harmonogram úklidu'!$A$5:$A$1213,'A1 - Seznam míst plnění vnější'!G274,'D - Harmonogram úklidu'!$B$5:$B$1213,'A1 - Seznam míst plnění vnější'!L274)</f>
        <v>1</v>
      </c>
      <c r="Z272" s="47" t="str">
        <f t="shared" si="13"/>
        <v>Dolní Cerekev</v>
      </c>
    </row>
    <row r="273" spans="1:26" ht="19.5" customHeight="1" x14ac:dyDescent="0.25">
      <c r="A273" s="14" t="s">
        <v>2510</v>
      </c>
      <c r="B273" s="30">
        <v>1801</v>
      </c>
      <c r="C273" s="26" t="s">
        <v>128</v>
      </c>
      <c r="D273" s="42" t="s">
        <v>137</v>
      </c>
      <c r="E273" s="26">
        <v>758300</v>
      </c>
      <c r="F273" s="26" t="s">
        <v>1622</v>
      </c>
      <c r="G273" s="33" t="s">
        <v>259</v>
      </c>
      <c r="H273" s="227" t="s">
        <v>1988</v>
      </c>
      <c r="I273" s="227" t="s">
        <v>2085</v>
      </c>
      <c r="J273" s="227" t="s">
        <v>2580</v>
      </c>
      <c r="K273" s="227" t="s">
        <v>2495</v>
      </c>
      <c r="L273" s="227" t="s">
        <v>350</v>
      </c>
      <c r="M273" s="247">
        <v>1</v>
      </c>
      <c r="N273" s="244">
        <v>396</v>
      </c>
      <c r="O273" s="243" t="s">
        <v>1575</v>
      </c>
      <c r="P273" s="125">
        <f>SUMIFS('C - Sazby a jednotkové ceny'!$H$7:$H$69,'C - Sazby a jednotkové ceny'!$E$7:$E$69,'A1 - Seznam míst plnění vnější'!L273,'C - Sazby a jednotkové ceny'!$F$7:$F$69,'A1 - Seznam míst plnění vnější'!M273)</f>
        <v>0</v>
      </c>
      <c r="Q273" s="269">
        <f t="shared" si="14"/>
        <v>0</v>
      </c>
      <c r="R273" s="249" t="s">
        <v>1586</v>
      </c>
      <c r="S273" s="251" t="s">
        <v>1586</v>
      </c>
      <c r="T273" s="252" t="s">
        <v>1586</v>
      </c>
      <c r="U273" s="250" t="s">
        <v>1586</v>
      </c>
      <c r="V273" s="261" t="s">
        <v>1586</v>
      </c>
      <c r="W273" s="262" t="s">
        <v>1586</v>
      </c>
      <c r="Y273" s="15">
        <f ca="1">SUMIFS('D - Harmonogram úklidu'!$AJ$5:$AJ$1213,'D - Harmonogram úklidu'!$A$5:$A$1213,'A1 - Seznam míst plnění vnější'!G275,'D - Harmonogram úklidu'!$B$5:$B$1213,'A1 - Seznam míst plnění vnější'!L275)</f>
        <v>2</v>
      </c>
      <c r="Z273" s="47" t="str">
        <f t="shared" si="13"/>
        <v>Dolní Cerekev</v>
      </c>
    </row>
    <row r="274" spans="1:26" ht="19.5" customHeight="1" x14ac:dyDescent="0.25">
      <c r="A274" s="14" t="s">
        <v>2510</v>
      </c>
      <c r="B274" s="30">
        <v>1801</v>
      </c>
      <c r="C274" s="26" t="s">
        <v>128</v>
      </c>
      <c r="D274" s="42" t="s">
        <v>137</v>
      </c>
      <c r="E274" s="26">
        <v>758300</v>
      </c>
      <c r="F274" s="26" t="s">
        <v>1623</v>
      </c>
      <c r="G274" s="33" t="s">
        <v>259</v>
      </c>
      <c r="H274" s="227" t="s">
        <v>1988</v>
      </c>
      <c r="I274" s="227" t="s">
        <v>2085</v>
      </c>
      <c r="J274" s="227" t="s">
        <v>2494</v>
      </c>
      <c r="K274" s="227" t="s">
        <v>2494</v>
      </c>
      <c r="L274" s="227" t="s">
        <v>391</v>
      </c>
      <c r="M274" s="247">
        <v>1</v>
      </c>
      <c r="N274" s="244">
        <v>660</v>
      </c>
      <c r="O274" s="243" t="s">
        <v>1575</v>
      </c>
      <c r="P274" s="125">
        <f>SUMIFS('C - Sazby a jednotkové ceny'!$H$7:$H$69,'C - Sazby a jednotkové ceny'!$E$7:$E$69,'A1 - Seznam míst plnění vnější'!L274,'C - Sazby a jednotkové ceny'!$F$7:$F$69,'A1 - Seznam míst plnění vnější'!M274)</f>
        <v>0</v>
      </c>
      <c r="Q274" s="269">
        <f t="shared" si="14"/>
        <v>0</v>
      </c>
      <c r="R274" s="249" t="s">
        <v>1586</v>
      </c>
      <c r="S274" s="251" t="s">
        <v>1586</v>
      </c>
      <c r="T274" s="252" t="s">
        <v>1586</v>
      </c>
      <c r="U274" s="250" t="s">
        <v>1586</v>
      </c>
      <c r="V274" s="261" t="s">
        <v>1586</v>
      </c>
      <c r="W274" s="262" t="s">
        <v>1586</v>
      </c>
      <c r="Y274" s="15">
        <f ca="1">SUMIFS('D - Harmonogram úklidu'!$AJ$5:$AJ$1213,'D - Harmonogram úklidu'!$A$5:$A$1213,'A1 - Seznam míst plnění vnější'!G276,'D - Harmonogram úklidu'!$B$5:$B$1213,'A1 - Seznam míst plnění vnější'!L276)</f>
        <v>4</v>
      </c>
      <c r="Z274" s="47" t="str">
        <f t="shared" si="13"/>
        <v>Dolní Cerekev</v>
      </c>
    </row>
    <row r="275" spans="1:26" ht="19.5" customHeight="1" x14ac:dyDescent="0.25">
      <c r="A275" s="14" t="s">
        <v>2510</v>
      </c>
      <c r="B275" s="30">
        <v>2002</v>
      </c>
      <c r="C275" s="26" t="s">
        <v>344</v>
      </c>
      <c r="D275" s="42" t="s">
        <v>40</v>
      </c>
      <c r="E275" s="26">
        <v>331058</v>
      </c>
      <c r="F275" s="26" t="s">
        <v>1612</v>
      </c>
      <c r="G275" s="33" t="s">
        <v>46</v>
      </c>
      <c r="H275" s="227" t="s">
        <v>1988</v>
      </c>
      <c r="I275" s="227" t="s">
        <v>2086</v>
      </c>
      <c r="J275" s="227" t="s">
        <v>2580</v>
      </c>
      <c r="K275" s="227" t="s">
        <v>2491</v>
      </c>
      <c r="L275" s="227" t="s">
        <v>346</v>
      </c>
      <c r="M275" s="247">
        <v>2</v>
      </c>
      <c r="N275" s="244">
        <v>21</v>
      </c>
      <c r="O275" s="243" t="s">
        <v>1575</v>
      </c>
      <c r="P275" s="125">
        <f>SUMIFS('C - Sazby a jednotkové ceny'!$H$7:$H$69,'C - Sazby a jednotkové ceny'!$E$7:$E$69,'A1 - Seznam míst plnění vnější'!L275,'C - Sazby a jednotkové ceny'!$F$7:$F$69,'A1 - Seznam míst plnění vnější'!M275)</f>
        <v>0</v>
      </c>
      <c r="Q275" s="269">
        <f t="shared" si="14"/>
        <v>0</v>
      </c>
      <c r="R275" s="249" t="s">
        <v>1586</v>
      </c>
      <c r="S275" s="251" t="s">
        <v>1586</v>
      </c>
      <c r="T275" s="252" t="s">
        <v>1586</v>
      </c>
      <c r="U275" s="250" t="s">
        <v>1586</v>
      </c>
      <c r="V275" s="261" t="s">
        <v>1586</v>
      </c>
      <c r="W275" s="262" t="s">
        <v>1586</v>
      </c>
      <c r="Y275" s="15">
        <f ca="1">SUMIFS('D - Harmonogram úklidu'!$AJ$5:$AJ$1213,'D - Harmonogram úklidu'!$A$5:$A$1213,'A1 - Seznam míst plnění vnější'!G277,'D - Harmonogram úklidu'!$B$5:$B$1213,'A1 - Seznam míst plnění vnější'!L277)</f>
        <v>4</v>
      </c>
      <c r="Z275" s="47" t="str">
        <f t="shared" si="13"/>
        <v>Dolní Lhota</v>
      </c>
    </row>
    <row r="276" spans="1:26" ht="19.5" customHeight="1" x14ac:dyDescent="0.25">
      <c r="A276" s="14" t="s">
        <v>2510</v>
      </c>
      <c r="B276" s="30">
        <v>2002</v>
      </c>
      <c r="C276" s="26" t="s">
        <v>344</v>
      </c>
      <c r="D276" s="42" t="s">
        <v>40</v>
      </c>
      <c r="E276" s="26">
        <v>331058</v>
      </c>
      <c r="F276" s="26" t="s">
        <v>1613</v>
      </c>
      <c r="G276" s="33" t="s">
        <v>46</v>
      </c>
      <c r="H276" s="227" t="s">
        <v>1988</v>
      </c>
      <c r="I276" s="227" t="s">
        <v>2086</v>
      </c>
      <c r="J276" s="227" t="s">
        <v>2580</v>
      </c>
      <c r="K276" s="227" t="s">
        <v>2492</v>
      </c>
      <c r="L276" s="227" t="s">
        <v>347</v>
      </c>
      <c r="M276" s="247">
        <v>4</v>
      </c>
      <c r="N276" s="32">
        <v>2</v>
      </c>
      <c r="O276" s="39" t="s">
        <v>1576</v>
      </c>
      <c r="P276" s="125">
        <f>SUMIFS('C - Sazby a jednotkové ceny'!$H$7:$H$69,'C - Sazby a jednotkové ceny'!$E$7:$E$69,'A1 - Seznam míst plnění vnější'!L276,'C - Sazby a jednotkové ceny'!$F$7:$F$69,'A1 - Seznam míst plnění vnější'!M276)</f>
        <v>0</v>
      </c>
      <c r="Q276" s="269">
        <f t="shared" si="14"/>
        <v>0</v>
      </c>
      <c r="R276" s="249" t="s">
        <v>1586</v>
      </c>
      <c r="S276" s="251" t="s">
        <v>1586</v>
      </c>
      <c r="T276" s="252" t="s">
        <v>1586</v>
      </c>
      <c r="U276" s="250" t="s">
        <v>1586</v>
      </c>
      <c r="V276" s="261" t="s">
        <v>1586</v>
      </c>
      <c r="W276" s="262" t="s">
        <v>1586</v>
      </c>
      <c r="Y276" s="15">
        <f ca="1">SUMIFS('D - Harmonogram úklidu'!$AJ$5:$AJ$1213,'D - Harmonogram úklidu'!$A$5:$A$1213,'A1 - Seznam míst plnění vnější'!G278,'D - Harmonogram úklidu'!$B$5:$B$1213,'A1 - Seznam míst plnění vnější'!L278)</f>
        <v>4</v>
      </c>
      <c r="Z276" s="47" t="str">
        <f t="shared" si="13"/>
        <v>Dolní Lhota</v>
      </c>
    </row>
    <row r="277" spans="1:26" ht="19.5" customHeight="1" x14ac:dyDescent="0.25">
      <c r="A277" s="14" t="s">
        <v>2510</v>
      </c>
      <c r="B277" s="30">
        <v>2002</v>
      </c>
      <c r="C277" s="26" t="s">
        <v>344</v>
      </c>
      <c r="D277" s="42" t="s">
        <v>40</v>
      </c>
      <c r="E277" s="26">
        <v>331058</v>
      </c>
      <c r="F277" s="26" t="s">
        <v>1614</v>
      </c>
      <c r="G277" s="33" t="s">
        <v>46</v>
      </c>
      <c r="H277" s="227" t="s">
        <v>1988</v>
      </c>
      <c r="I277" s="227" t="s">
        <v>2086</v>
      </c>
      <c r="J277" s="227" t="s">
        <v>2580</v>
      </c>
      <c r="K277" s="227" t="s">
        <v>2493</v>
      </c>
      <c r="L277" s="227" t="s">
        <v>348</v>
      </c>
      <c r="M277" s="247">
        <v>4</v>
      </c>
      <c r="N277" s="32">
        <v>2</v>
      </c>
      <c r="O277" s="39" t="s">
        <v>1576</v>
      </c>
      <c r="P277" s="125">
        <f>SUMIFS('C - Sazby a jednotkové ceny'!$H$7:$H$69,'C - Sazby a jednotkové ceny'!$E$7:$E$69,'A1 - Seznam míst plnění vnější'!L277,'C - Sazby a jednotkové ceny'!$F$7:$F$69,'A1 - Seznam míst plnění vnější'!M277)</f>
        <v>0</v>
      </c>
      <c r="Q277" s="269">
        <f t="shared" si="14"/>
        <v>0</v>
      </c>
      <c r="R277" s="249" t="s">
        <v>1586</v>
      </c>
      <c r="S277" s="251" t="s">
        <v>1586</v>
      </c>
      <c r="T277" s="252" t="s">
        <v>1586</v>
      </c>
      <c r="U277" s="250" t="s">
        <v>1586</v>
      </c>
      <c r="V277" s="261" t="s">
        <v>1586</v>
      </c>
      <c r="W277" s="262" t="s">
        <v>1586</v>
      </c>
      <c r="Y277" s="15">
        <f ca="1">SUMIFS('D - Harmonogram úklidu'!$AJ$5:$AJ$1213,'D - Harmonogram úklidu'!$A$5:$A$1213,'A1 - Seznam míst plnění vnější'!G279,'D - Harmonogram úklidu'!$B$5:$B$1213,'A1 - Seznam míst plnění vnější'!L279)</f>
        <v>2</v>
      </c>
      <c r="Z277" s="47" t="str">
        <f t="shared" si="13"/>
        <v>Dolní Lhota</v>
      </c>
    </row>
    <row r="278" spans="1:26" ht="19.5" customHeight="1" x14ac:dyDescent="0.25">
      <c r="A278" s="14" t="s">
        <v>2510</v>
      </c>
      <c r="B278" s="30">
        <v>2002</v>
      </c>
      <c r="C278" s="26" t="s">
        <v>344</v>
      </c>
      <c r="D278" s="42" t="s">
        <v>40</v>
      </c>
      <c r="E278" s="26">
        <v>331058</v>
      </c>
      <c r="F278" s="26" t="s">
        <v>1615</v>
      </c>
      <c r="G278" s="33" t="s">
        <v>46</v>
      </c>
      <c r="H278" s="227" t="s">
        <v>1988</v>
      </c>
      <c r="I278" s="227" t="s">
        <v>2086</v>
      </c>
      <c r="J278" s="227" t="s">
        <v>2580</v>
      </c>
      <c r="K278" s="227" t="s">
        <v>2495</v>
      </c>
      <c r="L278" s="227" t="s">
        <v>350</v>
      </c>
      <c r="M278" s="247">
        <v>2</v>
      </c>
      <c r="N278" s="244">
        <v>1414</v>
      </c>
      <c r="O278" s="243" t="s">
        <v>1575</v>
      </c>
      <c r="P278" s="125">
        <f>SUMIFS('C - Sazby a jednotkové ceny'!$H$7:$H$69,'C - Sazby a jednotkové ceny'!$E$7:$E$69,'A1 - Seznam míst plnění vnější'!L278,'C - Sazby a jednotkové ceny'!$F$7:$F$69,'A1 - Seznam míst plnění vnější'!M278)</f>
        <v>0</v>
      </c>
      <c r="Q278" s="269">
        <f t="shared" si="14"/>
        <v>0</v>
      </c>
      <c r="R278" s="249" t="s">
        <v>1586</v>
      </c>
      <c r="S278" s="251" t="s">
        <v>1586</v>
      </c>
      <c r="T278" s="252" t="s">
        <v>1586</v>
      </c>
      <c r="U278" s="250" t="s">
        <v>1586</v>
      </c>
      <c r="V278" s="261" t="s">
        <v>1586</v>
      </c>
      <c r="W278" s="262" t="s">
        <v>1586</v>
      </c>
      <c r="Y278" s="15">
        <f ca="1">SUMIFS('D - Harmonogram úklidu'!$AJ$5:$AJ$1213,'D - Harmonogram úklidu'!$A$5:$A$1213,'A1 - Seznam míst plnění vnější'!G280,'D - Harmonogram úklidu'!$B$5:$B$1213,'A1 - Seznam míst plnění vnější'!L280)</f>
        <v>4</v>
      </c>
      <c r="Z278" s="47" t="str">
        <f t="shared" si="13"/>
        <v>Dolní Lhota</v>
      </c>
    </row>
    <row r="279" spans="1:26" ht="19.5" customHeight="1" x14ac:dyDescent="0.25">
      <c r="A279" s="14" t="s">
        <v>2510</v>
      </c>
      <c r="B279" s="30">
        <v>2031</v>
      </c>
      <c r="C279" s="26" t="s">
        <v>344</v>
      </c>
      <c r="D279" s="42" t="s">
        <v>125</v>
      </c>
      <c r="E279" s="26">
        <v>364257</v>
      </c>
      <c r="F279" s="26" t="s">
        <v>1748</v>
      </c>
      <c r="G279" s="33" t="s">
        <v>143</v>
      </c>
      <c r="H279" s="227" t="s">
        <v>1988</v>
      </c>
      <c r="I279" s="227" t="s">
        <v>2087</v>
      </c>
      <c r="J279" s="227" t="s">
        <v>2580</v>
      </c>
      <c r="K279" s="227" t="s">
        <v>2491</v>
      </c>
      <c r="L279" s="227" t="s">
        <v>346</v>
      </c>
      <c r="M279" s="247">
        <v>2</v>
      </c>
      <c r="N279" s="244">
        <v>40</v>
      </c>
      <c r="O279" s="243" t="s">
        <v>1575</v>
      </c>
      <c r="P279" s="125">
        <f>SUMIFS('C - Sazby a jednotkové ceny'!$H$7:$H$69,'C - Sazby a jednotkové ceny'!$E$7:$E$69,'A1 - Seznam míst plnění vnější'!L279,'C - Sazby a jednotkové ceny'!$F$7:$F$69,'A1 - Seznam míst plnění vnější'!M279)</f>
        <v>0</v>
      </c>
      <c r="Q279" s="269">
        <f t="shared" si="14"/>
        <v>0</v>
      </c>
      <c r="R279" s="249" t="s">
        <v>1586</v>
      </c>
      <c r="S279" s="251" t="s">
        <v>1586</v>
      </c>
      <c r="T279" s="252" t="s">
        <v>1586</v>
      </c>
      <c r="U279" s="250" t="s">
        <v>1586</v>
      </c>
      <c r="V279" s="261" t="s">
        <v>1586</v>
      </c>
      <c r="W279" s="262" t="s">
        <v>1586</v>
      </c>
      <c r="Y279" s="15">
        <f ca="1">SUMIFS('D - Harmonogram úklidu'!$AJ$5:$AJ$1213,'D - Harmonogram úklidu'!$A$5:$A$1213,'A1 - Seznam míst plnění vnější'!G281,'D - Harmonogram úklidu'!$B$5:$B$1213,'A1 - Seznam míst plnění vnější'!L281)</f>
        <v>4</v>
      </c>
      <c r="Z279" s="47" t="str">
        <f t="shared" si="13"/>
        <v>Dolní Loučky</v>
      </c>
    </row>
    <row r="280" spans="1:26" ht="19.5" customHeight="1" x14ac:dyDescent="0.25">
      <c r="A280" s="14" t="s">
        <v>2510</v>
      </c>
      <c r="B280" s="30">
        <v>2031</v>
      </c>
      <c r="C280" s="26" t="s">
        <v>344</v>
      </c>
      <c r="D280" s="42" t="s">
        <v>125</v>
      </c>
      <c r="E280" s="26">
        <v>364257</v>
      </c>
      <c r="F280" s="26" t="s">
        <v>1749</v>
      </c>
      <c r="G280" s="33" t="s">
        <v>143</v>
      </c>
      <c r="H280" s="227" t="s">
        <v>1988</v>
      </c>
      <c r="I280" s="227" t="s">
        <v>2087</v>
      </c>
      <c r="J280" s="227" t="s">
        <v>2580</v>
      </c>
      <c r="K280" s="227" t="s">
        <v>2492</v>
      </c>
      <c r="L280" s="227" t="s">
        <v>347</v>
      </c>
      <c r="M280" s="247">
        <v>4</v>
      </c>
      <c r="N280" s="32">
        <v>4</v>
      </c>
      <c r="O280" s="39" t="s">
        <v>1576</v>
      </c>
      <c r="P280" s="125">
        <f>SUMIFS('C - Sazby a jednotkové ceny'!$H$7:$H$69,'C - Sazby a jednotkové ceny'!$E$7:$E$69,'A1 - Seznam míst plnění vnější'!L280,'C - Sazby a jednotkové ceny'!$F$7:$F$69,'A1 - Seznam míst plnění vnější'!M280)</f>
        <v>0</v>
      </c>
      <c r="Q280" s="269">
        <f t="shared" si="14"/>
        <v>0</v>
      </c>
      <c r="R280" s="249" t="s">
        <v>1586</v>
      </c>
      <c r="S280" s="251" t="s">
        <v>1586</v>
      </c>
      <c r="T280" s="252" t="s">
        <v>1586</v>
      </c>
      <c r="U280" s="250" t="s">
        <v>1586</v>
      </c>
      <c r="V280" s="261" t="s">
        <v>1586</v>
      </c>
      <c r="W280" s="262" t="s">
        <v>1586</v>
      </c>
      <c r="Y280" s="15">
        <f ca="1">SUMIFS('D - Harmonogram úklidu'!$AJ$5:$AJ$1213,'D - Harmonogram úklidu'!$A$5:$A$1213,'A1 - Seznam míst plnění vnější'!G282,'D - Harmonogram úklidu'!$B$5:$B$1213,'A1 - Seznam míst plnění vnější'!L282)</f>
        <v>2</v>
      </c>
      <c r="Z280" s="47" t="str">
        <f t="shared" si="13"/>
        <v>Dolní Loučky</v>
      </c>
    </row>
    <row r="281" spans="1:26" ht="19.5" customHeight="1" x14ac:dyDescent="0.25">
      <c r="A281" s="14" t="s">
        <v>2510</v>
      </c>
      <c r="B281" s="30">
        <v>2031</v>
      </c>
      <c r="C281" s="26" t="s">
        <v>344</v>
      </c>
      <c r="D281" s="42" t="s">
        <v>125</v>
      </c>
      <c r="E281" s="26">
        <v>364257</v>
      </c>
      <c r="F281" s="26" t="s">
        <v>1750</v>
      </c>
      <c r="G281" s="33" t="s">
        <v>143</v>
      </c>
      <c r="H281" s="227" t="s">
        <v>1988</v>
      </c>
      <c r="I281" s="227" t="s">
        <v>2087</v>
      </c>
      <c r="J281" s="227" t="s">
        <v>2580</v>
      </c>
      <c r="K281" s="227" t="s">
        <v>2495</v>
      </c>
      <c r="L281" s="227" t="s">
        <v>350</v>
      </c>
      <c r="M281" s="247">
        <v>2</v>
      </c>
      <c r="N281" s="244">
        <v>1020</v>
      </c>
      <c r="O281" s="243" t="s">
        <v>1575</v>
      </c>
      <c r="P281" s="125">
        <f>SUMIFS('C - Sazby a jednotkové ceny'!$H$7:$H$69,'C - Sazby a jednotkové ceny'!$E$7:$E$69,'A1 - Seznam míst plnění vnější'!L281,'C - Sazby a jednotkové ceny'!$F$7:$F$69,'A1 - Seznam míst plnění vnější'!M281)</f>
        <v>0</v>
      </c>
      <c r="Q281" s="269">
        <f t="shared" si="14"/>
        <v>0</v>
      </c>
      <c r="R281" s="249" t="s">
        <v>1586</v>
      </c>
      <c r="S281" s="251" t="s">
        <v>1586</v>
      </c>
      <c r="T281" s="252" t="s">
        <v>1586</v>
      </c>
      <c r="U281" s="250" t="s">
        <v>1586</v>
      </c>
      <c r="V281" s="261" t="s">
        <v>1586</v>
      </c>
      <c r="W281" s="262" t="s">
        <v>1586</v>
      </c>
      <c r="Y281" s="15">
        <f ca="1">SUMIFS('D - Harmonogram úklidu'!$AJ$5:$AJ$1213,'D - Harmonogram úklidu'!$A$5:$A$1213,'A1 - Seznam míst plnění vnější'!G283,'D - Harmonogram úklidu'!$B$5:$B$1213,'A1 - Seznam míst plnění vnější'!L283)</f>
        <v>4</v>
      </c>
      <c r="Z281" s="47" t="str">
        <f t="shared" si="13"/>
        <v>Dolní Loučky</v>
      </c>
    </row>
    <row r="282" spans="1:26" ht="19.5" customHeight="1" x14ac:dyDescent="0.25">
      <c r="A282" s="14" t="s">
        <v>2510</v>
      </c>
      <c r="B282" s="30">
        <v>1201</v>
      </c>
      <c r="C282" s="26" t="s">
        <v>128</v>
      </c>
      <c r="D282" s="42" t="s">
        <v>128</v>
      </c>
      <c r="E282" s="26">
        <v>332759</v>
      </c>
      <c r="F282" s="26" t="s">
        <v>1620</v>
      </c>
      <c r="G282" s="33" t="s">
        <v>260</v>
      </c>
      <c r="H282" s="227" t="s">
        <v>1988</v>
      </c>
      <c r="I282" s="227" t="s">
        <v>2088</v>
      </c>
      <c r="J282" s="227" t="s">
        <v>2580</v>
      </c>
      <c r="K282" s="227" t="s">
        <v>2491</v>
      </c>
      <c r="L282" s="227" t="s">
        <v>346</v>
      </c>
      <c r="M282" s="247">
        <v>2</v>
      </c>
      <c r="N282" s="244">
        <v>25</v>
      </c>
      <c r="O282" s="243" t="s">
        <v>1575</v>
      </c>
      <c r="P282" s="125">
        <f>SUMIFS('C - Sazby a jednotkové ceny'!$H$7:$H$69,'C - Sazby a jednotkové ceny'!$E$7:$E$69,'A1 - Seznam míst plnění vnější'!L282,'C - Sazby a jednotkové ceny'!$F$7:$F$69,'A1 - Seznam míst plnění vnější'!M282)</f>
        <v>0</v>
      </c>
      <c r="Q282" s="269">
        <f t="shared" si="14"/>
        <v>0</v>
      </c>
      <c r="R282" s="249" t="s">
        <v>1586</v>
      </c>
      <c r="S282" s="251" t="s">
        <v>1586</v>
      </c>
      <c r="T282" s="252" t="s">
        <v>1586</v>
      </c>
      <c r="U282" s="250" t="s">
        <v>1586</v>
      </c>
      <c r="V282" s="261" t="s">
        <v>1586</v>
      </c>
      <c r="W282" s="262" t="s">
        <v>1586</v>
      </c>
      <c r="Y282" s="15">
        <f ca="1">SUMIFS('D - Harmonogram úklidu'!$AJ$5:$AJ$1213,'D - Harmonogram úklidu'!$A$5:$A$1213,'A1 - Seznam míst plnění vnější'!G284,'D - Harmonogram úklidu'!$B$5:$B$1213,'A1 - Seznam míst plnění vnější'!L284)</f>
        <v>2</v>
      </c>
      <c r="Z282" s="47" t="str">
        <f t="shared" si="13"/>
        <v>Dolní Smrčné</v>
      </c>
    </row>
    <row r="283" spans="1:26" ht="19.5" customHeight="1" x14ac:dyDescent="0.25">
      <c r="A283" s="14" t="s">
        <v>2510</v>
      </c>
      <c r="B283" s="30">
        <v>1201</v>
      </c>
      <c r="C283" s="26" t="s">
        <v>128</v>
      </c>
      <c r="D283" s="42" t="s">
        <v>128</v>
      </c>
      <c r="E283" s="26">
        <v>332759</v>
      </c>
      <c r="F283" s="26" t="s">
        <v>1621</v>
      </c>
      <c r="G283" s="33" t="s">
        <v>260</v>
      </c>
      <c r="H283" s="227" t="s">
        <v>1988</v>
      </c>
      <c r="I283" s="227" t="s">
        <v>2088</v>
      </c>
      <c r="J283" s="227" t="s">
        <v>2580</v>
      </c>
      <c r="K283" s="227" t="s">
        <v>2492</v>
      </c>
      <c r="L283" s="227" t="s">
        <v>347</v>
      </c>
      <c r="M283" s="247">
        <v>4</v>
      </c>
      <c r="N283" s="32">
        <v>2</v>
      </c>
      <c r="O283" s="39" t="s">
        <v>1576</v>
      </c>
      <c r="P283" s="125">
        <f>SUMIFS('C - Sazby a jednotkové ceny'!$H$7:$H$69,'C - Sazby a jednotkové ceny'!$E$7:$E$69,'A1 - Seznam míst plnění vnější'!L283,'C - Sazby a jednotkové ceny'!$F$7:$F$69,'A1 - Seznam míst plnění vnější'!M283)</f>
        <v>0</v>
      </c>
      <c r="Q283" s="269">
        <f t="shared" si="14"/>
        <v>0</v>
      </c>
      <c r="R283" s="249" t="s">
        <v>1586</v>
      </c>
      <c r="S283" s="251" t="s">
        <v>1586</v>
      </c>
      <c r="T283" s="252" t="s">
        <v>1586</v>
      </c>
      <c r="U283" s="250" t="s">
        <v>1586</v>
      </c>
      <c r="V283" s="261" t="s">
        <v>1586</v>
      </c>
      <c r="W283" s="262" t="s">
        <v>1586</v>
      </c>
      <c r="Y283" s="15">
        <f ca="1">SUMIFS('D - Harmonogram úklidu'!$AJ$5:$AJ$1213,'D - Harmonogram úklidu'!$A$5:$A$1213,'A1 - Seznam míst plnění vnější'!G285,'D - Harmonogram úklidu'!$B$5:$B$1213,'A1 - Seznam míst plnění vnější'!L285)</f>
        <v>1</v>
      </c>
      <c r="Z283" s="47" t="str">
        <f t="shared" si="13"/>
        <v>Dolní Smrčné</v>
      </c>
    </row>
    <row r="284" spans="1:26" ht="19.5" customHeight="1" x14ac:dyDescent="0.25">
      <c r="A284" s="14" t="s">
        <v>2510</v>
      </c>
      <c r="B284" s="30">
        <v>1201</v>
      </c>
      <c r="C284" s="26" t="s">
        <v>128</v>
      </c>
      <c r="D284" s="42" t="s">
        <v>128</v>
      </c>
      <c r="E284" s="26">
        <v>332759</v>
      </c>
      <c r="F284" s="26" t="s">
        <v>1622</v>
      </c>
      <c r="G284" s="33" t="s">
        <v>260</v>
      </c>
      <c r="H284" s="227" t="s">
        <v>1988</v>
      </c>
      <c r="I284" s="227" t="s">
        <v>2088</v>
      </c>
      <c r="J284" s="227" t="s">
        <v>2580</v>
      </c>
      <c r="K284" s="227" t="s">
        <v>2495</v>
      </c>
      <c r="L284" s="227" t="s">
        <v>350</v>
      </c>
      <c r="M284" s="247">
        <v>1</v>
      </c>
      <c r="N284" s="244">
        <v>585</v>
      </c>
      <c r="O284" s="243" t="s">
        <v>1575</v>
      </c>
      <c r="P284" s="125">
        <f>SUMIFS('C - Sazby a jednotkové ceny'!$H$7:$H$69,'C - Sazby a jednotkové ceny'!$E$7:$E$69,'A1 - Seznam míst plnění vnější'!L284,'C - Sazby a jednotkové ceny'!$F$7:$F$69,'A1 - Seznam míst plnění vnější'!M284)</f>
        <v>0</v>
      </c>
      <c r="Q284" s="269">
        <f t="shared" si="14"/>
        <v>0</v>
      </c>
      <c r="R284" s="249" t="s">
        <v>1586</v>
      </c>
      <c r="S284" s="251" t="s">
        <v>1586</v>
      </c>
      <c r="T284" s="252" t="s">
        <v>1586</v>
      </c>
      <c r="U284" s="250" t="s">
        <v>1586</v>
      </c>
      <c r="V284" s="261" t="s">
        <v>1586</v>
      </c>
      <c r="W284" s="262" t="s">
        <v>1586</v>
      </c>
      <c r="Y284" s="15">
        <f ca="1">SUMIFS('D - Harmonogram úklidu'!$AJ$5:$AJ$1213,'D - Harmonogram úklidu'!$A$5:$A$1213,'A1 - Seznam míst plnění vnější'!G286,'D - Harmonogram úklidu'!$B$5:$B$1213,'A1 - Seznam míst plnění vnější'!L286)</f>
        <v>2</v>
      </c>
      <c r="Z284" s="47" t="str">
        <f t="shared" si="13"/>
        <v>Dolní Smrčné</v>
      </c>
    </row>
    <row r="285" spans="1:26" ht="19.5" customHeight="1" x14ac:dyDescent="0.25">
      <c r="A285" s="14" t="s">
        <v>2510</v>
      </c>
      <c r="B285" s="30">
        <v>1201</v>
      </c>
      <c r="C285" s="26" t="s">
        <v>128</v>
      </c>
      <c r="D285" s="42" t="s">
        <v>128</v>
      </c>
      <c r="E285" s="26">
        <v>332759</v>
      </c>
      <c r="F285" s="26" t="s">
        <v>1623</v>
      </c>
      <c r="G285" s="33" t="s">
        <v>260</v>
      </c>
      <c r="H285" s="227" t="s">
        <v>1988</v>
      </c>
      <c r="I285" s="227" t="s">
        <v>2088</v>
      </c>
      <c r="J285" s="227" t="s">
        <v>2494</v>
      </c>
      <c r="K285" s="227" t="s">
        <v>2494</v>
      </c>
      <c r="L285" s="227" t="s">
        <v>391</v>
      </c>
      <c r="M285" s="247">
        <v>1</v>
      </c>
      <c r="N285" s="244">
        <v>975</v>
      </c>
      <c r="O285" s="243" t="s">
        <v>1575</v>
      </c>
      <c r="P285" s="125">
        <f>SUMIFS('C - Sazby a jednotkové ceny'!$H$7:$H$69,'C - Sazby a jednotkové ceny'!$E$7:$E$69,'A1 - Seznam míst plnění vnější'!L285,'C - Sazby a jednotkové ceny'!$F$7:$F$69,'A1 - Seznam míst plnění vnější'!M285)</f>
        <v>0</v>
      </c>
      <c r="Q285" s="269">
        <f t="shared" si="14"/>
        <v>0</v>
      </c>
      <c r="R285" s="249" t="s">
        <v>1586</v>
      </c>
      <c r="S285" s="251" t="s">
        <v>1586</v>
      </c>
      <c r="T285" s="252" t="s">
        <v>1586</v>
      </c>
      <c r="U285" s="250" t="s">
        <v>1586</v>
      </c>
      <c r="V285" s="261" t="s">
        <v>1586</v>
      </c>
      <c r="W285" s="262" t="s">
        <v>1586</v>
      </c>
      <c r="Y285" s="15">
        <f ca="1">SUMIFS('D - Harmonogram úklidu'!$AJ$5:$AJ$1213,'D - Harmonogram úklidu'!$A$5:$A$1213,'A1 - Seznam míst plnění vnější'!G287,'D - Harmonogram úklidu'!$B$5:$B$1213,'A1 - Seznam míst plnění vnější'!L287)</f>
        <v>4</v>
      </c>
      <c r="Z285" s="47" t="str">
        <f t="shared" si="13"/>
        <v>Dolní Smrčné</v>
      </c>
    </row>
    <row r="286" spans="1:26" ht="19.5" customHeight="1" x14ac:dyDescent="0.25">
      <c r="A286" s="14" t="s">
        <v>2510</v>
      </c>
      <c r="B286" s="30">
        <v>2002</v>
      </c>
      <c r="C286" s="26" t="s">
        <v>344</v>
      </c>
      <c r="D286" s="42" t="s">
        <v>40</v>
      </c>
      <c r="E286" s="26">
        <v>359950</v>
      </c>
      <c r="F286" s="26" t="s">
        <v>1612</v>
      </c>
      <c r="G286" s="33" t="s">
        <v>47</v>
      </c>
      <c r="H286" s="227" t="s">
        <v>1988</v>
      </c>
      <c r="I286" s="227" t="s">
        <v>2089</v>
      </c>
      <c r="J286" s="227" t="s">
        <v>2580</v>
      </c>
      <c r="K286" s="227" t="s">
        <v>2491</v>
      </c>
      <c r="L286" s="227" t="s">
        <v>346</v>
      </c>
      <c r="M286" s="247">
        <v>2</v>
      </c>
      <c r="N286" s="244">
        <v>121</v>
      </c>
      <c r="O286" s="243" t="s">
        <v>1575</v>
      </c>
      <c r="P286" s="125">
        <f>SUMIFS('C - Sazby a jednotkové ceny'!$H$7:$H$69,'C - Sazby a jednotkové ceny'!$E$7:$E$69,'A1 - Seznam míst plnění vnější'!L286,'C - Sazby a jednotkové ceny'!$F$7:$F$69,'A1 - Seznam míst plnění vnější'!M286)</f>
        <v>0</v>
      </c>
      <c r="Q286" s="269">
        <f t="shared" si="14"/>
        <v>0</v>
      </c>
      <c r="R286" s="249" t="s">
        <v>1586</v>
      </c>
      <c r="S286" s="251" t="s">
        <v>1586</v>
      </c>
      <c r="T286" s="252" t="s">
        <v>1586</v>
      </c>
      <c r="U286" s="250" t="s">
        <v>1586</v>
      </c>
      <c r="V286" s="261" t="s">
        <v>1586</v>
      </c>
      <c r="W286" s="262" t="s">
        <v>1586</v>
      </c>
      <c r="Y286" s="15">
        <f ca="1">SUMIFS('D - Harmonogram úklidu'!$AJ$5:$AJ$1213,'D - Harmonogram úklidu'!$A$5:$A$1213,'A1 - Seznam míst plnění vnější'!G288,'D - Harmonogram úklidu'!$B$5:$B$1213,'A1 - Seznam míst plnění vnější'!L288)</f>
        <v>4</v>
      </c>
      <c r="Z286" s="47" t="str">
        <f t="shared" si="13"/>
        <v>Doubravice nad Svitavou</v>
      </c>
    </row>
    <row r="287" spans="1:26" ht="19.5" customHeight="1" x14ac:dyDescent="0.25">
      <c r="A287" s="14" t="s">
        <v>2510</v>
      </c>
      <c r="B287" s="30">
        <v>2002</v>
      </c>
      <c r="C287" s="26" t="s">
        <v>344</v>
      </c>
      <c r="D287" s="42" t="s">
        <v>40</v>
      </c>
      <c r="E287" s="26">
        <v>359950</v>
      </c>
      <c r="F287" s="26" t="s">
        <v>1613</v>
      </c>
      <c r="G287" s="33" t="s">
        <v>47</v>
      </c>
      <c r="H287" s="227" t="s">
        <v>1988</v>
      </c>
      <c r="I287" s="227" t="s">
        <v>2089</v>
      </c>
      <c r="J287" s="227" t="s">
        <v>2580</v>
      </c>
      <c r="K287" s="227" t="s">
        <v>2492</v>
      </c>
      <c r="L287" s="227" t="s">
        <v>347</v>
      </c>
      <c r="M287" s="247">
        <v>4</v>
      </c>
      <c r="N287" s="32">
        <v>2</v>
      </c>
      <c r="O287" s="39" t="s">
        <v>1576</v>
      </c>
      <c r="P287" s="125">
        <f>SUMIFS('C - Sazby a jednotkové ceny'!$H$7:$H$69,'C - Sazby a jednotkové ceny'!$E$7:$E$69,'A1 - Seznam míst plnění vnější'!L287,'C - Sazby a jednotkové ceny'!$F$7:$F$69,'A1 - Seznam míst plnění vnější'!M287)</f>
        <v>0</v>
      </c>
      <c r="Q287" s="269">
        <f t="shared" si="14"/>
        <v>0</v>
      </c>
      <c r="R287" s="249" t="s">
        <v>1586</v>
      </c>
      <c r="S287" s="251" t="s">
        <v>1586</v>
      </c>
      <c r="T287" s="252" t="s">
        <v>1586</v>
      </c>
      <c r="U287" s="250" t="s">
        <v>1586</v>
      </c>
      <c r="V287" s="261" t="s">
        <v>1586</v>
      </c>
      <c r="W287" s="262" t="s">
        <v>1586</v>
      </c>
      <c r="Y287" s="15">
        <f ca="1">SUMIFS('D - Harmonogram úklidu'!$AJ$5:$AJ$1213,'D - Harmonogram úklidu'!$A$5:$A$1213,'A1 - Seznam míst plnění vnější'!G289,'D - Harmonogram úklidu'!$B$5:$B$1213,'A1 - Seznam míst plnění vnější'!L289)</f>
        <v>4</v>
      </c>
      <c r="Z287" s="47" t="str">
        <f t="shared" si="13"/>
        <v>Doubravice nad Svitavou</v>
      </c>
    </row>
    <row r="288" spans="1:26" ht="19.5" customHeight="1" x14ac:dyDescent="0.25">
      <c r="A288" s="14" t="s">
        <v>2510</v>
      </c>
      <c r="B288" s="30">
        <v>2002</v>
      </c>
      <c r="C288" s="26" t="s">
        <v>344</v>
      </c>
      <c r="D288" s="42" t="s">
        <v>40</v>
      </c>
      <c r="E288" s="26">
        <v>359950</v>
      </c>
      <c r="F288" s="26" t="s">
        <v>1614</v>
      </c>
      <c r="G288" s="33" t="s">
        <v>47</v>
      </c>
      <c r="H288" s="227" t="s">
        <v>1988</v>
      </c>
      <c r="I288" s="227" t="s">
        <v>2089</v>
      </c>
      <c r="J288" s="227" t="s">
        <v>2580</v>
      </c>
      <c r="K288" s="227" t="s">
        <v>2493</v>
      </c>
      <c r="L288" s="227" t="s">
        <v>348</v>
      </c>
      <c r="M288" s="247">
        <v>4</v>
      </c>
      <c r="N288" s="32">
        <v>2</v>
      </c>
      <c r="O288" s="39" t="s">
        <v>1576</v>
      </c>
      <c r="P288" s="125">
        <f>SUMIFS('C - Sazby a jednotkové ceny'!$H$7:$H$69,'C - Sazby a jednotkové ceny'!$E$7:$E$69,'A1 - Seznam míst plnění vnější'!L288,'C - Sazby a jednotkové ceny'!$F$7:$F$69,'A1 - Seznam míst plnění vnější'!M288)</f>
        <v>0</v>
      </c>
      <c r="Q288" s="269">
        <f t="shared" si="14"/>
        <v>0</v>
      </c>
      <c r="R288" s="249" t="s">
        <v>1586</v>
      </c>
      <c r="S288" s="251" t="s">
        <v>1586</v>
      </c>
      <c r="T288" s="252" t="s">
        <v>1586</v>
      </c>
      <c r="U288" s="250" t="s">
        <v>1586</v>
      </c>
      <c r="V288" s="261" t="s">
        <v>1586</v>
      </c>
      <c r="W288" s="262" t="s">
        <v>1586</v>
      </c>
      <c r="Y288" s="15">
        <f ca="1">SUMIFS('D - Harmonogram úklidu'!$AJ$5:$AJ$1213,'D - Harmonogram úklidu'!$A$5:$A$1213,'A1 - Seznam míst plnění vnější'!G290,'D - Harmonogram úklidu'!$B$5:$B$1213,'A1 - Seznam míst plnění vnější'!L290)</f>
        <v>2</v>
      </c>
      <c r="Z288" s="47" t="str">
        <f t="shared" si="13"/>
        <v>Doubravice nad Svitavou</v>
      </c>
    </row>
    <row r="289" spans="1:26" ht="19.5" customHeight="1" x14ac:dyDescent="0.25">
      <c r="A289" s="14" t="s">
        <v>2510</v>
      </c>
      <c r="B289" s="30">
        <v>2002</v>
      </c>
      <c r="C289" s="26" t="s">
        <v>344</v>
      </c>
      <c r="D289" s="42" t="s">
        <v>40</v>
      </c>
      <c r="E289" s="26">
        <v>359950</v>
      </c>
      <c r="F289" s="26" t="s">
        <v>1615</v>
      </c>
      <c r="G289" s="33" t="s">
        <v>47</v>
      </c>
      <c r="H289" s="227" t="s">
        <v>1988</v>
      </c>
      <c r="I289" s="227" t="s">
        <v>2089</v>
      </c>
      <c r="J289" s="227" t="s">
        <v>2580</v>
      </c>
      <c r="K289" s="227" t="s">
        <v>2495</v>
      </c>
      <c r="L289" s="227" t="s">
        <v>350</v>
      </c>
      <c r="M289" s="247">
        <v>2</v>
      </c>
      <c r="N289" s="244">
        <v>1848</v>
      </c>
      <c r="O289" s="243" t="s">
        <v>1575</v>
      </c>
      <c r="P289" s="125">
        <f>SUMIFS('C - Sazby a jednotkové ceny'!$H$7:$H$69,'C - Sazby a jednotkové ceny'!$E$7:$E$69,'A1 - Seznam míst plnění vnější'!L289,'C - Sazby a jednotkové ceny'!$F$7:$F$69,'A1 - Seznam míst plnění vnější'!M289)</f>
        <v>0</v>
      </c>
      <c r="Q289" s="269">
        <f t="shared" si="14"/>
        <v>0</v>
      </c>
      <c r="R289" s="249" t="s">
        <v>1586</v>
      </c>
      <c r="S289" s="251" t="s">
        <v>1586</v>
      </c>
      <c r="T289" s="252" t="s">
        <v>1586</v>
      </c>
      <c r="U289" s="250" t="s">
        <v>1586</v>
      </c>
      <c r="V289" s="261" t="s">
        <v>1586</v>
      </c>
      <c r="W289" s="262" t="s">
        <v>1586</v>
      </c>
      <c r="Y289" s="15">
        <f ca="1">SUMIFS('D - Harmonogram úklidu'!$AJ$5:$AJ$1213,'D - Harmonogram úklidu'!$A$5:$A$1213,'A1 - Seznam míst plnění vnější'!G291,'D - Harmonogram úklidu'!$B$5:$B$1213,'A1 - Seznam míst plnění vnější'!L291)</f>
        <v>4</v>
      </c>
      <c r="Z289" s="47" t="str">
        <f t="shared" si="13"/>
        <v>Doubravice nad Svitavou</v>
      </c>
    </row>
    <row r="290" spans="1:26" ht="19.5" customHeight="1" x14ac:dyDescent="0.25">
      <c r="A290" s="14" t="s">
        <v>2510</v>
      </c>
      <c r="B290" s="30">
        <v>2071</v>
      </c>
      <c r="C290" s="26" t="s">
        <v>344</v>
      </c>
      <c r="D290" s="42" t="s">
        <v>125</v>
      </c>
      <c r="E290" s="26">
        <v>352252</v>
      </c>
      <c r="F290" s="26" t="s">
        <v>1751</v>
      </c>
      <c r="G290" s="33" t="s">
        <v>144</v>
      </c>
      <c r="H290" s="227" t="s">
        <v>1988</v>
      </c>
      <c r="I290" s="227" t="s">
        <v>2090</v>
      </c>
      <c r="J290" s="227" t="s">
        <v>2580</v>
      </c>
      <c r="K290" s="227" t="s">
        <v>2491</v>
      </c>
      <c r="L290" s="227" t="s">
        <v>346</v>
      </c>
      <c r="M290" s="247">
        <v>2</v>
      </c>
      <c r="N290" s="244">
        <v>36</v>
      </c>
      <c r="O290" s="243" t="s">
        <v>1575</v>
      </c>
      <c r="P290" s="125">
        <f>SUMIFS('C - Sazby a jednotkové ceny'!$H$7:$H$69,'C - Sazby a jednotkové ceny'!$E$7:$E$69,'A1 - Seznam míst plnění vnější'!L290,'C - Sazby a jednotkové ceny'!$F$7:$F$69,'A1 - Seznam míst plnění vnější'!M290)</f>
        <v>0</v>
      </c>
      <c r="Q290" s="269">
        <f t="shared" si="14"/>
        <v>0</v>
      </c>
      <c r="R290" s="249" t="s">
        <v>1586</v>
      </c>
      <c r="S290" s="251" t="s">
        <v>1586</v>
      </c>
      <c r="T290" s="252" t="s">
        <v>1586</v>
      </c>
      <c r="U290" s="250" t="s">
        <v>1586</v>
      </c>
      <c r="V290" s="261" t="s">
        <v>1586</v>
      </c>
      <c r="W290" s="262" t="s">
        <v>1586</v>
      </c>
      <c r="Y290" s="15">
        <f ca="1">SUMIFS('D - Harmonogram úklidu'!$AJ$5:$AJ$1213,'D - Harmonogram úklidu'!$A$5:$A$1213,'A1 - Seznam míst plnění vnější'!G292,'D - Harmonogram úklidu'!$B$5:$B$1213,'A1 - Seznam míst plnění vnější'!L292)</f>
        <v>2</v>
      </c>
      <c r="Z290" s="47" t="str">
        <f t="shared" si="13"/>
        <v>Doubravník</v>
      </c>
    </row>
    <row r="291" spans="1:26" ht="19.5" customHeight="1" x14ac:dyDescent="0.25">
      <c r="A291" s="14" t="s">
        <v>2510</v>
      </c>
      <c r="B291" s="30">
        <v>2071</v>
      </c>
      <c r="C291" s="26" t="s">
        <v>344</v>
      </c>
      <c r="D291" s="42" t="s">
        <v>125</v>
      </c>
      <c r="E291" s="26">
        <v>352252</v>
      </c>
      <c r="F291" s="26" t="s">
        <v>1752</v>
      </c>
      <c r="G291" s="33" t="s">
        <v>144</v>
      </c>
      <c r="H291" s="227" t="s">
        <v>1988</v>
      </c>
      <c r="I291" s="227" t="s">
        <v>2090</v>
      </c>
      <c r="J291" s="227" t="s">
        <v>2580</v>
      </c>
      <c r="K291" s="227" t="s">
        <v>2492</v>
      </c>
      <c r="L291" s="227" t="s">
        <v>347</v>
      </c>
      <c r="M291" s="247">
        <v>4</v>
      </c>
      <c r="N291" s="32">
        <v>3</v>
      </c>
      <c r="O291" s="39" t="s">
        <v>1576</v>
      </c>
      <c r="P291" s="125">
        <f>SUMIFS('C - Sazby a jednotkové ceny'!$H$7:$H$69,'C - Sazby a jednotkové ceny'!$E$7:$E$69,'A1 - Seznam míst plnění vnější'!L291,'C - Sazby a jednotkové ceny'!$F$7:$F$69,'A1 - Seznam míst plnění vnější'!M291)</f>
        <v>0</v>
      </c>
      <c r="Q291" s="269">
        <f t="shared" si="14"/>
        <v>0</v>
      </c>
      <c r="R291" s="249" t="s">
        <v>1586</v>
      </c>
      <c r="S291" s="251" t="s">
        <v>1586</v>
      </c>
      <c r="T291" s="252" t="s">
        <v>1586</v>
      </c>
      <c r="U291" s="250" t="s">
        <v>1586</v>
      </c>
      <c r="V291" s="261" t="s">
        <v>1586</v>
      </c>
      <c r="W291" s="262" t="s">
        <v>1586</v>
      </c>
      <c r="Y291" s="15">
        <f ca="1">SUMIFS('D - Harmonogram úklidu'!$AJ$5:$AJ$1213,'D - Harmonogram úklidu'!$A$5:$A$1213,'A1 - Seznam míst plnění vnější'!G293,'D - Harmonogram úklidu'!$B$5:$B$1213,'A1 - Seznam míst plnění vnější'!L293)</f>
        <v>2</v>
      </c>
      <c r="Z291" s="47" t="str">
        <f t="shared" si="13"/>
        <v>Doubravník</v>
      </c>
    </row>
    <row r="292" spans="1:26" ht="19.5" customHeight="1" x14ac:dyDescent="0.25">
      <c r="A292" s="14" t="s">
        <v>2510</v>
      </c>
      <c r="B292" s="30">
        <v>2071</v>
      </c>
      <c r="C292" s="26" t="s">
        <v>344</v>
      </c>
      <c r="D292" s="42" t="s">
        <v>125</v>
      </c>
      <c r="E292" s="26">
        <v>352252</v>
      </c>
      <c r="F292" s="26" t="s">
        <v>1753</v>
      </c>
      <c r="G292" s="33" t="s">
        <v>144</v>
      </c>
      <c r="H292" s="227" t="s">
        <v>1988</v>
      </c>
      <c r="I292" s="227" t="s">
        <v>2090</v>
      </c>
      <c r="J292" s="227" t="s">
        <v>2580</v>
      </c>
      <c r="K292" s="227" t="s">
        <v>2495</v>
      </c>
      <c r="L292" s="227" t="s">
        <v>350</v>
      </c>
      <c r="M292" s="247">
        <v>1</v>
      </c>
      <c r="N292" s="244">
        <v>684</v>
      </c>
      <c r="O292" s="243" t="s">
        <v>1575</v>
      </c>
      <c r="P292" s="125">
        <f>SUMIFS('C - Sazby a jednotkové ceny'!$H$7:$H$69,'C - Sazby a jednotkové ceny'!$E$7:$E$69,'A1 - Seznam míst plnění vnější'!L292,'C - Sazby a jednotkové ceny'!$F$7:$F$69,'A1 - Seznam míst plnění vnější'!M292)</f>
        <v>0</v>
      </c>
      <c r="Q292" s="269">
        <f t="shared" si="14"/>
        <v>0</v>
      </c>
      <c r="R292" s="249" t="s">
        <v>1586</v>
      </c>
      <c r="S292" s="251" t="s">
        <v>1586</v>
      </c>
      <c r="T292" s="252" t="s">
        <v>1586</v>
      </c>
      <c r="U292" s="250" t="s">
        <v>1586</v>
      </c>
      <c r="V292" s="261" t="s">
        <v>1586</v>
      </c>
      <c r="W292" s="262" t="s">
        <v>1586</v>
      </c>
      <c r="Y292" s="15">
        <f ca="1">SUMIFS('D - Harmonogram úklidu'!$AJ$5:$AJ$1213,'D - Harmonogram úklidu'!$A$5:$A$1213,'A1 - Seznam míst plnění vnější'!G294,'D - Harmonogram úklidu'!$B$5:$B$1213,'A1 - Seznam míst plnění vnější'!L294)</f>
        <v>4</v>
      </c>
      <c r="Z292" s="47" t="str">
        <f t="shared" si="13"/>
        <v>Doubravník</v>
      </c>
    </row>
    <row r="293" spans="1:26" ht="19.5" customHeight="1" x14ac:dyDescent="0.25">
      <c r="A293" s="14" t="s">
        <v>2510</v>
      </c>
      <c r="B293" s="30">
        <v>1801</v>
      </c>
      <c r="C293" s="26" t="s">
        <v>128</v>
      </c>
      <c r="D293" s="42" t="s">
        <v>137</v>
      </c>
      <c r="E293" s="26">
        <v>758508</v>
      </c>
      <c r="F293" s="26" t="s">
        <v>1624</v>
      </c>
      <c r="G293" s="33" t="s">
        <v>145</v>
      </c>
      <c r="H293" s="227" t="s">
        <v>1988</v>
      </c>
      <c r="I293" s="227" t="s">
        <v>2091</v>
      </c>
      <c r="J293" s="227" t="s">
        <v>2580</v>
      </c>
      <c r="K293" s="227" t="s">
        <v>2491</v>
      </c>
      <c r="L293" s="227" t="s">
        <v>346</v>
      </c>
      <c r="M293" s="247">
        <v>2</v>
      </c>
      <c r="N293" s="244">
        <v>8</v>
      </c>
      <c r="O293" s="243" t="s">
        <v>1575</v>
      </c>
      <c r="P293" s="125">
        <f>SUMIFS('C - Sazby a jednotkové ceny'!$H$7:$H$69,'C - Sazby a jednotkové ceny'!$E$7:$E$69,'A1 - Seznam míst plnění vnější'!L293,'C - Sazby a jednotkové ceny'!$F$7:$F$69,'A1 - Seznam míst plnění vnější'!M293)</f>
        <v>0</v>
      </c>
      <c r="Q293" s="269">
        <f t="shared" si="14"/>
        <v>0</v>
      </c>
      <c r="R293" s="249" t="s">
        <v>1586</v>
      </c>
      <c r="S293" s="251" t="s">
        <v>1586</v>
      </c>
      <c r="T293" s="252" t="s">
        <v>1586</v>
      </c>
      <c r="U293" s="250" t="s">
        <v>1586</v>
      </c>
      <c r="V293" s="261" t="s">
        <v>1586</v>
      </c>
      <c r="W293" s="262" t="s">
        <v>1586</v>
      </c>
      <c r="Y293" s="15">
        <f ca="1">SUMIFS('D - Harmonogram úklidu'!$AJ$5:$AJ$1213,'D - Harmonogram úklidu'!$A$5:$A$1213,'A1 - Seznam míst plnění vnější'!G295,'D - Harmonogram úklidu'!$B$5:$B$1213,'A1 - Seznam míst plnění vnější'!L295)</f>
        <v>2</v>
      </c>
      <c r="Z293" s="47" t="str">
        <f t="shared" si="13"/>
        <v>Dvorce</v>
      </c>
    </row>
    <row r="294" spans="1:26" ht="19.5" customHeight="1" x14ac:dyDescent="0.25">
      <c r="A294" s="14" t="s">
        <v>2510</v>
      </c>
      <c r="B294" s="30">
        <v>1801</v>
      </c>
      <c r="C294" s="26" t="s">
        <v>128</v>
      </c>
      <c r="D294" s="42" t="s">
        <v>137</v>
      </c>
      <c r="E294" s="26">
        <v>758508</v>
      </c>
      <c r="F294" s="26" t="s">
        <v>1625</v>
      </c>
      <c r="G294" s="33" t="s">
        <v>145</v>
      </c>
      <c r="H294" s="227" t="s">
        <v>1988</v>
      </c>
      <c r="I294" s="227" t="s">
        <v>2091</v>
      </c>
      <c r="J294" s="227" t="s">
        <v>2580</v>
      </c>
      <c r="K294" s="227" t="s">
        <v>2492</v>
      </c>
      <c r="L294" s="227" t="s">
        <v>347</v>
      </c>
      <c r="M294" s="247">
        <v>4</v>
      </c>
      <c r="N294" s="32">
        <v>1</v>
      </c>
      <c r="O294" s="39" t="s">
        <v>1576</v>
      </c>
      <c r="P294" s="125">
        <f>SUMIFS('C - Sazby a jednotkové ceny'!$H$7:$H$69,'C - Sazby a jednotkové ceny'!$E$7:$E$69,'A1 - Seznam míst plnění vnější'!L294,'C - Sazby a jednotkové ceny'!$F$7:$F$69,'A1 - Seznam míst plnění vnější'!M294)</f>
        <v>0</v>
      </c>
      <c r="Q294" s="269">
        <f t="shared" si="14"/>
        <v>0</v>
      </c>
      <c r="R294" s="249" t="s">
        <v>1586</v>
      </c>
      <c r="S294" s="251" t="s">
        <v>1586</v>
      </c>
      <c r="T294" s="252" t="s">
        <v>1586</v>
      </c>
      <c r="U294" s="250" t="s">
        <v>1586</v>
      </c>
      <c r="V294" s="261" t="s">
        <v>1586</v>
      </c>
      <c r="W294" s="262" t="s">
        <v>1586</v>
      </c>
      <c r="Y294" s="15">
        <f ca="1">SUMIFS('D - Harmonogram úklidu'!$AJ$5:$AJ$1213,'D - Harmonogram úklidu'!$A$5:$A$1213,'A1 - Seznam míst plnění vnější'!G296,'D - Harmonogram úklidu'!$B$5:$B$1213,'A1 - Seznam míst plnění vnější'!L296)</f>
        <v>1</v>
      </c>
      <c r="Z294" s="47" t="str">
        <f t="shared" si="13"/>
        <v>Dvorce</v>
      </c>
    </row>
    <row r="295" spans="1:26" ht="19.5" customHeight="1" x14ac:dyDescent="0.25">
      <c r="A295" s="14" t="s">
        <v>2510</v>
      </c>
      <c r="B295" s="30">
        <v>1801</v>
      </c>
      <c r="C295" s="26" t="s">
        <v>128</v>
      </c>
      <c r="D295" s="42" t="s">
        <v>137</v>
      </c>
      <c r="E295" s="26">
        <v>758508</v>
      </c>
      <c r="F295" s="26" t="s">
        <v>1626</v>
      </c>
      <c r="G295" s="33" t="s">
        <v>145</v>
      </c>
      <c r="H295" s="227" t="s">
        <v>1988</v>
      </c>
      <c r="I295" s="227" t="s">
        <v>2091</v>
      </c>
      <c r="J295" s="227" t="s">
        <v>2580</v>
      </c>
      <c r="K295" s="227" t="s">
        <v>2495</v>
      </c>
      <c r="L295" s="227" t="s">
        <v>350</v>
      </c>
      <c r="M295" s="247">
        <v>1</v>
      </c>
      <c r="N295" s="244">
        <v>444</v>
      </c>
      <c r="O295" s="243" t="s">
        <v>1575</v>
      </c>
      <c r="P295" s="125">
        <f>SUMIFS('C - Sazby a jednotkové ceny'!$H$7:$H$69,'C - Sazby a jednotkové ceny'!$E$7:$E$69,'A1 - Seznam míst plnění vnější'!L295,'C - Sazby a jednotkové ceny'!$F$7:$F$69,'A1 - Seznam míst plnění vnější'!M295)</f>
        <v>0</v>
      </c>
      <c r="Q295" s="269">
        <f t="shared" si="14"/>
        <v>0</v>
      </c>
      <c r="R295" s="249" t="s">
        <v>1586</v>
      </c>
      <c r="S295" s="251" t="s">
        <v>1586</v>
      </c>
      <c r="T295" s="252" t="s">
        <v>1586</v>
      </c>
      <c r="U295" s="250" t="s">
        <v>1586</v>
      </c>
      <c r="V295" s="261" t="s">
        <v>1586</v>
      </c>
      <c r="W295" s="262" t="s">
        <v>1586</v>
      </c>
      <c r="Y295" s="15">
        <f ca="1">SUMIFS('D - Harmonogram úklidu'!$AJ$5:$AJ$1213,'D - Harmonogram úklidu'!$A$5:$A$1213,'A1 - Seznam míst plnění vnější'!G297,'D - Harmonogram úklidu'!$B$5:$B$1213,'A1 - Seznam míst plnění vnější'!L297)</f>
        <v>4</v>
      </c>
      <c r="Z295" s="47" t="str">
        <f t="shared" si="13"/>
        <v>Dvorce</v>
      </c>
    </row>
    <row r="296" spans="1:26" ht="19.5" customHeight="1" x14ac:dyDescent="0.25">
      <c r="A296" s="14" t="s">
        <v>2510</v>
      </c>
      <c r="B296" s="30">
        <v>1801</v>
      </c>
      <c r="C296" s="26" t="s">
        <v>128</v>
      </c>
      <c r="D296" s="42" t="s">
        <v>137</v>
      </c>
      <c r="E296" s="26">
        <v>758508</v>
      </c>
      <c r="F296" s="26" t="s">
        <v>1627</v>
      </c>
      <c r="G296" s="33" t="s">
        <v>145</v>
      </c>
      <c r="H296" s="227" t="s">
        <v>1988</v>
      </c>
      <c r="I296" s="227" t="s">
        <v>2091</v>
      </c>
      <c r="J296" s="227" t="s">
        <v>2494</v>
      </c>
      <c r="K296" s="227" t="s">
        <v>2494</v>
      </c>
      <c r="L296" s="227" t="s">
        <v>391</v>
      </c>
      <c r="M296" s="247">
        <v>1</v>
      </c>
      <c r="N296" s="244">
        <v>740</v>
      </c>
      <c r="O296" s="243" t="s">
        <v>1575</v>
      </c>
      <c r="P296" s="125">
        <f>SUMIFS('C - Sazby a jednotkové ceny'!$H$7:$H$69,'C - Sazby a jednotkové ceny'!$E$7:$E$69,'A1 - Seznam míst plnění vnější'!L296,'C - Sazby a jednotkové ceny'!$F$7:$F$69,'A1 - Seznam míst plnění vnější'!M296)</f>
        <v>0</v>
      </c>
      <c r="Q296" s="269">
        <f t="shared" si="14"/>
        <v>0</v>
      </c>
      <c r="R296" s="249" t="s">
        <v>1586</v>
      </c>
      <c r="S296" s="251" t="s">
        <v>1586</v>
      </c>
      <c r="T296" s="252" t="s">
        <v>1586</v>
      </c>
      <c r="U296" s="250" t="s">
        <v>1586</v>
      </c>
      <c r="V296" s="261" t="s">
        <v>1586</v>
      </c>
      <c r="W296" s="262" t="s">
        <v>1586</v>
      </c>
      <c r="Y296" s="15">
        <f ca="1">SUMIFS('D - Harmonogram úklidu'!$AJ$5:$AJ$1213,'D - Harmonogram úklidu'!$A$5:$A$1213,'A1 - Seznam míst plnění vnější'!G298,'D - Harmonogram úklidu'!$B$5:$B$1213,'A1 - Seznam míst plnění vnější'!L298)</f>
        <v>2</v>
      </c>
      <c r="Z296" s="47" t="str">
        <f t="shared" si="13"/>
        <v>Dvorce</v>
      </c>
    </row>
    <row r="297" spans="1:26" ht="19.5" customHeight="1" x14ac:dyDescent="0.25">
      <c r="A297" s="14" t="s">
        <v>2510</v>
      </c>
      <c r="B297" s="30">
        <v>2082</v>
      </c>
      <c r="C297" s="26" t="s">
        <v>68</v>
      </c>
      <c r="D297" s="42" t="s">
        <v>126</v>
      </c>
      <c r="E297" s="26">
        <v>338350</v>
      </c>
      <c r="F297" s="26" t="s">
        <v>1624</v>
      </c>
      <c r="G297" s="33" t="s">
        <v>146</v>
      </c>
      <c r="H297" s="227" t="s">
        <v>1988</v>
      </c>
      <c r="I297" s="227" t="s">
        <v>2092</v>
      </c>
      <c r="J297" s="227" t="s">
        <v>2580</v>
      </c>
      <c r="K297" s="227" t="s">
        <v>2491</v>
      </c>
      <c r="L297" s="227" t="s">
        <v>346</v>
      </c>
      <c r="M297" s="247">
        <v>2</v>
      </c>
      <c r="N297" s="244">
        <v>30</v>
      </c>
      <c r="O297" s="243" t="s">
        <v>1575</v>
      </c>
      <c r="P297" s="125">
        <f>SUMIFS('C - Sazby a jednotkové ceny'!$H$7:$H$69,'C - Sazby a jednotkové ceny'!$E$7:$E$69,'A1 - Seznam míst plnění vnější'!L297,'C - Sazby a jednotkové ceny'!$F$7:$F$69,'A1 - Seznam míst plnění vnější'!M297)</f>
        <v>0</v>
      </c>
      <c r="Q297" s="269">
        <f t="shared" si="14"/>
        <v>0</v>
      </c>
      <c r="R297" s="249" t="s">
        <v>1586</v>
      </c>
      <c r="S297" s="251" t="s">
        <v>1586</v>
      </c>
      <c r="T297" s="252" t="s">
        <v>1586</v>
      </c>
      <c r="U297" s="250" t="s">
        <v>1586</v>
      </c>
      <c r="V297" s="261" t="s">
        <v>1586</v>
      </c>
      <c r="W297" s="262" t="s">
        <v>1586</v>
      </c>
      <c r="Y297" s="15">
        <f ca="1">SUMIFS('D - Harmonogram úklidu'!$AJ$5:$AJ$1213,'D - Harmonogram úklidu'!$A$5:$A$1213,'A1 - Seznam míst plnění vnější'!G299,'D - Harmonogram úklidu'!$B$5:$B$1213,'A1 - Seznam míst plnění vnější'!L299)</f>
        <v>2</v>
      </c>
      <c r="Z297" s="47" t="str">
        <f t="shared" si="13"/>
        <v>Dyje</v>
      </c>
    </row>
    <row r="298" spans="1:26" ht="19.5" customHeight="1" x14ac:dyDescent="0.25">
      <c r="A298" s="14" t="s">
        <v>2510</v>
      </c>
      <c r="B298" s="30">
        <v>2082</v>
      </c>
      <c r="C298" s="26" t="s">
        <v>68</v>
      </c>
      <c r="D298" s="42" t="s">
        <v>126</v>
      </c>
      <c r="E298" s="26">
        <v>338350</v>
      </c>
      <c r="F298" s="26" t="s">
        <v>1625</v>
      </c>
      <c r="G298" s="33" t="s">
        <v>146</v>
      </c>
      <c r="H298" s="227" t="s">
        <v>1988</v>
      </c>
      <c r="I298" s="227" t="s">
        <v>2092</v>
      </c>
      <c r="J298" s="227" t="s">
        <v>2580</v>
      </c>
      <c r="K298" s="227" t="s">
        <v>2492</v>
      </c>
      <c r="L298" s="227" t="s">
        <v>347</v>
      </c>
      <c r="M298" s="247">
        <v>2</v>
      </c>
      <c r="N298" s="32">
        <v>1</v>
      </c>
      <c r="O298" s="39" t="s">
        <v>1576</v>
      </c>
      <c r="P298" s="125">
        <f>SUMIFS('C - Sazby a jednotkové ceny'!$H$7:$H$69,'C - Sazby a jednotkové ceny'!$E$7:$E$69,'A1 - Seznam míst plnění vnější'!L298,'C - Sazby a jednotkové ceny'!$F$7:$F$69,'A1 - Seznam míst plnění vnější'!M298)</f>
        <v>0</v>
      </c>
      <c r="Q298" s="269">
        <f t="shared" si="14"/>
        <v>0</v>
      </c>
      <c r="R298" s="249" t="s">
        <v>1586</v>
      </c>
      <c r="S298" s="251" t="s">
        <v>1586</v>
      </c>
      <c r="T298" s="252" t="s">
        <v>1586</v>
      </c>
      <c r="U298" s="250" t="s">
        <v>1586</v>
      </c>
      <c r="V298" s="261" t="s">
        <v>1586</v>
      </c>
      <c r="W298" s="262" t="s">
        <v>1586</v>
      </c>
      <c r="Y298" s="15">
        <f ca="1">SUMIFS('D - Harmonogram úklidu'!$AJ$5:$AJ$1213,'D - Harmonogram úklidu'!$A$5:$A$1213,'A1 - Seznam míst plnění vnější'!G300,'D - Harmonogram úklidu'!$B$5:$B$1213,'A1 - Seznam míst plnění vnější'!L300)</f>
        <v>1</v>
      </c>
      <c r="Z298" s="47" t="str">
        <f t="shared" si="13"/>
        <v>Dyje</v>
      </c>
    </row>
    <row r="299" spans="1:26" ht="19.5" customHeight="1" x14ac:dyDescent="0.25">
      <c r="A299" s="14" t="s">
        <v>2510</v>
      </c>
      <c r="B299" s="30">
        <v>2082</v>
      </c>
      <c r="C299" s="26" t="s">
        <v>68</v>
      </c>
      <c r="D299" s="42" t="s">
        <v>126</v>
      </c>
      <c r="E299" s="26">
        <v>338350</v>
      </c>
      <c r="F299" s="26" t="s">
        <v>1626</v>
      </c>
      <c r="G299" s="33" t="s">
        <v>146</v>
      </c>
      <c r="H299" s="227" t="s">
        <v>1988</v>
      </c>
      <c r="I299" s="227" t="s">
        <v>2092</v>
      </c>
      <c r="J299" s="227" t="s">
        <v>2580</v>
      </c>
      <c r="K299" s="227" t="s">
        <v>2495</v>
      </c>
      <c r="L299" s="227" t="s">
        <v>350</v>
      </c>
      <c r="M299" s="247">
        <v>1</v>
      </c>
      <c r="N299" s="244">
        <v>960</v>
      </c>
      <c r="O299" s="243" t="s">
        <v>1575</v>
      </c>
      <c r="P299" s="125">
        <f>SUMIFS('C - Sazby a jednotkové ceny'!$H$7:$H$69,'C - Sazby a jednotkové ceny'!$E$7:$E$69,'A1 - Seznam míst plnění vnější'!L299,'C - Sazby a jednotkové ceny'!$F$7:$F$69,'A1 - Seznam míst plnění vnější'!M299)</f>
        <v>0</v>
      </c>
      <c r="Q299" s="269">
        <f t="shared" si="14"/>
        <v>0</v>
      </c>
      <c r="R299" s="249" t="s">
        <v>1586</v>
      </c>
      <c r="S299" s="251" t="s">
        <v>1586</v>
      </c>
      <c r="T299" s="252" t="s">
        <v>1586</v>
      </c>
      <c r="U299" s="250" t="s">
        <v>1586</v>
      </c>
      <c r="V299" s="261" t="s">
        <v>1586</v>
      </c>
      <c r="W299" s="262" t="s">
        <v>1586</v>
      </c>
      <c r="Y299" s="15">
        <f ca="1">SUMIFS('D - Harmonogram úklidu'!$AJ$5:$AJ$1213,'D - Harmonogram úklidu'!$A$5:$A$1213,'A1 - Seznam míst plnění vnější'!G301,'D - Harmonogram úklidu'!$B$5:$B$1213,'A1 - Seznam míst plnění vnější'!L301)</f>
        <v>4</v>
      </c>
      <c r="Z299" s="47" t="str">
        <f t="shared" si="13"/>
        <v>Dyje</v>
      </c>
    </row>
    <row r="300" spans="1:26" ht="19.5" customHeight="1" x14ac:dyDescent="0.25">
      <c r="A300" s="14" t="s">
        <v>2510</v>
      </c>
      <c r="B300" s="30">
        <v>2082</v>
      </c>
      <c r="C300" s="26" t="s">
        <v>68</v>
      </c>
      <c r="D300" s="42" t="s">
        <v>126</v>
      </c>
      <c r="E300" s="26">
        <v>338350</v>
      </c>
      <c r="F300" s="26" t="s">
        <v>1627</v>
      </c>
      <c r="G300" s="33" t="s">
        <v>146</v>
      </c>
      <c r="H300" s="227" t="s">
        <v>1988</v>
      </c>
      <c r="I300" s="227" t="s">
        <v>2092</v>
      </c>
      <c r="J300" s="227" t="s">
        <v>2494</v>
      </c>
      <c r="K300" s="227" t="s">
        <v>2494</v>
      </c>
      <c r="L300" s="227" t="s">
        <v>391</v>
      </c>
      <c r="M300" s="247">
        <v>1</v>
      </c>
      <c r="N300" s="244">
        <v>360</v>
      </c>
      <c r="O300" s="243" t="s">
        <v>1575</v>
      </c>
      <c r="P300" s="125">
        <f>SUMIFS('C - Sazby a jednotkové ceny'!$H$7:$H$69,'C - Sazby a jednotkové ceny'!$E$7:$E$69,'A1 - Seznam míst plnění vnější'!L300,'C - Sazby a jednotkové ceny'!$F$7:$F$69,'A1 - Seznam míst plnění vnější'!M300)</f>
        <v>0</v>
      </c>
      <c r="Q300" s="269">
        <f t="shared" si="14"/>
        <v>0</v>
      </c>
      <c r="R300" s="249" t="s">
        <v>1586</v>
      </c>
      <c r="S300" s="251" t="s">
        <v>1586</v>
      </c>
      <c r="T300" s="252" t="s">
        <v>1586</v>
      </c>
      <c r="U300" s="250" t="s">
        <v>1586</v>
      </c>
      <c r="V300" s="261" t="s">
        <v>1586</v>
      </c>
      <c r="W300" s="262" t="s">
        <v>1586</v>
      </c>
      <c r="Y300" s="15">
        <f ca="1">SUMIFS('D - Harmonogram úklidu'!$AJ$5:$AJ$1213,'D - Harmonogram úklidu'!$A$5:$A$1213,'A1 - Seznam míst plnění vnější'!G302,'D - Harmonogram úklidu'!$B$5:$B$1213,'A1 - Seznam míst plnění vnější'!L302)</f>
        <v>4</v>
      </c>
      <c r="Z300" s="47" t="str">
        <f t="shared" si="13"/>
        <v>Dyje</v>
      </c>
    </row>
    <row r="301" spans="1:26" ht="19.5" customHeight="1" x14ac:dyDescent="0.25">
      <c r="A301" s="14" t="s">
        <v>2510</v>
      </c>
      <c r="B301" s="30">
        <v>1201</v>
      </c>
      <c r="C301" s="26" t="s">
        <v>128</v>
      </c>
      <c r="D301" s="42" t="s">
        <v>131</v>
      </c>
      <c r="E301" s="26">
        <v>540831</v>
      </c>
      <c r="F301" s="26" t="s">
        <v>1660</v>
      </c>
      <c r="G301" s="33" t="s">
        <v>265</v>
      </c>
      <c r="H301" s="227" t="s">
        <v>1988</v>
      </c>
      <c r="I301" s="227" t="s">
        <v>2094</v>
      </c>
      <c r="J301" s="227" t="s">
        <v>2580</v>
      </c>
      <c r="K301" s="227" t="s">
        <v>2492</v>
      </c>
      <c r="L301" s="227" t="s">
        <v>347</v>
      </c>
      <c r="M301" s="247">
        <v>4</v>
      </c>
      <c r="N301" s="32">
        <v>2</v>
      </c>
      <c r="O301" s="39" t="s">
        <v>1576</v>
      </c>
      <c r="P301" s="125">
        <f>SUMIFS('C - Sazby a jednotkové ceny'!$H$7:$H$69,'C - Sazby a jednotkové ceny'!$E$7:$E$69,'A1 - Seznam míst plnění vnější'!L301,'C - Sazby a jednotkové ceny'!$F$7:$F$69,'A1 - Seznam míst plnění vnější'!M301)</f>
        <v>0</v>
      </c>
      <c r="Q301" s="269">
        <f t="shared" si="14"/>
        <v>0</v>
      </c>
      <c r="R301" s="249" t="s">
        <v>1586</v>
      </c>
      <c r="S301" s="251" t="s">
        <v>1586</v>
      </c>
      <c r="T301" s="252" t="s">
        <v>1586</v>
      </c>
      <c r="U301" s="250" t="s">
        <v>1586</v>
      </c>
      <c r="V301" s="261" t="s">
        <v>1586</v>
      </c>
      <c r="W301" s="262" t="s">
        <v>1586</v>
      </c>
      <c r="Y301" s="15">
        <f ca="1">SUMIFS('D - Harmonogram úklidu'!$AJ$5:$AJ$1213,'D - Harmonogram úklidu'!$A$5:$A$1213,'A1 - Seznam míst plnění vnější'!G308,'D - Harmonogram úklidu'!$B$5:$B$1213,'A1 - Seznam míst plnění vnější'!L308)</f>
        <v>2</v>
      </c>
      <c r="Z301" s="47" t="str">
        <f t="shared" si="13"/>
        <v>Golčův Jeníkov</v>
      </c>
    </row>
    <row r="302" spans="1:26" ht="19.5" customHeight="1" x14ac:dyDescent="0.25">
      <c r="A302" s="14" t="s">
        <v>2510</v>
      </c>
      <c r="B302" s="30">
        <v>1201</v>
      </c>
      <c r="C302" s="26" t="s">
        <v>128</v>
      </c>
      <c r="D302" s="42" t="s">
        <v>131</v>
      </c>
      <c r="E302" s="26">
        <v>540831</v>
      </c>
      <c r="F302" s="26" t="s">
        <v>1661</v>
      </c>
      <c r="G302" s="33" t="s">
        <v>265</v>
      </c>
      <c r="H302" s="227" t="s">
        <v>1988</v>
      </c>
      <c r="I302" s="227" t="s">
        <v>2094</v>
      </c>
      <c r="J302" s="227" t="s">
        <v>2580</v>
      </c>
      <c r="K302" s="227" t="s">
        <v>2495</v>
      </c>
      <c r="L302" s="227" t="s">
        <v>350</v>
      </c>
      <c r="M302" s="247">
        <v>2</v>
      </c>
      <c r="N302" s="244">
        <v>865</v>
      </c>
      <c r="O302" s="243" t="s">
        <v>1575</v>
      </c>
      <c r="P302" s="125">
        <f>SUMIFS('C - Sazby a jednotkové ceny'!$H$7:$H$69,'C - Sazby a jednotkové ceny'!$E$7:$E$69,'A1 - Seznam míst plnění vnější'!L302,'C - Sazby a jednotkové ceny'!$F$7:$F$69,'A1 - Seznam míst plnění vnější'!M302)</f>
        <v>0</v>
      </c>
      <c r="Q302" s="269">
        <f t="shared" si="14"/>
        <v>0</v>
      </c>
      <c r="R302" s="249" t="s">
        <v>1586</v>
      </c>
      <c r="S302" s="251" t="s">
        <v>1586</v>
      </c>
      <c r="T302" s="252" t="s">
        <v>1586</v>
      </c>
      <c r="U302" s="250" t="s">
        <v>1586</v>
      </c>
      <c r="V302" s="261" t="s">
        <v>1586</v>
      </c>
      <c r="W302" s="262" t="s">
        <v>1586</v>
      </c>
      <c r="Y302" s="15">
        <f ca="1">SUMIFS('D - Harmonogram úklidu'!$AJ$5:$AJ$1213,'D - Harmonogram úklidu'!$A$5:$A$1213,'A1 - Seznam míst plnění vnější'!G309,'D - Harmonogram úklidu'!$B$5:$B$1213,'A1 - Seznam míst plnění vnější'!L309)</f>
        <v>6</v>
      </c>
      <c r="Z302" s="47" t="str">
        <f t="shared" si="13"/>
        <v>Golčův Jeníkov</v>
      </c>
    </row>
    <row r="303" spans="1:26" ht="19.5" customHeight="1" x14ac:dyDescent="0.25">
      <c r="A303" s="14" t="s">
        <v>2510</v>
      </c>
      <c r="B303" s="30">
        <v>1201</v>
      </c>
      <c r="C303" s="26" t="s">
        <v>128</v>
      </c>
      <c r="D303" s="42" t="s">
        <v>131</v>
      </c>
      <c r="E303" s="26">
        <v>540831</v>
      </c>
      <c r="F303" s="26" t="s">
        <v>1662</v>
      </c>
      <c r="G303" s="33" t="s">
        <v>265</v>
      </c>
      <c r="H303" s="227" t="s">
        <v>1988</v>
      </c>
      <c r="I303" s="227" t="s">
        <v>2094</v>
      </c>
      <c r="J303" s="227" t="s">
        <v>2494</v>
      </c>
      <c r="K303" s="227" t="s">
        <v>2494</v>
      </c>
      <c r="L303" s="227" t="s">
        <v>391</v>
      </c>
      <c r="M303" s="247">
        <v>1</v>
      </c>
      <c r="N303" s="244">
        <v>1407</v>
      </c>
      <c r="O303" s="243" t="s">
        <v>1575</v>
      </c>
      <c r="P303" s="125">
        <f>SUMIFS('C - Sazby a jednotkové ceny'!$H$7:$H$69,'C - Sazby a jednotkové ceny'!$E$7:$E$69,'A1 - Seznam míst plnění vnější'!L303,'C - Sazby a jednotkové ceny'!$F$7:$F$69,'A1 - Seznam míst plnění vnější'!M303)</f>
        <v>0</v>
      </c>
      <c r="Q303" s="269">
        <f t="shared" si="14"/>
        <v>0</v>
      </c>
      <c r="R303" s="249" t="s">
        <v>1586</v>
      </c>
      <c r="S303" s="251" t="s">
        <v>1586</v>
      </c>
      <c r="T303" s="252" t="s">
        <v>1586</v>
      </c>
      <c r="U303" s="250" t="s">
        <v>1586</v>
      </c>
      <c r="V303" s="261" t="s">
        <v>1586</v>
      </c>
      <c r="W303" s="262" t="s">
        <v>1586</v>
      </c>
      <c r="Y303" s="15">
        <f ca="1">SUMIFS('D - Harmonogram úklidu'!$AJ$5:$AJ$1213,'D - Harmonogram úklidu'!$A$5:$A$1213,'A1 - Seznam míst plnění vnější'!G310,'D - Harmonogram úklidu'!$B$5:$B$1213,'A1 - Seznam míst plnění vnější'!L310)</f>
        <v>4</v>
      </c>
      <c r="Z303" s="47" t="str">
        <f t="shared" si="13"/>
        <v>Golčův Jeníkov</v>
      </c>
    </row>
    <row r="304" spans="1:26" ht="19.5" customHeight="1" x14ac:dyDescent="0.25">
      <c r="A304" s="14" t="s">
        <v>2510</v>
      </c>
      <c r="B304" s="30">
        <v>1201</v>
      </c>
      <c r="C304" s="26" t="s">
        <v>128</v>
      </c>
      <c r="D304" s="42" t="s">
        <v>131</v>
      </c>
      <c r="E304" s="26">
        <v>540930</v>
      </c>
      <c r="F304" s="26" t="s">
        <v>1754</v>
      </c>
      <c r="G304" s="33" t="s">
        <v>266</v>
      </c>
      <c r="H304" s="227" t="s">
        <v>1988</v>
      </c>
      <c r="I304" s="227" t="s">
        <v>2093</v>
      </c>
      <c r="J304" s="227" t="s">
        <v>2580</v>
      </c>
      <c r="K304" s="227" t="s">
        <v>2491</v>
      </c>
      <c r="L304" s="227" t="s">
        <v>346</v>
      </c>
      <c r="M304" s="247">
        <v>12</v>
      </c>
      <c r="N304" s="244">
        <v>85</v>
      </c>
      <c r="O304" s="243" t="s">
        <v>1575</v>
      </c>
      <c r="P304" s="125">
        <f>SUMIFS('C - Sazby a jednotkové ceny'!$H$7:$H$69,'C - Sazby a jednotkové ceny'!$E$7:$E$69,'A1 - Seznam míst plnění vnější'!L304,'C - Sazby a jednotkové ceny'!$F$7:$F$69,'A1 - Seznam míst plnění vnější'!M304)</f>
        <v>0</v>
      </c>
      <c r="Q304" s="269">
        <f t="shared" si="14"/>
        <v>0</v>
      </c>
      <c r="R304" s="249" t="s">
        <v>1586</v>
      </c>
      <c r="S304" s="251" t="s">
        <v>1586</v>
      </c>
      <c r="T304" s="252" t="s">
        <v>1586</v>
      </c>
      <c r="U304" s="250" t="s">
        <v>1586</v>
      </c>
      <c r="V304" s="261" t="s">
        <v>1586</v>
      </c>
      <c r="W304" s="262" t="s">
        <v>1586</v>
      </c>
      <c r="Y304" s="15">
        <f ca="1">SUMIFS('D - Harmonogram úklidu'!$AJ$5:$AJ$1213,'D - Harmonogram úklidu'!$A$5:$A$1213,'A1 - Seznam míst plnění vnější'!G303,'D - Harmonogram úklidu'!$B$5:$B$1213,'A1 - Seznam míst plnění vnější'!L303)</f>
        <v>1</v>
      </c>
      <c r="Z304" s="47" t="str">
        <f t="shared" si="13"/>
        <v>Golčův Jeníkov město</v>
      </c>
    </row>
    <row r="305" spans="1:26" ht="19.5" customHeight="1" x14ac:dyDescent="0.25">
      <c r="A305" s="14" t="s">
        <v>2510</v>
      </c>
      <c r="B305" s="30">
        <v>1201</v>
      </c>
      <c r="C305" s="26" t="s">
        <v>128</v>
      </c>
      <c r="D305" s="42" t="s">
        <v>131</v>
      </c>
      <c r="E305" s="26">
        <v>540930</v>
      </c>
      <c r="F305" s="26" t="s">
        <v>1755</v>
      </c>
      <c r="G305" s="33" t="s">
        <v>266</v>
      </c>
      <c r="H305" s="227" t="s">
        <v>1988</v>
      </c>
      <c r="I305" s="227" t="s">
        <v>2093</v>
      </c>
      <c r="J305" s="227" t="s">
        <v>2580</v>
      </c>
      <c r="K305" s="227" t="s">
        <v>2492</v>
      </c>
      <c r="L305" s="227" t="s">
        <v>347</v>
      </c>
      <c r="M305" s="247">
        <v>12</v>
      </c>
      <c r="N305" s="32">
        <v>10</v>
      </c>
      <c r="O305" s="39" t="s">
        <v>1576</v>
      </c>
      <c r="P305" s="125">
        <f>SUMIFS('C - Sazby a jednotkové ceny'!$H$7:$H$69,'C - Sazby a jednotkové ceny'!$E$7:$E$69,'A1 - Seznam míst plnění vnější'!L305,'C - Sazby a jednotkové ceny'!$F$7:$F$69,'A1 - Seznam míst plnění vnější'!M305)</f>
        <v>0</v>
      </c>
      <c r="Q305" s="269">
        <f t="shared" si="14"/>
        <v>0</v>
      </c>
      <c r="R305" s="249" t="s">
        <v>1586</v>
      </c>
      <c r="S305" s="251" t="s">
        <v>1586</v>
      </c>
      <c r="T305" s="252" t="s">
        <v>1586</v>
      </c>
      <c r="U305" s="250" t="s">
        <v>1586</v>
      </c>
      <c r="V305" s="261" t="s">
        <v>1586</v>
      </c>
      <c r="W305" s="262" t="s">
        <v>1586</v>
      </c>
      <c r="Y305" s="15">
        <f ca="1">SUMIFS('D - Harmonogram úklidu'!$AJ$5:$AJ$1213,'D - Harmonogram úklidu'!$A$5:$A$1213,'A1 - Seznam míst plnění vnější'!G304,'D - Harmonogram úklidu'!$B$5:$B$1213,'A1 - Seznam míst plnění vnější'!L304)</f>
        <v>2</v>
      </c>
      <c r="Z305" s="47" t="str">
        <f t="shared" si="13"/>
        <v>Golčův Jeníkov město</v>
      </c>
    </row>
    <row r="306" spans="1:26" ht="19.5" customHeight="1" x14ac:dyDescent="0.25">
      <c r="A306" s="14" t="s">
        <v>2510</v>
      </c>
      <c r="B306" s="30">
        <v>1201</v>
      </c>
      <c r="C306" s="26" t="s">
        <v>128</v>
      </c>
      <c r="D306" s="42" t="s">
        <v>131</v>
      </c>
      <c r="E306" s="26">
        <v>540930</v>
      </c>
      <c r="F306" s="26" t="s">
        <v>1756</v>
      </c>
      <c r="G306" s="33" t="s">
        <v>266</v>
      </c>
      <c r="H306" s="227" t="s">
        <v>1988</v>
      </c>
      <c r="I306" s="227" t="s">
        <v>2093</v>
      </c>
      <c r="J306" s="227" t="s">
        <v>2580</v>
      </c>
      <c r="K306" s="227" t="s">
        <v>2493</v>
      </c>
      <c r="L306" s="227" t="s">
        <v>348</v>
      </c>
      <c r="M306" s="247">
        <v>12</v>
      </c>
      <c r="N306" s="32">
        <v>2</v>
      </c>
      <c r="O306" s="39" t="s">
        <v>1576</v>
      </c>
      <c r="P306" s="125">
        <f>SUMIFS('C - Sazby a jednotkové ceny'!$H$7:$H$69,'C - Sazby a jednotkové ceny'!$E$7:$E$69,'A1 - Seznam míst plnění vnější'!L306,'C - Sazby a jednotkové ceny'!$F$7:$F$69,'A1 - Seznam míst plnění vnější'!M306)</f>
        <v>0</v>
      </c>
      <c r="Q306" s="269">
        <f t="shared" si="14"/>
        <v>0</v>
      </c>
      <c r="R306" s="249" t="s">
        <v>1586</v>
      </c>
      <c r="S306" s="251" t="s">
        <v>1586</v>
      </c>
      <c r="T306" s="252" t="s">
        <v>1586</v>
      </c>
      <c r="U306" s="250" t="s">
        <v>1586</v>
      </c>
      <c r="V306" s="261" t="s">
        <v>1586</v>
      </c>
      <c r="W306" s="262" t="s">
        <v>1586</v>
      </c>
      <c r="Y306" s="15">
        <f ca="1">SUMIFS('D - Harmonogram úklidu'!$AJ$5:$AJ$1213,'D - Harmonogram úklidu'!$A$5:$A$1213,'A1 - Seznam míst plnění vnější'!G305,'D - Harmonogram úklidu'!$B$5:$B$1213,'A1 - Seznam míst plnění vnější'!L305)</f>
        <v>4</v>
      </c>
      <c r="Z306" s="47" t="str">
        <f t="shared" si="13"/>
        <v>Golčův Jeníkov město</v>
      </c>
    </row>
    <row r="307" spans="1:26" ht="19.5" customHeight="1" x14ac:dyDescent="0.25">
      <c r="A307" s="14" t="s">
        <v>2510</v>
      </c>
      <c r="B307" s="30">
        <v>1201</v>
      </c>
      <c r="C307" s="26" t="s">
        <v>128</v>
      </c>
      <c r="D307" s="42" t="s">
        <v>131</v>
      </c>
      <c r="E307" s="26">
        <v>540930</v>
      </c>
      <c r="F307" s="26" t="s">
        <v>1757</v>
      </c>
      <c r="G307" s="33" t="s">
        <v>266</v>
      </c>
      <c r="H307" s="227" t="s">
        <v>1988</v>
      </c>
      <c r="I307" s="227" t="s">
        <v>2093</v>
      </c>
      <c r="J307" s="227" t="s">
        <v>2580</v>
      </c>
      <c r="K307" s="227" t="s">
        <v>2495</v>
      </c>
      <c r="L307" s="227" t="s">
        <v>350</v>
      </c>
      <c r="M307" s="247">
        <v>4</v>
      </c>
      <c r="N307" s="244">
        <v>1026</v>
      </c>
      <c r="O307" s="243" t="s">
        <v>1575</v>
      </c>
      <c r="P307" s="125">
        <f>SUMIFS('C - Sazby a jednotkové ceny'!$H$7:$H$69,'C - Sazby a jednotkové ceny'!$E$7:$E$69,'A1 - Seznam míst plnění vnější'!L307,'C - Sazby a jednotkové ceny'!$F$7:$F$69,'A1 - Seznam míst plnění vnější'!M307)</f>
        <v>0</v>
      </c>
      <c r="Q307" s="269">
        <f t="shared" si="14"/>
        <v>0</v>
      </c>
      <c r="R307" s="249" t="s">
        <v>1586</v>
      </c>
      <c r="S307" s="251" t="s">
        <v>1586</v>
      </c>
      <c r="T307" s="252" t="s">
        <v>1586</v>
      </c>
      <c r="U307" s="250" t="s">
        <v>1586</v>
      </c>
      <c r="V307" s="261" t="s">
        <v>1586</v>
      </c>
      <c r="W307" s="262" t="s">
        <v>1586</v>
      </c>
      <c r="Y307" s="15">
        <f ca="1">SUMIFS('D - Harmonogram úklidu'!$AJ$5:$AJ$1213,'D - Harmonogram úklidu'!$A$5:$A$1213,'A1 - Seznam míst plnění vnější'!G306,'D - Harmonogram úklidu'!$B$5:$B$1213,'A1 - Seznam míst plnění vnější'!L306)</f>
        <v>12</v>
      </c>
      <c r="Z307" s="47" t="str">
        <f t="shared" si="13"/>
        <v>Golčův Jeníkov město</v>
      </c>
    </row>
    <row r="308" spans="1:26" ht="19.5" customHeight="1" x14ac:dyDescent="0.25">
      <c r="A308" s="14" t="s">
        <v>2510</v>
      </c>
      <c r="B308" s="30">
        <v>1201</v>
      </c>
      <c r="C308" s="26" t="s">
        <v>128</v>
      </c>
      <c r="D308" s="42" t="s">
        <v>131</v>
      </c>
      <c r="E308" s="26">
        <v>540930</v>
      </c>
      <c r="F308" s="26" t="s">
        <v>1758</v>
      </c>
      <c r="G308" s="33" t="s">
        <v>266</v>
      </c>
      <c r="H308" s="227" t="s">
        <v>1988</v>
      </c>
      <c r="I308" s="227" t="s">
        <v>2093</v>
      </c>
      <c r="J308" s="227" t="s">
        <v>2494</v>
      </c>
      <c r="K308" s="227" t="s">
        <v>2494</v>
      </c>
      <c r="L308" s="227" t="s">
        <v>391</v>
      </c>
      <c r="M308" s="247">
        <v>2</v>
      </c>
      <c r="N308" s="244">
        <v>744</v>
      </c>
      <c r="O308" s="243" t="s">
        <v>1575</v>
      </c>
      <c r="P308" s="125">
        <f>SUMIFS('C - Sazby a jednotkové ceny'!$H$7:$H$69,'C - Sazby a jednotkové ceny'!$E$7:$E$69,'A1 - Seznam míst plnění vnější'!L308,'C - Sazby a jednotkové ceny'!$F$7:$F$69,'A1 - Seznam míst plnění vnější'!M308)</f>
        <v>0</v>
      </c>
      <c r="Q308" s="269">
        <f t="shared" si="14"/>
        <v>0</v>
      </c>
      <c r="R308" s="249" t="s">
        <v>1586</v>
      </c>
      <c r="S308" s="251" t="s">
        <v>1586</v>
      </c>
      <c r="T308" s="252" t="s">
        <v>1586</v>
      </c>
      <c r="U308" s="250" t="s">
        <v>1586</v>
      </c>
      <c r="V308" s="261" t="s">
        <v>1586</v>
      </c>
      <c r="W308" s="262" t="s">
        <v>1586</v>
      </c>
      <c r="Y308" s="15">
        <f ca="1">SUMIFS('D - Harmonogram úklidu'!$AJ$5:$AJ$1213,'D - Harmonogram úklidu'!$A$5:$A$1213,'A1 - Seznam míst plnění vnější'!G307,'D - Harmonogram úklidu'!$B$5:$B$1213,'A1 - Seznam míst plnění vnější'!L307)</f>
        <v>4</v>
      </c>
      <c r="Z308" s="47" t="str">
        <f t="shared" si="13"/>
        <v>Golčův Jeníkov město</v>
      </c>
    </row>
    <row r="309" spans="1:26" ht="19.5" customHeight="1" x14ac:dyDescent="0.25">
      <c r="A309" s="14" t="s">
        <v>2510</v>
      </c>
      <c r="B309" s="30">
        <v>1201</v>
      </c>
      <c r="C309" s="26" t="s">
        <v>68</v>
      </c>
      <c r="D309" s="42" t="s">
        <v>126</v>
      </c>
      <c r="E309" s="26">
        <v>338053</v>
      </c>
      <c r="F309" s="26" t="s">
        <v>1660</v>
      </c>
      <c r="G309" s="33" t="s">
        <v>312</v>
      </c>
      <c r="H309" s="227" t="s">
        <v>1988</v>
      </c>
      <c r="I309" s="227" t="s">
        <v>2095</v>
      </c>
      <c r="J309" s="227" t="s">
        <v>2580</v>
      </c>
      <c r="K309" s="227" t="s">
        <v>2492</v>
      </c>
      <c r="L309" s="227" t="s">
        <v>347</v>
      </c>
      <c r="M309" s="247">
        <v>2</v>
      </c>
      <c r="N309" s="32">
        <v>2</v>
      </c>
      <c r="O309" s="39" t="s">
        <v>1576</v>
      </c>
      <c r="P309" s="125">
        <f>SUMIFS('C - Sazby a jednotkové ceny'!$H$7:$H$69,'C - Sazby a jednotkové ceny'!$E$7:$E$69,'A1 - Seznam míst plnění vnější'!L309,'C - Sazby a jednotkové ceny'!$F$7:$F$69,'A1 - Seznam míst plnění vnější'!M309)</f>
        <v>0</v>
      </c>
      <c r="Q309" s="269">
        <f t="shared" si="14"/>
        <v>0</v>
      </c>
      <c r="R309" s="249" t="s">
        <v>1586</v>
      </c>
      <c r="S309" s="251" t="s">
        <v>1586</v>
      </c>
      <c r="T309" s="252" t="s">
        <v>1586</v>
      </c>
      <c r="U309" s="250" t="s">
        <v>1586</v>
      </c>
      <c r="V309" s="261" t="s">
        <v>1586</v>
      </c>
      <c r="W309" s="262" t="s">
        <v>1586</v>
      </c>
      <c r="Y309" s="15">
        <f ca="1">SUMIFS('D - Harmonogram úklidu'!$AJ$5:$AJ$1213,'D - Harmonogram úklidu'!$A$5:$A$1213,'A1 - Seznam míst plnění vnější'!G311,'D - Harmonogram úklidu'!$B$5:$B$1213,'A1 - Seznam míst plnění vnější'!L311)</f>
        <v>1</v>
      </c>
      <c r="Z309" s="47" t="str">
        <f t="shared" si="13"/>
        <v>Grešlové Mýto</v>
      </c>
    </row>
    <row r="310" spans="1:26" ht="19.5" customHeight="1" x14ac:dyDescent="0.25">
      <c r="A310" s="14" t="s">
        <v>2510</v>
      </c>
      <c r="B310" s="30">
        <v>1201</v>
      </c>
      <c r="C310" s="26" t="s">
        <v>68</v>
      </c>
      <c r="D310" s="42" t="s">
        <v>126</v>
      </c>
      <c r="E310" s="26">
        <v>338053</v>
      </c>
      <c r="F310" s="26" t="s">
        <v>1661</v>
      </c>
      <c r="G310" s="33" t="s">
        <v>312</v>
      </c>
      <c r="H310" s="227" t="s">
        <v>1988</v>
      </c>
      <c r="I310" s="227" t="s">
        <v>2095</v>
      </c>
      <c r="J310" s="227" t="s">
        <v>2580</v>
      </c>
      <c r="K310" s="227" t="s">
        <v>2495</v>
      </c>
      <c r="L310" s="227" t="s">
        <v>350</v>
      </c>
      <c r="M310" s="247">
        <v>2</v>
      </c>
      <c r="N310" s="244">
        <v>252</v>
      </c>
      <c r="O310" s="243" t="s">
        <v>1575</v>
      </c>
      <c r="P310" s="125">
        <f>SUMIFS('C - Sazby a jednotkové ceny'!$H$7:$H$69,'C - Sazby a jednotkové ceny'!$E$7:$E$69,'A1 - Seznam míst plnění vnější'!L310,'C - Sazby a jednotkové ceny'!$F$7:$F$69,'A1 - Seznam míst plnění vnější'!M310)</f>
        <v>0</v>
      </c>
      <c r="Q310" s="269">
        <f t="shared" si="14"/>
        <v>0</v>
      </c>
      <c r="R310" s="249" t="s">
        <v>1586</v>
      </c>
      <c r="S310" s="251" t="s">
        <v>1585</v>
      </c>
      <c r="T310" s="252" t="s">
        <v>1585</v>
      </c>
      <c r="U310" s="250" t="s">
        <v>1586</v>
      </c>
      <c r="V310" s="261" t="s">
        <v>1586</v>
      </c>
      <c r="W310" s="262" t="s">
        <v>1586</v>
      </c>
      <c r="Y310" s="15">
        <f ca="1">SUMIFS('D - Harmonogram úklidu'!$AJ$5:$AJ$1213,'D - Harmonogram úklidu'!$A$5:$A$1213,'A1 - Seznam míst plnění vnější'!G312,'D - Harmonogram úklidu'!$B$5:$B$1213,'A1 - Seznam míst plnění vnější'!L312)</f>
        <v>6</v>
      </c>
      <c r="Z310" s="47" t="str">
        <f t="shared" si="13"/>
        <v>Grešlové Mýto</v>
      </c>
    </row>
    <row r="311" spans="1:26" ht="19.5" customHeight="1" x14ac:dyDescent="0.25">
      <c r="A311" s="14" t="s">
        <v>2510</v>
      </c>
      <c r="B311" s="30">
        <v>1201</v>
      </c>
      <c r="C311" s="26" t="s">
        <v>68</v>
      </c>
      <c r="D311" s="42" t="s">
        <v>126</v>
      </c>
      <c r="E311" s="26">
        <v>338053</v>
      </c>
      <c r="F311" s="26" t="s">
        <v>1662</v>
      </c>
      <c r="G311" s="33" t="s">
        <v>312</v>
      </c>
      <c r="H311" s="227" t="s">
        <v>1988</v>
      </c>
      <c r="I311" s="227" t="s">
        <v>2095</v>
      </c>
      <c r="J311" s="227" t="s">
        <v>2494</v>
      </c>
      <c r="K311" s="227" t="s">
        <v>2494</v>
      </c>
      <c r="L311" s="227" t="s">
        <v>391</v>
      </c>
      <c r="M311" s="247">
        <v>1</v>
      </c>
      <c r="N311" s="244">
        <v>246</v>
      </c>
      <c r="O311" s="243" t="s">
        <v>1575</v>
      </c>
      <c r="P311" s="125">
        <f>SUMIFS('C - Sazby a jednotkové ceny'!$H$7:$H$69,'C - Sazby a jednotkové ceny'!$E$7:$E$69,'A1 - Seznam míst plnění vnější'!L311,'C - Sazby a jednotkové ceny'!$F$7:$F$69,'A1 - Seznam míst plnění vnější'!M311)</f>
        <v>0</v>
      </c>
      <c r="Q311" s="269">
        <f t="shared" si="14"/>
        <v>0</v>
      </c>
      <c r="R311" s="249" t="s">
        <v>1586</v>
      </c>
      <c r="S311" s="251" t="s">
        <v>1586</v>
      </c>
      <c r="T311" s="252" t="s">
        <v>1586</v>
      </c>
      <c r="U311" s="250" t="s">
        <v>1586</v>
      </c>
      <c r="V311" s="261" t="s">
        <v>1586</v>
      </c>
      <c r="W311" s="262" t="s">
        <v>1586</v>
      </c>
      <c r="Y311" s="15">
        <f ca="1">SUMIFS('D - Harmonogram úklidu'!$AJ$5:$AJ$1213,'D - Harmonogram úklidu'!$A$5:$A$1213,'A1 - Seznam míst plnění vnější'!G313,'D - Harmonogram úklidu'!$B$5:$B$1213,'A1 - Seznam míst plnění vnější'!L313)</f>
        <v>4</v>
      </c>
      <c r="Z311" s="47" t="str">
        <f t="shared" si="13"/>
        <v>Grešlové Mýto</v>
      </c>
    </row>
    <row r="312" spans="1:26" ht="11.25" customHeight="1" x14ac:dyDescent="0.25">
      <c r="A312" s="14" t="s">
        <v>2510</v>
      </c>
      <c r="B312" s="30">
        <v>1201</v>
      </c>
      <c r="C312" s="26" t="s">
        <v>68</v>
      </c>
      <c r="D312" s="42" t="s">
        <v>126</v>
      </c>
      <c r="E312" s="26">
        <v>338053</v>
      </c>
      <c r="F312" s="26" t="s">
        <v>1618</v>
      </c>
      <c r="G312" s="33" t="s">
        <v>312</v>
      </c>
      <c r="H312" s="227" t="s">
        <v>1988</v>
      </c>
      <c r="I312" s="227" t="s">
        <v>2096</v>
      </c>
      <c r="J312" s="227" t="s">
        <v>2580</v>
      </c>
      <c r="K312" s="227" t="s">
        <v>2492</v>
      </c>
      <c r="L312" s="227" t="s">
        <v>347</v>
      </c>
      <c r="M312" s="247">
        <v>4</v>
      </c>
      <c r="N312" s="32">
        <v>1</v>
      </c>
      <c r="O312" s="39" t="s">
        <v>1576</v>
      </c>
      <c r="P312" s="125">
        <f>SUMIFS('C - Sazby a jednotkové ceny'!$H$7:$H$69,'C - Sazby a jednotkové ceny'!$E$7:$E$69,'A1 - Seznam míst plnění vnější'!L312,'C - Sazby a jednotkové ceny'!$F$7:$F$69,'A1 - Seznam míst plnění vnější'!M312)</f>
        <v>0</v>
      </c>
      <c r="Q312" s="269">
        <f t="shared" si="14"/>
        <v>0</v>
      </c>
      <c r="R312" s="249" t="s">
        <v>1586</v>
      </c>
      <c r="S312" s="251" t="s">
        <v>1586</v>
      </c>
      <c r="T312" s="252" t="s">
        <v>1586</v>
      </c>
      <c r="U312" s="250" t="s">
        <v>1586</v>
      </c>
      <c r="V312" s="261" t="s">
        <v>1586</v>
      </c>
      <c r="W312" s="262" t="s">
        <v>1586</v>
      </c>
      <c r="Y312" s="15">
        <f ca="1">SUMIFS('D - Harmonogram úklidu'!$AJ$5:$AJ$1213,'D - Harmonogram úklidu'!$A$5:$A$1213,'A1 - Seznam míst plnění vnější'!G314,'D - Harmonogram úklidu'!$B$5:$B$1213,'A1 - Seznam míst plnění vnější'!L314)</f>
        <v>4</v>
      </c>
      <c r="Z312" s="47" t="str">
        <f t="shared" si="13"/>
        <v>Grešlové Mýto</v>
      </c>
    </row>
    <row r="313" spans="1:26" ht="11.25" customHeight="1" x14ac:dyDescent="0.25">
      <c r="A313" s="14" t="s">
        <v>2510</v>
      </c>
      <c r="B313" s="30">
        <v>1201</v>
      </c>
      <c r="C313" s="26" t="s">
        <v>68</v>
      </c>
      <c r="D313" s="42" t="s">
        <v>126</v>
      </c>
      <c r="E313" s="26">
        <v>338053</v>
      </c>
      <c r="F313" s="26" t="s">
        <v>1619</v>
      </c>
      <c r="G313" s="33" t="s">
        <v>312</v>
      </c>
      <c r="H313" s="227" t="s">
        <v>1988</v>
      </c>
      <c r="I313" s="227" t="s">
        <v>2096</v>
      </c>
      <c r="J313" s="227" t="s">
        <v>2580</v>
      </c>
      <c r="K313" s="227" t="s">
        <v>2495</v>
      </c>
      <c r="L313" s="227" t="s">
        <v>350</v>
      </c>
      <c r="M313" s="247">
        <v>4</v>
      </c>
      <c r="N313" s="244">
        <v>138</v>
      </c>
      <c r="O313" s="243" t="s">
        <v>1575</v>
      </c>
      <c r="P313" s="125">
        <f>SUMIFS('C - Sazby a jednotkové ceny'!$H$7:$H$69,'C - Sazby a jednotkové ceny'!$E$7:$E$69,'A1 - Seznam míst plnění vnější'!L313,'C - Sazby a jednotkové ceny'!$F$7:$F$69,'A1 - Seznam míst plnění vnější'!M313)</f>
        <v>0</v>
      </c>
      <c r="Q313" s="269">
        <f t="shared" si="14"/>
        <v>0</v>
      </c>
      <c r="R313" s="249" t="s">
        <v>1586</v>
      </c>
      <c r="S313" s="251" t="s">
        <v>1585</v>
      </c>
      <c r="T313" s="252" t="s">
        <v>1585</v>
      </c>
      <c r="U313" s="250" t="s">
        <v>1586</v>
      </c>
      <c r="V313" s="261" t="s">
        <v>1586</v>
      </c>
      <c r="W313" s="262" t="s">
        <v>1586</v>
      </c>
      <c r="Y313" s="15">
        <f ca="1">SUMIFS('D - Harmonogram úklidu'!$AJ$5:$AJ$1213,'D - Harmonogram úklidu'!$A$5:$A$1213,'A1 - Seznam míst plnění vnější'!G315,'D - Harmonogram úklidu'!$B$5:$B$1213,'A1 - Seznam míst plnění vnější'!L315)</f>
        <v>2</v>
      </c>
      <c r="Z313" s="47" t="str">
        <f t="shared" si="13"/>
        <v>Grešlové Mýto</v>
      </c>
    </row>
    <row r="314" spans="1:26" ht="19.5" customHeight="1" x14ac:dyDescent="0.25">
      <c r="A314" s="14" t="s">
        <v>2510</v>
      </c>
      <c r="B314" s="30">
        <v>2031</v>
      </c>
      <c r="C314" s="26" t="s">
        <v>128</v>
      </c>
      <c r="D314" s="42" t="s">
        <v>133</v>
      </c>
      <c r="E314" s="26">
        <v>370353</v>
      </c>
      <c r="F314" s="26" t="s">
        <v>1620</v>
      </c>
      <c r="G314" s="33" t="s">
        <v>314</v>
      </c>
      <c r="H314" s="227" t="s">
        <v>1988</v>
      </c>
      <c r="I314" s="227" t="s">
        <v>2097</v>
      </c>
      <c r="J314" s="227" t="s">
        <v>2580</v>
      </c>
      <c r="K314" s="227" t="s">
        <v>2491</v>
      </c>
      <c r="L314" s="227" t="s">
        <v>346</v>
      </c>
      <c r="M314" s="247">
        <v>2</v>
      </c>
      <c r="N314" s="244">
        <v>36</v>
      </c>
      <c r="O314" s="243" t="s">
        <v>1575</v>
      </c>
      <c r="P314" s="125">
        <f>SUMIFS('C - Sazby a jednotkové ceny'!$H$7:$H$69,'C - Sazby a jednotkové ceny'!$E$7:$E$69,'A1 - Seznam míst plnění vnější'!L314,'C - Sazby a jednotkové ceny'!$F$7:$F$69,'A1 - Seznam míst plnění vnější'!M314)</f>
        <v>0</v>
      </c>
      <c r="Q314" s="269">
        <f t="shared" si="14"/>
        <v>0</v>
      </c>
      <c r="R314" s="249" t="s">
        <v>1586</v>
      </c>
      <c r="S314" s="251" t="s">
        <v>1586</v>
      </c>
      <c r="T314" s="252" t="s">
        <v>1586</v>
      </c>
      <c r="U314" s="250" t="s">
        <v>1586</v>
      </c>
      <c r="V314" s="261" t="s">
        <v>1586</v>
      </c>
      <c r="W314" s="262" t="s">
        <v>1586</v>
      </c>
      <c r="Y314" s="15">
        <f ca="1">SUMIFS('D - Harmonogram úklidu'!$AJ$5:$AJ$1213,'D - Harmonogram úklidu'!$A$5:$A$1213,'A1 - Seznam míst plnění vnější'!G316,'D - Harmonogram úklidu'!$B$5:$B$1213,'A1 - Seznam míst plnění vnější'!L316)</f>
        <v>4</v>
      </c>
      <c r="Z314" s="47" t="str">
        <f t="shared" si="13"/>
        <v>Hamry nad Sázavou</v>
      </c>
    </row>
    <row r="315" spans="1:26" ht="19.5" customHeight="1" x14ac:dyDescent="0.25">
      <c r="A315" s="14" t="s">
        <v>2510</v>
      </c>
      <c r="B315" s="30">
        <v>2031</v>
      </c>
      <c r="C315" s="26" t="s">
        <v>128</v>
      </c>
      <c r="D315" s="42" t="s">
        <v>133</v>
      </c>
      <c r="E315" s="26">
        <v>370353</v>
      </c>
      <c r="F315" s="26" t="s">
        <v>1621</v>
      </c>
      <c r="G315" s="33" t="s">
        <v>314</v>
      </c>
      <c r="H315" s="227" t="s">
        <v>1988</v>
      </c>
      <c r="I315" s="227" t="s">
        <v>2097</v>
      </c>
      <c r="J315" s="227" t="s">
        <v>2580</v>
      </c>
      <c r="K315" s="227" t="s">
        <v>2492</v>
      </c>
      <c r="L315" s="227" t="s">
        <v>347</v>
      </c>
      <c r="M315" s="247">
        <v>2</v>
      </c>
      <c r="N315" s="32">
        <v>2</v>
      </c>
      <c r="O315" s="39" t="s">
        <v>1576</v>
      </c>
      <c r="P315" s="125">
        <f>SUMIFS('C - Sazby a jednotkové ceny'!$H$7:$H$69,'C - Sazby a jednotkové ceny'!$E$7:$E$69,'A1 - Seznam míst plnění vnější'!L315,'C - Sazby a jednotkové ceny'!$F$7:$F$69,'A1 - Seznam míst plnění vnější'!M315)</f>
        <v>0</v>
      </c>
      <c r="Q315" s="269">
        <f t="shared" si="14"/>
        <v>0</v>
      </c>
      <c r="R315" s="249" t="s">
        <v>1586</v>
      </c>
      <c r="S315" s="251" t="s">
        <v>1586</v>
      </c>
      <c r="T315" s="252" t="s">
        <v>1586</v>
      </c>
      <c r="U315" s="250" t="s">
        <v>1586</v>
      </c>
      <c r="V315" s="261" t="s">
        <v>1586</v>
      </c>
      <c r="W315" s="262" t="s">
        <v>1586</v>
      </c>
      <c r="Y315" s="15">
        <f ca="1">SUMIFS('D - Harmonogram úklidu'!$AJ$5:$AJ$1213,'D - Harmonogram úklidu'!$A$5:$A$1213,'A1 - Seznam míst plnění vnější'!G317,'D - Harmonogram úklidu'!$B$5:$B$1213,'A1 - Seznam míst plnění vnější'!L317)</f>
        <v>1</v>
      </c>
      <c r="Z315" s="47" t="str">
        <f t="shared" si="13"/>
        <v>Hamry nad Sázavou</v>
      </c>
    </row>
    <row r="316" spans="1:26" ht="19.5" customHeight="1" x14ac:dyDescent="0.25">
      <c r="A316" s="14" t="s">
        <v>2510</v>
      </c>
      <c r="B316" s="30">
        <v>2031</v>
      </c>
      <c r="C316" s="26" t="s">
        <v>128</v>
      </c>
      <c r="D316" s="42" t="s">
        <v>133</v>
      </c>
      <c r="E316" s="26">
        <v>370353</v>
      </c>
      <c r="F316" s="26" t="s">
        <v>1622</v>
      </c>
      <c r="G316" s="33" t="s">
        <v>314</v>
      </c>
      <c r="H316" s="227" t="s">
        <v>1988</v>
      </c>
      <c r="I316" s="227" t="s">
        <v>2097</v>
      </c>
      <c r="J316" s="227" t="s">
        <v>2580</v>
      </c>
      <c r="K316" s="227" t="s">
        <v>2495</v>
      </c>
      <c r="L316" s="227" t="s">
        <v>350</v>
      </c>
      <c r="M316" s="247">
        <v>2</v>
      </c>
      <c r="N316" s="244">
        <v>1215</v>
      </c>
      <c r="O316" s="243" t="s">
        <v>1575</v>
      </c>
      <c r="P316" s="125">
        <f>SUMIFS('C - Sazby a jednotkové ceny'!$H$7:$H$69,'C - Sazby a jednotkové ceny'!$E$7:$E$69,'A1 - Seznam míst plnění vnější'!L316,'C - Sazby a jednotkové ceny'!$F$7:$F$69,'A1 - Seznam míst plnění vnější'!M316)</f>
        <v>0</v>
      </c>
      <c r="Q316" s="269">
        <f t="shared" si="14"/>
        <v>0</v>
      </c>
      <c r="R316" s="249" t="s">
        <v>1586</v>
      </c>
      <c r="S316" s="251" t="s">
        <v>1586</v>
      </c>
      <c r="T316" s="252" t="s">
        <v>1586</v>
      </c>
      <c r="U316" s="250" t="s">
        <v>1586</v>
      </c>
      <c r="V316" s="261" t="s">
        <v>1586</v>
      </c>
      <c r="W316" s="262" t="s">
        <v>1586</v>
      </c>
      <c r="Y316" s="15">
        <f ca="1">SUMIFS('D - Harmonogram úklidu'!$AJ$5:$AJ$1213,'D - Harmonogram úklidu'!$A$5:$A$1213,'A1 - Seznam míst plnění vnější'!G318,'D - Harmonogram úklidu'!$B$5:$B$1213,'A1 - Seznam míst plnění vnější'!L318)</f>
        <v>24</v>
      </c>
      <c r="Z316" s="47" t="str">
        <f t="shared" si="13"/>
        <v>Hamry nad Sázavou</v>
      </c>
    </row>
    <row r="317" spans="1:26" ht="19.5" customHeight="1" x14ac:dyDescent="0.25">
      <c r="A317" s="14" t="s">
        <v>2510</v>
      </c>
      <c r="B317" s="30">
        <v>2031</v>
      </c>
      <c r="C317" s="26" t="s">
        <v>128</v>
      </c>
      <c r="D317" s="42" t="s">
        <v>133</v>
      </c>
      <c r="E317" s="26">
        <v>370353</v>
      </c>
      <c r="F317" s="26" t="s">
        <v>1623</v>
      </c>
      <c r="G317" s="33" t="s">
        <v>314</v>
      </c>
      <c r="H317" s="227" t="s">
        <v>1988</v>
      </c>
      <c r="I317" s="227" t="s">
        <v>2097</v>
      </c>
      <c r="J317" s="227" t="s">
        <v>2494</v>
      </c>
      <c r="K317" s="227" t="s">
        <v>2494</v>
      </c>
      <c r="L317" s="227" t="s">
        <v>391</v>
      </c>
      <c r="M317" s="247">
        <v>1</v>
      </c>
      <c r="N317" s="244">
        <v>957</v>
      </c>
      <c r="O317" s="243" t="s">
        <v>1575</v>
      </c>
      <c r="P317" s="125">
        <f>SUMIFS('C - Sazby a jednotkové ceny'!$H$7:$H$69,'C - Sazby a jednotkové ceny'!$E$7:$E$69,'A1 - Seznam míst plnění vnější'!L317,'C - Sazby a jednotkové ceny'!$F$7:$F$69,'A1 - Seznam míst plnění vnější'!M317)</f>
        <v>0</v>
      </c>
      <c r="Q317" s="269">
        <f t="shared" si="14"/>
        <v>0</v>
      </c>
      <c r="R317" s="249" t="s">
        <v>1586</v>
      </c>
      <c r="S317" s="251" t="s">
        <v>1586</v>
      </c>
      <c r="T317" s="252" t="s">
        <v>1586</v>
      </c>
      <c r="U317" s="250" t="s">
        <v>1586</v>
      </c>
      <c r="V317" s="261" t="s">
        <v>1586</v>
      </c>
      <c r="W317" s="262" t="s">
        <v>1586</v>
      </c>
      <c r="Y317" s="15">
        <f ca="1">SUMIFS('D - Harmonogram úklidu'!$AJ$5:$AJ$1213,'D - Harmonogram úklidu'!$A$5:$A$1213,'A1 - Seznam míst plnění vnější'!G319,'D - Harmonogram úklidu'!$B$5:$B$1213,'A1 - Seznam míst plnění vnější'!L319)</f>
        <v>16</v>
      </c>
      <c r="Z317" s="47" t="str">
        <f t="shared" si="13"/>
        <v>Hamry nad Sázavou</v>
      </c>
    </row>
    <row r="318" spans="1:26" ht="19.5" customHeight="1" x14ac:dyDescent="0.25">
      <c r="A318" s="14" t="s">
        <v>2510</v>
      </c>
      <c r="B318" s="30">
        <v>1201</v>
      </c>
      <c r="C318" s="26" t="s">
        <v>128</v>
      </c>
      <c r="D318" s="42" t="s">
        <v>142</v>
      </c>
      <c r="E318" s="26">
        <v>542134</v>
      </c>
      <c r="F318" s="26" t="s">
        <v>2653</v>
      </c>
      <c r="G318" s="33" t="s">
        <v>267</v>
      </c>
      <c r="H318" s="227" t="s">
        <v>1988</v>
      </c>
      <c r="I318" s="227" t="s">
        <v>2098</v>
      </c>
      <c r="J318" s="227" t="s">
        <v>2580</v>
      </c>
      <c r="K318" s="227" t="s">
        <v>2492</v>
      </c>
      <c r="L318" s="227" t="s">
        <v>347</v>
      </c>
      <c r="M318" s="247">
        <v>12</v>
      </c>
      <c r="N318" s="32">
        <v>14</v>
      </c>
      <c r="O318" s="39" t="s">
        <v>1576</v>
      </c>
      <c r="P318" s="125">
        <f>SUMIFS('C - Sazby a jednotkové ceny'!$H$7:$H$69,'C - Sazby a jednotkové ceny'!$E$7:$E$69,'A1 - Seznam míst plnění vnější'!L318,'C - Sazby a jednotkové ceny'!$F$7:$F$69,'A1 - Seznam míst plnění vnější'!M318)</f>
        <v>0</v>
      </c>
      <c r="Q318" s="269">
        <f t="shared" si="14"/>
        <v>0</v>
      </c>
      <c r="R318" s="249" t="s">
        <v>1586</v>
      </c>
      <c r="S318" s="251" t="s">
        <v>1586</v>
      </c>
      <c r="T318" s="252" t="s">
        <v>1586</v>
      </c>
      <c r="U318" s="250" t="s">
        <v>1586</v>
      </c>
      <c r="V318" s="261" t="s">
        <v>1586</v>
      </c>
      <c r="W318" s="262" t="s">
        <v>1586</v>
      </c>
      <c r="Y318" s="15">
        <f ca="1">SUMIFS('D - Harmonogram úklidu'!$AJ$5:$AJ$1213,'D - Harmonogram úklidu'!$A$5:$A$1213,'A1 - Seznam míst plnění vnější'!G320,'D - Harmonogram úklidu'!$B$5:$B$1213,'A1 - Seznam míst plnění vnější'!L320)</f>
        <v>16</v>
      </c>
      <c r="Z318" s="47" t="str">
        <f t="shared" si="13"/>
        <v>Havlíčkův Brod</v>
      </c>
    </row>
    <row r="319" spans="1:26" ht="19.5" customHeight="1" x14ac:dyDescent="0.25">
      <c r="A319" s="14" t="s">
        <v>2510</v>
      </c>
      <c r="B319" s="30">
        <v>1201</v>
      </c>
      <c r="C319" s="26" t="s">
        <v>128</v>
      </c>
      <c r="D319" s="42" t="s">
        <v>142</v>
      </c>
      <c r="E319" s="26">
        <v>542134</v>
      </c>
      <c r="F319" s="26" t="s">
        <v>2654</v>
      </c>
      <c r="G319" s="33" t="s">
        <v>267</v>
      </c>
      <c r="H319" s="227" t="s">
        <v>1988</v>
      </c>
      <c r="I319" s="227" t="s">
        <v>2098</v>
      </c>
      <c r="J319" s="227" t="s">
        <v>2580</v>
      </c>
      <c r="K319" s="227" t="s">
        <v>2493</v>
      </c>
      <c r="L319" s="227" t="s">
        <v>348</v>
      </c>
      <c r="M319" s="247">
        <v>12</v>
      </c>
      <c r="N319" s="32">
        <v>6</v>
      </c>
      <c r="O319" s="39" t="s">
        <v>1576</v>
      </c>
      <c r="P319" s="125">
        <f>SUMIFS('C - Sazby a jednotkové ceny'!$H$7:$H$69,'C - Sazby a jednotkové ceny'!$E$7:$E$69,'A1 - Seznam míst plnění vnější'!L319,'C - Sazby a jednotkové ceny'!$F$7:$F$69,'A1 - Seznam míst plnění vnější'!M319)</f>
        <v>0</v>
      </c>
      <c r="Q319" s="269">
        <f t="shared" si="14"/>
        <v>0</v>
      </c>
      <c r="R319" s="249" t="s">
        <v>1586</v>
      </c>
      <c r="S319" s="251" t="s">
        <v>1586</v>
      </c>
      <c r="T319" s="252" t="s">
        <v>1586</v>
      </c>
      <c r="U319" s="250" t="s">
        <v>1586</v>
      </c>
      <c r="V319" s="261" t="s">
        <v>1586</v>
      </c>
      <c r="W319" s="262" t="s">
        <v>1586</v>
      </c>
      <c r="Y319" s="15">
        <f ca="1">SUMIFS('D - Harmonogram úklidu'!$AJ$5:$AJ$1213,'D - Harmonogram úklidu'!$A$5:$A$1213,'A1 - Seznam míst plnění vnější'!G321,'D - Harmonogram úklidu'!$B$5:$B$1213,'A1 - Seznam míst plnění vnější'!L321)</f>
        <v>2</v>
      </c>
      <c r="Z319" s="47" t="str">
        <f t="shared" si="13"/>
        <v>Havlíčkův Brod</v>
      </c>
    </row>
    <row r="320" spans="1:26" ht="19.5" customHeight="1" x14ac:dyDescent="0.25">
      <c r="A320" s="14" t="s">
        <v>2510</v>
      </c>
      <c r="B320" s="30">
        <v>1201</v>
      </c>
      <c r="C320" s="26" t="s">
        <v>128</v>
      </c>
      <c r="D320" s="42" t="s">
        <v>142</v>
      </c>
      <c r="E320" s="26">
        <v>542134</v>
      </c>
      <c r="F320" s="26" t="s">
        <v>2655</v>
      </c>
      <c r="G320" s="33" t="s">
        <v>267</v>
      </c>
      <c r="H320" s="227" t="s">
        <v>1988</v>
      </c>
      <c r="I320" s="227" t="s">
        <v>2098</v>
      </c>
      <c r="J320" s="227" t="s">
        <v>2580</v>
      </c>
      <c r="K320" s="227" t="s">
        <v>2495</v>
      </c>
      <c r="L320" s="227" t="s">
        <v>350</v>
      </c>
      <c r="M320" s="247">
        <v>4</v>
      </c>
      <c r="N320" s="244">
        <v>10409</v>
      </c>
      <c r="O320" s="243" t="s">
        <v>1575</v>
      </c>
      <c r="P320" s="125">
        <f>SUMIFS('C - Sazby a jednotkové ceny'!$H$7:$H$69,'C - Sazby a jednotkové ceny'!$E$7:$E$69,'A1 - Seznam míst plnění vnější'!L320,'C - Sazby a jednotkové ceny'!$F$7:$F$69,'A1 - Seznam míst plnění vnější'!M320)</f>
        <v>0</v>
      </c>
      <c r="Q320" s="269">
        <f t="shared" si="14"/>
        <v>0</v>
      </c>
      <c r="R320" s="249" t="s">
        <v>1586</v>
      </c>
      <c r="S320" s="251" t="s">
        <v>1585</v>
      </c>
      <c r="T320" s="252" t="s">
        <v>1585</v>
      </c>
      <c r="U320" s="250" t="s">
        <v>1586</v>
      </c>
      <c r="V320" s="261" t="s">
        <v>1586</v>
      </c>
      <c r="W320" s="262" t="s">
        <v>1586</v>
      </c>
      <c r="Y320" s="15">
        <f ca="1">SUMIFS('D - Harmonogram úklidu'!$AJ$5:$AJ$1213,'D - Harmonogram úklidu'!$A$5:$A$1213,'A1 - Seznam míst plnění vnější'!G322,'D - Harmonogram úklidu'!$B$5:$B$1213,'A1 - Seznam míst plnění vnější'!L322)</f>
        <v>4</v>
      </c>
      <c r="Z320" s="47" t="str">
        <f t="shared" si="13"/>
        <v>Havlíčkův Brod</v>
      </c>
    </row>
    <row r="321" spans="1:26" ht="19.5" customHeight="1" x14ac:dyDescent="0.25">
      <c r="A321" s="14" t="s">
        <v>2510</v>
      </c>
      <c r="B321" s="30">
        <v>1201</v>
      </c>
      <c r="C321" s="26" t="s">
        <v>128</v>
      </c>
      <c r="D321" s="42" t="s">
        <v>142</v>
      </c>
      <c r="E321" s="26">
        <v>542134</v>
      </c>
      <c r="F321" s="26" t="s">
        <v>2656</v>
      </c>
      <c r="G321" s="33" t="s">
        <v>267</v>
      </c>
      <c r="H321" s="227" t="s">
        <v>1988</v>
      </c>
      <c r="I321" s="227" t="s">
        <v>2098</v>
      </c>
      <c r="J321" s="227" t="s">
        <v>2494</v>
      </c>
      <c r="K321" s="227" t="s">
        <v>2494</v>
      </c>
      <c r="L321" s="227" t="s">
        <v>391</v>
      </c>
      <c r="M321" s="247">
        <v>2</v>
      </c>
      <c r="N321" s="244">
        <v>7932</v>
      </c>
      <c r="O321" s="243" t="s">
        <v>1575</v>
      </c>
      <c r="P321" s="125">
        <f>SUMIFS('C - Sazby a jednotkové ceny'!$H$7:$H$69,'C - Sazby a jednotkové ceny'!$E$7:$E$69,'A1 - Seznam míst plnění vnější'!L321,'C - Sazby a jednotkové ceny'!$F$7:$F$69,'A1 - Seznam míst plnění vnější'!M321)</f>
        <v>0</v>
      </c>
      <c r="Q321" s="269">
        <f t="shared" si="14"/>
        <v>0</v>
      </c>
      <c r="R321" s="249" t="s">
        <v>1586</v>
      </c>
      <c r="S321" s="251" t="s">
        <v>1586</v>
      </c>
      <c r="T321" s="252" t="s">
        <v>1586</v>
      </c>
      <c r="U321" s="250" t="s">
        <v>1586</v>
      </c>
      <c r="V321" s="261" t="s">
        <v>1586</v>
      </c>
      <c r="W321" s="262" t="s">
        <v>1586</v>
      </c>
      <c r="Y321" s="15">
        <f ca="1">SUMIFS('D - Harmonogram úklidu'!$AJ$5:$AJ$1213,'D - Harmonogram úklidu'!$A$5:$A$1213,'A1 - Seznam míst plnění vnější'!G323,'D - Harmonogram úklidu'!$B$5:$B$1213,'A1 - Seznam míst plnění vnější'!L323)</f>
        <v>24</v>
      </c>
      <c r="Z321" s="47" t="str">
        <f t="shared" si="13"/>
        <v>Havlíčkův Brod</v>
      </c>
    </row>
    <row r="322" spans="1:26" ht="19.5" customHeight="1" x14ac:dyDescent="0.25">
      <c r="A322" s="14" t="s">
        <v>2510</v>
      </c>
      <c r="B322" s="30">
        <v>1201</v>
      </c>
      <c r="C322" s="26" t="s">
        <v>128</v>
      </c>
      <c r="D322" s="42" t="s">
        <v>142</v>
      </c>
      <c r="E322" s="26">
        <v>542134</v>
      </c>
      <c r="F322" s="26" t="s">
        <v>1759</v>
      </c>
      <c r="G322" s="33" t="s">
        <v>267</v>
      </c>
      <c r="H322" s="227" t="s">
        <v>1988</v>
      </c>
      <c r="I322" s="227" t="s">
        <v>2099</v>
      </c>
      <c r="J322" s="227" t="s">
        <v>2580</v>
      </c>
      <c r="K322" s="227" t="s">
        <v>1573</v>
      </c>
      <c r="L322" s="227" t="s">
        <v>345</v>
      </c>
      <c r="M322" s="247">
        <v>4</v>
      </c>
      <c r="N322" s="32">
        <v>1</v>
      </c>
      <c r="O322" s="39" t="s">
        <v>1576</v>
      </c>
      <c r="P322" s="125">
        <f>SUMIFS('C - Sazby a jednotkové ceny'!$H$7:$H$69,'C - Sazby a jednotkové ceny'!$E$7:$E$69,'A1 - Seznam míst plnění vnější'!L322,'C - Sazby a jednotkové ceny'!$F$7:$F$69,'A1 - Seznam míst plnění vnější'!M322)</f>
        <v>0</v>
      </c>
      <c r="Q322" s="269">
        <f t="shared" si="14"/>
        <v>0</v>
      </c>
      <c r="R322" s="249" t="s">
        <v>1586</v>
      </c>
      <c r="S322" s="251" t="s">
        <v>1586</v>
      </c>
      <c r="T322" s="252" t="s">
        <v>1586</v>
      </c>
      <c r="U322" s="250" t="s">
        <v>1586</v>
      </c>
      <c r="V322" s="261" t="s">
        <v>1586</v>
      </c>
      <c r="W322" s="262" t="s">
        <v>1586</v>
      </c>
      <c r="Y322" s="15">
        <f ca="1">SUMIFS('D - Harmonogram úklidu'!$AJ$5:$AJ$1213,'D - Harmonogram úklidu'!$A$5:$A$1213,'A1 - Seznam míst plnění vnější'!G324,'D - Harmonogram úklidu'!$B$5:$B$1213,'A1 - Seznam míst plnění vnější'!L324)</f>
        <v>16</v>
      </c>
      <c r="Z322" s="47" t="str">
        <f t="shared" si="13"/>
        <v>Havlíčkův Brod</v>
      </c>
    </row>
    <row r="323" spans="1:26" ht="11.25" customHeight="1" x14ac:dyDescent="0.25">
      <c r="A323" s="14" t="s">
        <v>2510</v>
      </c>
      <c r="B323" s="30">
        <v>1201</v>
      </c>
      <c r="C323" s="26" t="s">
        <v>128</v>
      </c>
      <c r="D323" s="42" t="s">
        <v>142</v>
      </c>
      <c r="E323" s="26">
        <v>542134</v>
      </c>
      <c r="F323" s="26" t="s">
        <v>1760</v>
      </c>
      <c r="G323" s="33" t="s">
        <v>267</v>
      </c>
      <c r="H323" s="227" t="s">
        <v>1988</v>
      </c>
      <c r="I323" s="227" t="s">
        <v>2100</v>
      </c>
      <c r="J323" s="227" t="s">
        <v>2580</v>
      </c>
      <c r="K323" s="227" t="s">
        <v>2492</v>
      </c>
      <c r="L323" s="227" t="s">
        <v>347</v>
      </c>
      <c r="M323" s="247">
        <v>12</v>
      </c>
      <c r="N323" s="32">
        <v>2</v>
      </c>
      <c r="O323" s="39" t="s">
        <v>1576</v>
      </c>
      <c r="P323" s="125">
        <f>SUMIFS('C - Sazby a jednotkové ceny'!$H$7:$H$69,'C - Sazby a jednotkové ceny'!$E$7:$E$69,'A1 - Seznam míst plnění vnější'!L323,'C - Sazby a jednotkové ceny'!$F$7:$F$69,'A1 - Seznam míst plnění vnější'!M323)</f>
        <v>0</v>
      </c>
      <c r="Q323" s="269">
        <f t="shared" si="14"/>
        <v>0</v>
      </c>
      <c r="R323" s="249" t="s">
        <v>1586</v>
      </c>
      <c r="S323" s="251" t="s">
        <v>1586</v>
      </c>
      <c r="T323" s="252" t="s">
        <v>1586</v>
      </c>
      <c r="U323" s="250" t="s">
        <v>1586</v>
      </c>
      <c r="V323" s="261" t="s">
        <v>1586</v>
      </c>
      <c r="W323" s="262" t="s">
        <v>1586</v>
      </c>
      <c r="Y323" s="15">
        <f ca="1">SUMIFS('D - Harmonogram úklidu'!$AJ$5:$AJ$1213,'D - Harmonogram úklidu'!$A$5:$A$1213,'A1 - Seznam míst plnění vnější'!G325,'D - Harmonogram úklidu'!$B$5:$B$1213,'A1 - Seznam míst plnění vnější'!L325)</f>
        <v>16</v>
      </c>
      <c r="Z323" s="47" t="str">
        <f t="shared" si="13"/>
        <v>Havlíčkův Brod</v>
      </c>
    </row>
    <row r="324" spans="1:26" ht="11.25" customHeight="1" x14ac:dyDescent="0.25">
      <c r="A324" s="14" t="s">
        <v>2510</v>
      </c>
      <c r="B324" s="30">
        <v>1201</v>
      </c>
      <c r="C324" s="26" t="s">
        <v>128</v>
      </c>
      <c r="D324" s="42" t="s">
        <v>142</v>
      </c>
      <c r="E324" s="26">
        <v>542134</v>
      </c>
      <c r="F324" s="26" t="s">
        <v>1761</v>
      </c>
      <c r="G324" s="33" t="s">
        <v>267</v>
      </c>
      <c r="H324" s="227" t="s">
        <v>1988</v>
      </c>
      <c r="I324" s="227" t="s">
        <v>2100</v>
      </c>
      <c r="J324" s="227" t="s">
        <v>2580</v>
      </c>
      <c r="K324" s="227" t="s">
        <v>2495</v>
      </c>
      <c r="L324" s="227" t="s">
        <v>349</v>
      </c>
      <c r="M324" s="247">
        <v>20</v>
      </c>
      <c r="N324" s="244">
        <v>277</v>
      </c>
      <c r="O324" s="243" t="s">
        <v>1575</v>
      </c>
      <c r="P324" s="125">
        <f>SUMIFS('C - Sazby a jednotkové ceny'!$H$7:$H$69,'C - Sazby a jednotkové ceny'!$E$7:$E$69,'A1 - Seznam míst plnění vnější'!L324,'C - Sazby a jednotkové ceny'!$F$7:$F$69,'A1 - Seznam míst plnění vnější'!M324)</f>
        <v>0</v>
      </c>
      <c r="Q324" s="269">
        <f t="shared" si="14"/>
        <v>0</v>
      </c>
      <c r="R324" s="249" t="s">
        <v>1585</v>
      </c>
      <c r="S324" s="251" t="s">
        <v>1585</v>
      </c>
      <c r="T324" s="252" t="s">
        <v>1585</v>
      </c>
      <c r="U324" s="250" t="s">
        <v>1586</v>
      </c>
      <c r="V324" s="261" t="s">
        <v>1586</v>
      </c>
      <c r="W324" s="262" t="s">
        <v>1586</v>
      </c>
      <c r="Y324" s="15">
        <f ca="1">SUMIFS('D - Harmonogram úklidu'!$AJ$5:$AJ$1213,'D - Harmonogram úklidu'!$A$5:$A$1213,'A1 - Seznam míst plnění vnější'!G326,'D - Harmonogram úklidu'!$B$5:$B$1213,'A1 - Seznam míst plnění vnější'!L326)</f>
        <v>24</v>
      </c>
      <c r="Z324" s="47" t="str">
        <f t="shared" si="13"/>
        <v>Havlíčkův Brod</v>
      </c>
    </row>
    <row r="325" spans="1:26" ht="11.25" customHeight="1" x14ac:dyDescent="0.25">
      <c r="A325" s="14" t="s">
        <v>2510</v>
      </c>
      <c r="B325" s="30">
        <v>1201</v>
      </c>
      <c r="C325" s="26" t="s">
        <v>128</v>
      </c>
      <c r="D325" s="42" t="s">
        <v>142</v>
      </c>
      <c r="E325" s="26">
        <v>542134</v>
      </c>
      <c r="F325" s="26" t="s">
        <v>1762</v>
      </c>
      <c r="G325" s="33" t="s">
        <v>267</v>
      </c>
      <c r="H325" s="227" t="s">
        <v>1988</v>
      </c>
      <c r="I325" s="227" t="s">
        <v>2100</v>
      </c>
      <c r="J325" s="227" t="s">
        <v>2580</v>
      </c>
      <c r="K325" s="227" t="s">
        <v>2495</v>
      </c>
      <c r="L325" s="227" t="s">
        <v>350</v>
      </c>
      <c r="M325" s="247">
        <v>4</v>
      </c>
      <c r="N325" s="244">
        <v>277</v>
      </c>
      <c r="O325" s="243" t="s">
        <v>1575</v>
      </c>
      <c r="P325" s="125">
        <f>SUMIFS('C - Sazby a jednotkové ceny'!$H$7:$H$69,'C - Sazby a jednotkové ceny'!$E$7:$E$69,'A1 - Seznam míst plnění vnější'!L325,'C - Sazby a jednotkové ceny'!$F$7:$F$69,'A1 - Seznam míst plnění vnější'!M325)</f>
        <v>0</v>
      </c>
      <c r="Q325" s="269">
        <f t="shared" si="14"/>
        <v>0</v>
      </c>
      <c r="R325" s="249" t="s">
        <v>1586</v>
      </c>
      <c r="S325" s="251" t="s">
        <v>1585</v>
      </c>
      <c r="T325" s="252" t="s">
        <v>1585</v>
      </c>
      <c r="U325" s="250" t="s">
        <v>1586</v>
      </c>
      <c r="V325" s="261" t="s">
        <v>1586</v>
      </c>
      <c r="W325" s="262" t="s">
        <v>1586</v>
      </c>
      <c r="Y325" s="15">
        <f ca="1">SUMIFS('D - Harmonogram úklidu'!$AJ$5:$AJ$1213,'D - Harmonogram úklidu'!$A$5:$A$1213,'A1 - Seznam míst plnění vnější'!G327,'D - Harmonogram úklidu'!$B$5:$B$1213,'A1 - Seznam míst plnění vnější'!L327)</f>
        <v>16</v>
      </c>
      <c r="Z325" s="47" t="str">
        <f t="shared" si="13"/>
        <v>Havlíčkův Brod</v>
      </c>
    </row>
    <row r="326" spans="1:26" ht="19.5" customHeight="1" x14ac:dyDescent="0.25">
      <c r="A326" s="14" t="s">
        <v>2510</v>
      </c>
      <c r="B326" s="30">
        <v>1201</v>
      </c>
      <c r="C326" s="26" t="s">
        <v>128</v>
      </c>
      <c r="D326" s="42" t="s">
        <v>142</v>
      </c>
      <c r="E326" s="26">
        <v>542134</v>
      </c>
      <c r="F326" s="26" t="s">
        <v>2657</v>
      </c>
      <c r="G326" s="33" t="s">
        <v>267</v>
      </c>
      <c r="H326" s="227" t="s">
        <v>1988</v>
      </c>
      <c r="I326" s="227" t="s">
        <v>2101</v>
      </c>
      <c r="J326" s="227" t="s">
        <v>2580</v>
      </c>
      <c r="K326" s="227" t="s">
        <v>2492</v>
      </c>
      <c r="L326" s="227" t="s">
        <v>347</v>
      </c>
      <c r="M326" s="247">
        <v>12</v>
      </c>
      <c r="N326" s="32">
        <v>2</v>
      </c>
      <c r="O326" s="39" t="s">
        <v>1576</v>
      </c>
      <c r="P326" s="125">
        <f>SUMIFS('C - Sazby a jednotkové ceny'!$H$7:$H$69,'C - Sazby a jednotkové ceny'!$E$7:$E$69,'A1 - Seznam míst plnění vnější'!L326,'C - Sazby a jednotkové ceny'!$F$7:$F$69,'A1 - Seznam míst plnění vnější'!M326)</f>
        <v>0</v>
      </c>
      <c r="Q326" s="269">
        <f t="shared" si="14"/>
        <v>0</v>
      </c>
      <c r="R326" s="249" t="s">
        <v>1586</v>
      </c>
      <c r="S326" s="251" t="s">
        <v>1586</v>
      </c>
      <c r="T326" s="252" t="s">
        <v>1586</v>
      </c>
      <c r="U326" s="250" t="s">
        <v>1586</v>
      </c>
      <c r="V326" s="261" t="s">
        <v>1586</v>
      </c>
      <c r="W326" s="262" t="s">
        <v>1586</v>
      </c>
      <c r="Y326" s="15">
        <f ca="1">SUMIFS('D - Harmonogram úklidu'!$AJ$5:$AJ$1213,'D - Harmonogram úklidu'!$A$5:$A$1213,'A1 - Seznam míst plnění vnější'!G328,'D - Harmonogram úklidu'!$B$5:$B$1213,'A1 - Seznam míst plnění vnější'!L328)</f>
        <v>16</v>
      </c>
      <c r="Z326" s="47" t="str">
        <f t="shared" si="13"/>
        <v>Havlíčkův Brod</v>
      </c>
    </row>
    <row r="327" spans="1:26" ht="19.5" customHeight="1" x14ac:dyDescent="0.25">
      <c r="A327" s="14" t="s">
        <v>2510</v>
      </c>
      <c r="B327" s="30">
        <v>1201</v>
      </c>
      <c r="C327" s="26" t="s">
        <v>128</v>
      </c>
      <c r="D327" s="42" t="s">
        <v>142</v>
      </c>
      <c r="E327" s="26">
        <v>542134</v>
      </c>
      <c r="F327" s="26" t="s">
        <v>2658</v>
      </c>
      <c r="G327" s="33" t="s">
        <v>267</v>
      </c>
      <c r="H327" s="227" t="s">
        <v>1988</v>
      </c>
      <c r="I327" s="227" t="s">
        <v>2101</v>
      </c>
      <c r="J327" s="227" t="s">
        <v>2580</v>
      </c>
      <c r="K327" s="227" t="s">
        <v>2493</v>
      </c>
      <c r="L327" s="227" t="s">
        <v>348</v>
      </c>
      <c r="M327" s="247">
        <v>12</v>
      </c>
      <c r="N327" s="32">
        <v>14</v>
      </c>
      <c r="O327" s="39" t="s">
        <v>1576</v>
      </c>
      <c r="P327" s="125">
        <f>SUMIFS('C - Sazby a jednotkové ceny'!$H$7:$H$69,'C - Sazby a jednotkové ceny'!$E$7:$E$69,'A1 - Seznam míst plnění vnější'!L327,'C - Sazby a jednotkové ceny'!$F$7:$F$69,'A1 - Seznam míst plnění vnější'!M327)</f>
        <v>0</v>
      </c>
      <c r="Q327" s="269">
        <f t="shared" si="14"/>
        <v>0</v>
      </c>
      <c r="R327" s="249" t="s">
        <v>1586</v>
      </c>
      <c r="S327" s="251" t="s">
        <v>1586</v>
      </c>
      <c r="T327" s="252" t="s">
        <v>1586</v>
      </c>
      <c r="U327" s="250" t="s">
        <v>1586</v>
      </c>
      <c r="V327" s="261" t="s">
        <v>1586</v>
      </c>
      <c r="W327" s="262" t="s">
        <v>1586</v>
      </c>
      <c r="Y327" s="15">
        <f ca="1">SUMIFS('D - Harmonogram úklidu'!$AJ$5:$AJ$1213,'D - Harmonogram úklidu'!$A$5:$A$1213,'A1 - Seznam míst plnění vnější'!G329,'D - Harmonogram úklidu'!$B$5:$B$1213,'A1 - Seznam míst plnění vnější'!L329)</f>
        <v>16</v>
      </c>
      <c r="Z327" s="47" t="str">
        <f t="shared" si="13"/>
        <v>Havlíčkův Brod</v>
      </c>
    </row>
    <row r="328" spans="1:26" ht="19.5" customHeight="1" x14ac:dyDescent="0.25">
      <c r="A328" s="14" t="s">
        <v>2510</v>
      </c>
      <c r="B328" s="30">
        <v>1201</v>
      </c>
      <c r="C328" s="26" t="s">
        <v>128</v>
      </c>
      <c r="D328" s="42" t="s">
        <v>142</v>
      </c>
      <c r="E328" s="26">
        <v>542134</v>
      </c>
      <c r="F328" s="26" t="s">
        <v>2659</v>
      </c>
      <c r="G328" s="33" t="s">
        <v>267</v>
      </c>
      <c r="H328" s="227" t="s">
        <v>1988</v>
      </c>
      <c r="I328" s="227" t="s">
        <v>2101</v>
      </c>
      <c r="J328" s="227" t="s">
        <v>2580</v>
      </c>
      <c r="K328" s="227" t="s">
        <v>2495</v>
      </c>
      <c r="L328" s="227" t="s">
        <v>350</v>
      </c>
      <c r="M328" s="247">
        <v>12</v>
      </c>
      <c r="N328" s="244">
        <v>353</v>
      </c>
      <c r="O328" s="243" t="s">
        <v>1575</v>
      </c>
      <c r="P328" s="125">
        <f>SUMIFS('C - Sazby a jednotkové ceny'!$H$7:$H$69,'C - Sazby a jednotkové ceny'!$E$7:$E$69,'A1 - Seznam míst plnění vnější'!L328,'C - Sazby a jednotkové ceny'!$F$7:$F$69,'A1 - Seznam míst plnění vnější'!M328)</f>
        <v>0</v>
      </c>
      <c r="Q328" s="269">
        <f t="shared" si="14"/>
        <v>0</v>
      </c>
      <c r="R328" s="249" t="s">
        <v>1586</v>
      </c>
      <c r="S328" s="251" t="s">
        <v>1585</v>
      </c>
      <c r="T328" s="252" t="s">
        <v>1585</v>
      </c>
      <c r="U328" s="250" t="s">
        <v>1586</v>
      </c>
      <c r="V328" s="261" t="s">
        <v>1586</v>
      </c>
      <c r="W328" s="262" t="s">
        <v>1586</v>
      </c>
      <c r="Y328" s="15">
        <f ca="1">SUMIFS('D - Harmonogram úklidu'!$AJ$5:$AJ$1213,'D - Harmonogram úklidu'!$A$5:$A$1213,'A1 - Seznam míst plnění vnější'!G330,'D - Harmonogram úklidu'!$B$5:$B$1213,'A1 - Seznam míst plnění vnější'!L330)</f>
        <v>16</v>
      </c>
      <c r="Z328" s="47" t="str">
        <f t="shared" si="13"/>
        <v>Havlíčkův Brod</v>
      </c>
    </row>
    <row r="329" spans="1:26" ht="11.25" customHeight="1" x14ac:dyDescent="0.25">
      <c r="A329" s="14" t="s">
        <v>2510</v>
      </c>
      <c r="B329" s="30">
        <v>1201</v>
      </c>
      <c r="C329" s="26" t="s">
        <v>128</v>
      </c>
      <c r="D329" s="42" t="s">
        <v>142</v>
      </c>
      <c r="E329" s="26">
        <v>542134</v>
      </c>
      <c r="F329" s="26" t="s">
        <v>1763</v>
      </c>
      <c r="G329" s="33" t="s">
        <v>267</v>
      </c>
      <c r="H329" s="227" t="s">
        <v>1988</v>
      </c>
      <c r="I329" s="227" t="s">
        <v>2102</v>
      </c>
      <c r="J329" s="227" t="s">
        <v>2580</v>
      </c>
      <c r="K329" s="227" t="s">
        <v>2495</v>
      </c>
      <c r="L329" s="227" t="s">
        <v>349</v>
      </c>
      <c r="M329" s="247">
        <v>20</v>
      </c>
      <c r="N329" s="244">
        <v>277</v>
      </c>
      <c r="O329" s="243" t="s">
        <v>1575</v>
      </c>
      <c r="P329" s="125">
        <f>SUMIFS('C - Sazby a jednotkové ceny'!$H$7:$H$69,'C - Sazby a jednotkové ceny'!$E$7:$E$69,'A1 - Seznam míst plnění vnější'!L329,'C - Sazby a jednotkové ceny'!$F$7:$F$69,'A1 - Seznam míst plnění vnější'!M329)</f>
        <v>0</v>
      </c>
      <c r="Q329" s="269">
        <f t="shared" si="14"/>
        <v>0</v>
      </c>
      <c r="R329" s="249" t="s">
        <v>1585</v>
      </c>
      <c r="S329" s="251" t="s">
        <v>1585</v>
      </c>
      <c r="T329" s="252" t="s">
        <v>1585</v>
      </c>
      <c r="U329" s="250" t="s">
        <v>1586</v>
      </c>
      <c r="V329" s="261" t="s">
        <v>1586</v>
      </c>
      <c r="W329" s="262" t="s">
        <v>1586</v>
      </c>
      <c r="Y329" s="15">
        <f ca="1">SUMIFS('D - Harmonogram úklidu'!$AJ$5:$AJ$1213,'D - Harmonogram úklidu'!$A$5:$A$1213,'A1 - Seznam míst plnění vnější'!G331,'D - Harmonogram úklidu'!$B$5:$B$1213,'A1 - Seznam míst plnění vnější'!L331)</f>
        <v>4</v>
      </c>
      <c r="Z329" s="47" t="str">
        <f t="shared" ref="Z329:Z393" si="15">IF(ISNUMBER(SEARCH(" - ",G329,1)),LEFT(G329,(SEARCH(" - ",G329,1))-1),G329)</f>
        <v>Havlíčkův Brod</v>
      </c>
    </row>
    <row r="330" spans="1:26" ht="11.25" customHeight="1" x14ac:dyDescent="0.25">
      <c r="A330" s="14" t="s">
        <v>2510</v>
      </c>
      <c r="B330" s="30">
        <v>1201</v>
      </c>
      <c r="C330" s="26" t="s">
        <v>128</v>
      </c>
      <c r="D330" s="42" t="s">
        <v>142</v>
      </c>
      <c r="E330" s="26">
        <v>542134</v>
      </c>
      <c r="F330" s="26" t="s">
        <v>1764</v>
      </c>
      <c r="G330" s="33" t="s">
        <v>267</v>
      </c>
      <c r="H330" s="227" t="s">
        <v>1988</v>
      </c>
      <c r="I330" s="227" t="s">
        <v>2102</v>
      </c>
      <c r="J330" s="227" t="s">
        <v>2580</v>
      </c>
      <c r="K330" s="227" t="s">
        <v>2495</v>
      </c>
      <c r="L330" s="227" t="s">
        <v>350</v>
      </c>
      <c r="M330" s="247">
        <v>4</v>
      </c>
      <c r="N330" s="244">
        <v>277</v>
      </c>
      <c r="O330" s="243" t="s">
        <v>1575</v>
      </c>
      <c r="P330" s="125">
        <f>SUMIFS('C - Sazby a jednotkové ceny'!$H$7:$H$69,'C - Sazby a jednotkové ceny'!$E$7:$E$69,'A1 - Seznam míst plnění vnější'!L330,'C - Sazby a jednotkové ceny'!$F$7:$F$69,'A1 - Seznam míst plnění vnější'!M330)</f>
        <v>0</v>
      </c>
      <c r="Q330" s="269">
        <f t="shared" ref="Q330:Q394" si="16">M330*P330*N330*(365/12/28)</f>
        <v>0</v>
      </c>
      <c r="R330" s="249" t="s">
        <v>1586</v>
      </c>
      <c r="S330" s="251" t="s">
        <v>1585</v>
      </c>
      <c r="T330" s="252" t="s">
        <v>1585</v>
      </c>
      <c r="U330" s="250" t="s">
        <v>1586</v>
      </c>
      <c r="V330" s="261" t="s">
        <v>1586</v>
      </c>
      <c r="W330" s="262" t="s">
        <v>1586</v>
      </c>
      <c r="Y330" s="15">
        <f ca="1">SUMIFS('D - Harmonogram úklidu'!$AJ$5:$AJ$1213,'D - Harmonogram úklidu'!$A$5:$A$1213,'A1 - Seznam míst plnění vnější'!G332,'D - Harmonogram úklidu'!$B$5:$B$1213,'A1 - Seznam míst plnění vnější'!L332)</f>
        <v>4</v>
      </c>
      <c r="Z330" s="47" t="str">
        <f t="shared" si="15"/>
        <v>Havlíčkův Brod</v>
      </c>
    </row>
    <row r="331" spans="1:26" ht="19.5" customHeight="1" x14ac:dyDescent="0.25">
      <c r="A331" s="14" t="s">
        <v>2510</v>
      </c>
      <c r="B331" s="30">
        <v>1201</v>
      </c>
      <c r="C331" s="26" t="s">
        <v>128</v>
      </c>
      <c r="D331" s="42" t="s">
        <v>142</v>
      </c>
      <c r="E331" s="26">
        <v>542134</v>
      </c>
      <c r="F331" s="26" t="s">
        <v>1765</v>
      </c>
      <c r="G331" s="33" t="s">
        <v>267</v>
      </c>
      <c r="H331" s="227" t="s">
        <v>1988</v>
      </c>
      <c r="I331" s="227" t="s">
        <v>2103</v>
      </c>
      <c r="J331" s="227" t="s">
        <v>2580</v>
      </c>
      <c r="K331" s="227" t="s">
        <v>1573</v>
      </c>
      <c r="L331" s="227" t="s">
        <v>345</v>
      </c>
      <c r="M331" s="247">
        <v>4</v>
      </c>
      <c r="N331" s="32">
        <v>1</v>
      </c>
      <c r="O331" s="39" t="s">
        <v>1576</v>
      </c>
      <c r="P331" s="125">
        <f>SUMIFS('C - Sazby a jednotkové ceny'!$H$7:$H$69,'C - Sazby a jednotkové ceny'!$E$7:$E$69,'A1 - Seznam míst plnění vnější'!L331,'C - Sazby a jednotkové ceny'!$F$7:$F$69,'A1 - Seznam míst plnění vnější'!M331)</f>
        <v>0</v>
      </c>
      <c r="Q331" s="269">
        <f t="shared" si="16"/>
        <v>0</v>
      </c>
      <c r="R331" s="249" t="s">
        <v>1586</v>
      </c>
      <c r="S331" s="251" t="s">
        <v>1586</v>
      </c>
      <c r="T331" s="252" t="s">
        <v>1586</v>
      </c>
      <c r="U331" s="250" t="s">
        <v>1586</v>
      </c>
      <c r="V331" s="261" t="s">
        <v>1586</v>
      </c>
      <c r="W331" s="262" t="s">
        <v>1586</v>
      </c>
      <c r="Y331" s="15">
        <f ca="1">SUMIFS('D - Harmonogram úklidu'!$AJ$5:$AJ$1213,'D - Harmonogram úklidu'!$A$5:$A$1213,'A1 - Seznam míst plnění vnější'!G333,'D - Harmonogram úklidu'!$B$5:$B$1213,'A1 - Seznam míst plnění vnější'!L333)</f>
        <v>4</v>
      </c>
      <c r="Z331" s="47" t="str">
        <f t="shared" si="15"/>
        <v>Havlíčkův Brod</v>
      </c>
    </row>
    <row r="332" spans="1:26" ht="19.5" customHeight="1" x14ac:dyDescent="0.25">
      <c r="A332" s="14" t="s">
        <v>2510</v>
      </c>
      <c r="B332" s="30">
        <v>1201</v>
      </c>
      <c r="C332" s="26" t="s">
        <v>128</v>
      </c>
      <c r="D332" s="42" t="s">
        <v>142</v>
      </c>
      <c r="E332" s="26">
        <v>542134</v>
      </c>
      <c r="F332" s="26" t="s">
        <v>1766</v>
      </c>
      <c r="G332" s="33" t="s">
        <v>267</v>
      </c>
      <c r="H332" s="227" t="s">
        <v>1988</v>
      </c>
      <c r="I332" s="227" t="s">
        <v>2103</v>
      </c>
      <c r="J332" s="227" t="s">
        <v>2580</v>
      </c>
      <c r="K332" s="227" t="s">
        <v>1573</v>
      </c>
      <c r="L332" s="227" t="s">
        <v>345</v>
      </c>
      <c r="M332" s="247">
        <v>4</v>
      </c>
      <c r="N332" s="32">
        <v>1</v>
      </c>
      <c r="O332" s="39" t="s">
        <v>1576</v>
      </c>
      <c r="P332" s="125">
        <f>SUMIFS('C - Sazby a jednotkové ceny'!$H$7:$H$69,'C - Sazby a jednotkové ceny'!$E$7:$E$69,'A1 - Seznam míst plnění vnější'!L332,'C - Sazby a jednotkové ceny'!$F$7:$F$69,'A1 - Seznam míst plnění vnější'!M332)</f>
        <v>0</v>
      </c>
      <c r="Q332" s="269">
        <f t="shared" si="16"/>
        <v>0</v>
      </c>
      <c r="R332" s="249" t="s">
        <v>1586</v>
      </c>
      <c r="S332" s="251" t="s">
        <v>1586</v>
      </c>
      <c r="T332" s="252" t="s">
        <v>1586</v>
      </c>
      <c r="U332" s="250" t="s">
        <v>1586</v>
      </c>
      <c r="V332" s="261" t="s">
        <v>1586</v>
      </c>
      <c r="W332" s="262" t="s">
        <v>1586</v>
      </c>
      <c r="Y332" s="15">
        <f ca="1">SUMIFS('D - Harmonogram úklidu'!$AJ$5:$AJ$1213,'D - Harmonogram úklidu'!$A$5:$A$1213,'A1 - Seznam míst plnění vnější'!G334,'D - Harmonogram úklidu'!$B$5:$B$1213,'A1 - Seznam míst plnění vnější'!L334)</f>
        <v>4</v>
      </c>
      <c r="Z332" s="47" t="str">
        <f t="shared" si="15"/>
        <v>Havlíčkův Brod</v>
      </c>
    </row>
    <row r="333" spans="1:26" ht="19.5" customHeight="1" x14ac:dyDescent="0.25">
      <c r="A333" s="14" t="s">
        <v>2510</v>
      </c>
      <c r="B333" s="30">
        <v>1201</v>
      </c>
      <c r="C333" s="26" t="s">
        <v>128</v>
      </c>
      <c r="D333" s="42" t="s">
        <v>142</v>
      </c>
      <c r="E333" s="26">
        <v>542134</v>
      </c>
      <c r="F333" s="26" t="s">
        <v>1767</v>
      </c>
      <c r="G333" s="33" t="s">
        <v>267</v>
      </c>
      <c r="H333" s="227" t="s">
        <v>1988</v>
      </c>
      <c r="I333" s="227" t="s">
        <v>2103</v>
      </c>
      <c r="J333" s="227" t="s">
        <v>2580</v>
      </c>
      <c r="K333" s="227" t="s">
        <v>1573</v>
      </c>
      <c r="L333" s="227" t="s">
        <v>345</v>
      </c>
      <c r="M333" s="247">
        <v>4</v>
      </c>
      <c r="N333" s="32">
        <v>1</v>
      </c>
      <c r="O333" s="39" t="s">
        <v>1576</v>
      </c>
      <c r="P333" s="125">
        <f>SUMIFS('C - Sazby a jednotkové ceny'!$H$7:$H$69,'C - Sazby a jednotkové ceny'!$E$7:$E$69,'A1 - Seznam míst plnění vnější'!L333,'C - Sazby a jednotkové ceny'!$F$7:$F$69,'A1 - Seznam míst plnění vnější'!M333)</f>
        <v>0</v>
      </c>
      <c r="Q333" s="269">
        <f t="shared" si="16"/>
        <v>0</v>
      </c>
      <c r="R333" s="249" t="s">
        <v>1586</v>
      </c>
      <c r="S333" s="251" t="s">
        <v>1586</v>
      </c>
      <c r="T333" s="252" t="s">
        <v>1586</v>
      </c>
      <c r="U333" s="250" t="s">
        <v>1586</v>
      </c>
      <c r="V333" s="261" t="s">
        <v>1586</v>
      </c>
      <c r="W333" s="262" t="s">
        <v>1586</v>
      </c>
      <c r="Y333" s="15">
        <f ca="1">SUMIFS('D - Harmonogram úklidu'!$AJ$5:$AJ$1213,'D - Harmonogram úklidu'!$A$5:$A$1213,'A1 - Seznam míst plnění vnější'!G335,'D - Harmonogram úklidu'!$B$5:$B$1213,'A1 - Seznam míst plnění vnější'!L335)</f>
        <v>2</v>
      </c>
      <c r="Z333" s="47" t="str">
        <f t="shared" si="15"/>
        <v>Havlíčkův Brod</v>
      </c>
    </row>
    <row r="334" spans="1:26" ht="19.5" customHeight="1" x14ac:dyDescent="0.25">
      <c r="A334" s="14" t="s">
        <v>2510</v>
      </c>
      <c r="B334" s="30">
        <v>1201</v>
      </c>
      <c r="C334" s="26" t="s">
        <v>128</v>
      </c>
      <c r="D334" s="42" t="s">
        <v>142</v>
      </c>
      <c r="E334" s="26">
        <v>542134</v>
      </c>
      <c r="F334" s="26" t="s">
        <v>1768</v>
      </c>
      <c r="G334" s="33" t="s">
        <v>267</v>
      </c>
      <c r="H334" s="227" t="s">
        <v>1988</v>
      </c>
      <c r="I334" s="227" t="s">
        <v>2103</v>
      </c>
      <c r="J334" s="227" t="s">
        <v>2580</v>
      </c>
      <c r="K334" s="227" t="s">
        <v>1573</v>
      </c>
      <c r="L334" s="227" t="s">
        <v>345</v>
      </c>
      <c r="M334" s="247">
        <v>4</v>
      </c>
      <c r="N334" s="32">
        <v>1</v>
      </c>
      <c r="O334" s="39" t="s">
        <v>1576</v>
      </c>
      <c r="P334" s="125">
        <f>SUMIFS('C - Sazby a jednotkové ceny'!$H$7:$H$69,'C - Sazby a jednotkové ceny'!$E$7:$E$69,'A1 - Seznam míst plnění vnější'!L334,'C - Sazby a jednotkové ceny'!$F$7:$F$69,'A1 - Seznam míst plnění vnější'!M334)</f>
        <v>0</v>
      </c>
      <c r="Q334" s="269">
        <f t="shared" si="16"/>
        <v>0</v>
      </c>
      <c r="R334" s="249" t="s">
        <v>1586</v>
      </c>
      <c r="S334" s="251" t="s">
        <v>1586</v>
      </c>
      <c r="T334" s="252" t="s">
        <v>1586</v>
      </c>
      <c r="U334" s="250" t="s">
        <v>1586</v>
      </c>
      <c r="V334" s="261" t="s">
        <v>1586</v>
      </c>
      <c r="W334" s="262" t="s">
        <v>1586</v>
      </c>
      <c r="Y334" s="15">
        <f ca="1">SUMIFS('D - Harmonogram úklidu'!$AJ$5:$AJ$1213,'D - Harmonogram úklidu'!$A$5:$A$1213,'A1 - Seznam míst plnění vnější'!G336,'D - Harmonogram úklidu'!$B$5:$B$1213,'A1 - Seznam míst plnění vnější'!L336)</f>
        <v>4</v>
      </c>
      <c r="Z334" s="47" t="str">
        <f t="shared" si="15"/>
        <v>Havlíčkův Brod</v>
      </c>
    </row>
    <row r="335" spans="1:26" ht="19.5" customHeight="1" x14ac:dyDescent="0.25">
      <c r="A335" s="14" t="s">
        <v>2510</v>
      </c>
      <c r="B335" s="30">
        <v>1201</v>
      </c>
      <c r="C335" s="26" t="s">
        <v>128</v>
      </c>
      <c r="D335" s="42" t="s">
        <v>142</v>
      </c>
      <c r="E335" s="26">
        <v>542035</v>
      </c>
      <c r="F335" s="26" t="s">
        <v>1620</v>
      </c>
      <c r="G335" s="33" t="s">
        <v>313</v>
      </c>
      <c r="H335" s="227" t="s">
        <v>1988</v>
      </c>
      <c r="I335" s="227" t="s">
        <v>2104</v>
      </c>
      <c r="J335" s="227" t="s">
        <v>2580</v>
      </c>
      <c r="K335" s="227" t="s">
        <v>2491</v>
      </c>
      <c r="L335" s="227" t="s">
        <v>346</v>
      </c>
      <c r="M335" s="247">
        <v>2</v>
      </c>
      <c r="N335" s="244">
        <v>10</v>
      </c>
      <c r="O335" s="243" t="s">
        <v>1575</v>
      </c>
      <c r="P335" s="125">
        <f>SUMIFS('C - Sazby a jednotkové ceny'!$H$7:$H$69,'C - Sazby a jednotkové ceny'!$E$7:$E$69,'A1 - Seznam míst plnění vnější'!L335,'C - Sazby a jednotkové ceny'!$F$7:$F$69,'A1 - Seznam míst plnění vnější'!M335)</f>
        <v>0</v>
      </c>
      <c r="Q335" s="269">
        <f t="shared" si="16"/>
        <v>0</v>
      </c>
      <c r="R335" s="249" t="s">
        <v>1586</v>
      </c>
      <c r="S335" s="251" t="s">
        <v>1586</v>
      </c>
      <c r="T335" s="252" t="s">
        <v>1586</v>
      </c>
      <c r="U335" s="250" t="s">
        <v>1586</v>
      </c>
      <c r="V335" s="261" t="s">
        <v>1586</v>
      </c>
      <c r="W335" s="262" t="s">
        <v>1586</v>
      </c>
      <c r="Y335" s="15">
        <f ca="1">SUMIFS('D - Harmonogram úklidu'!$AJ$5:$AJ$1213,'D - Harmonogram úklidu'!$A$5:$A$1213,'A1 - Seznam míst plnění vnější'!G337,'D - Harmonogram úklidu'!$B$5:$B$1213,'A1 - Seznam míst plnění vnější'!L337)</f>
        <v>2</v>
      </c>
      <c r="Z335" s="47" t="str">
        <f t="shared" si="15"/>
        <v>Havlíčkův Brod-Perknov</v>
      </c>
    </row>
    <row r="336" spans="1:26" ht="19.5" customHeight="1" x14ac:dyDescent="0.25">
      <c r="A336" s="14" t="s">
        <v>2510</v>
      </c>
      <c r="B336" s="30">
        <v>1201</v>
      </c>
      <c r="C336" s="26" t="s">
        <v>128</v>
      </c>
      <c r="D336" s="42" t="s">
        <v>142</v>
      </c>
      <c r="E336" s="26">
        <v>542035</v>
      </c>
      <c r="F336" s="26" t="s">
        <v>1621</v>
      </c>
      <c r="G336" s="33" t="s">
        <v>313</v>
      </c>
      <c r="H336" s="227" t="s">
        <v>1988</v>
      </c>
      <c r="I336" s="227" t="s">
        <v>2104</v>
      </c>
      <c r="J336" s="227" t="s">
        <v>2580</v>
      </c>
      <c r="K336" s="227" t="s">
        <v>2492</v>
      </c>
      <c r="L336" s="227" t="s">
        <v>347</v>
      </c>
      <c r="M336" s="247">
        <v>4</v>
      </c>
      <c r="N336" s="32">
        <v>2</v>
      </c>
      <c r="O336" s="39" t="s">
        <v>1576</v>
      </c>
      <c r="P336" s="125">
        <f>SUMIFS('C - Sazby a jednotkové ceny'!$H$7:$H$69,'C - Sazby a jednotkové ceny'!$E$7:$E$69,'A1 - Seznam míst plnění vnější'!L336,'C - Sazby a jednotkové ceny'!$F$7:$F$69,'A1 - Seznam míst plnění vnější'!M336)</f>
        <v>0</v>
      </c>
      <c r="Q336" s="269">
        <f t="shared" si="16"/>
        <v>0</v>
      </c>
      <c r="R336" s="249" t="s">
        <v>1586</v>
      </c>
      <c r="S336" s="251" t="s">
        <v>1586</v>
      </c>
      <c r="T336" s="252" t="s">
        <v>1586</v>
      </c>
      <c r="U336" s="250" t="s">
        <v>1586</v>
      </c>
      <c r="V336" s="261" t="s">
        <v>1586</v>
      </c>
      <c r="W336" s="262" t="s">
        <v>1586</v>
      </c>
      <c r="Y336" s="15">
        <f ca="1">SUMIFS('D - Harmonogram úklidu'!$AJ$5:$AJ$1213,'D - Harmonogram úklidu'!$A$5:$A$1213,'A1 - Seznam míst plnění vnější'!G338,'D - Harmonogram úklidu'!$B$5:$B$1213,'A1 - Seznam míst plnění vnější'!L338)</f>
        <v>1</v>
      </c>
      <c r="Z336" s="47" t="str">
        <f t="shared" si="15"/>
        <v>Havlíčkův Brod-Perknov</v>
      </c>
    </row>
    <row r="337" spans="1:26" ht="19.5" customHeight="1" x14ac:dyDescent="0.25">
      <c r="A337" s="14" t="s">
        <v>2510</v>
      </c>
      <c r="B337" s="30">
        <v>1201</v>
      </c>
      <c r="C337" s="26" t="s">
        <v>128</v>
      </c>
      <c r="D337" s="42" t="s">
        <v>142</v>
      </c>
      <c r="E337" s="26">
        <v>542035</v>
      </c>
      <c r="F337" s="26" t="s">
        <v>1622</v>
      </c>
      <c r="G337" s="33" t="s">
        <v>313</v>
      </c>
      <c r="H337" s="227" t="s">
        <v>1988</v>
      </c>
      <c r="I337" s="227" t="s">
        <v>2104</v>
      </c>
      <c r="J337" s="227" t="s">
        <v>2580</v>
      </c>
      <c r="K337" s="227" t="s">
        <v>2495</v>
      </c>
      <c r="L337" s="227" t="s">
        <v>350</v>
      </c>
      <c r="M337" s="247">
        <v>1</v>
      </c>
      <c r="N337" s="244">
        <v>384</v>
      </c>
      <c r="O337" s="243" t="s">
        <v>1575</v>
      </c>
      <c r="P337" s="125">
        <f>SUMIFS('C - Sazby a jednotkové ceny'!$H$7:$H$69,'C - Sazby a jednotkové ceny'!$E$7:$E$69,'A1 - Seznam míst plnění vnější'!L337,'C - Sazby a jednotkové ceny'!$F$7:$F$69,'A1 - Seznam míst plnění vnější'!M337)</f>
        <v>0</v>
      </c>
      <c r="Q337" s="269">
        <f t="shared" si="16"/>
        <v>0</v>
      </c>
      <c r="R337" s="249" t="s">
        <v>1586</v>
      </c>
      <c r="S337" s="251" t="s">
        <v>1586</v>
      </c>
      <c r="T337" s="252" t="s">
        <v>1586</v>
      </c>
      <c r="U337" s="250" t="s">
        <v>1586</v>
      </c>
      <c r="V337" s="261" t="s">
        <v>1586</v>
      </c>
      <c r="W337" s="262" t="s">
        <v>1586</v>
      </c>
      <c r="Y337" s="15">
        <f ca="1">SUMIFS('D - Harmonogram úklidu'!$AJ$5:$AJ$1213,'D - Harmonogram úklidu'!$A$5:$A$1213,'A1 - Seznam míst plnění vnější'!G339,'D - Harmonogram úklidu'!$B$5:$B$1213,'A1 - Seznam míst plnění vnější'!L339)</f>
        <v>2</v>
      </c>
      <c r="Z337" s="47" t="str">
        <f t="shared" si="15"/>
        <v>Havlíčkův Brod-Perknov</v>
      </c>
    </row>
    <row r="338" spans="1:26" ht="19.5" customHeight="1" x14ac:dyDescent="0.25">
      <c r="A338" s="14" t="s">
        <v>2510</v>
      </c>
      <c r="B338" s="30">
        <v>1201</v>
      </c>
      <c r="C338" s="26" t="s">
        <v>128</v>
      </c>
      <c r="D338" s="42" t="s">
        <v>142</v>
      </c>
      <c r="E338" s="26">
        <v>542035</v>
      </c>
      <c r="F338" s="26" t="s">
        <v>1623</v>
      </c>
      <c r="G338" s="33" t="s">
        <v>313</v>
      </c>
      <c r="H338" s="227" t="s">
        <v>1988</v>
      </c>
      <c r="I338" s="227" t="s">
        <v>2104</v>
      </c>
      <c r="J338" s="227" t="s">
        <v>2494</v>
      </c>
      <c r="K338" s="227" t="s">
        <v>2494</v>
      </c>
      <c r="L338" s="227" t="s">
        <v>391</v>
      </c>
      <c r="M338" s="247">
        <v>1</v>
      </c>
      <c r="N338" s="244">
        <v>557</v>
      </c>
      <c r="O338" s="243" t="s">
        <v>1575</v>
      </c>
      <c r="P338" s="125">
        <f>SUMIFS('C - Sazby a jednotkové ceny'!$H$7:$H$69,'C - Sazby a jednotkové ceny'!$E$7:$E$69,'A1 - Seznam míst plnění vnější'!L338,'C - Sazby a jednotkové ceny'!$F$7:$F$69,'A1 - Seznam míst plnění vnější'!M338)</f>
        <v>0</v>
      </c>
      <c r="Q338" s="269">
        <f t="shared" si="16"/>
        <v>0</v>
      </c>
      <c r="R338" s="249" t="s">
        <v>1586</v>
      </c>
      <c r="S338" s="251" t="s">
        <v>1586</v>
      </c>
      <c r="T338" s="252" t="s">
        <v>1586</v>
      </c>
      <c r="U338" s="250" t="s">
        <v>1586</v>
      </c>
      <c r="V338" s="261" t="s">
        <v>1586</v>
      </c>
      <c r="W338" s="262" t="s">
        <v>1586</v>
      </c>
      <c r="Y338" s="15">
        <f ca="1">SUMIFS('D - Harmonogram úklidu'!$AJ$5:$AJ$1213,'D - Harmonogram úklidu'!$A$5:$A$1213,'A1 - Seznam míst plnění vnější'!G340,'D - Harmonogram úklidu'!$B$5:$B$1213,'A1 - Seznam míst plnění vnější'!L340)</f>
        <v>4</v>
      </c>
      <c r="Z338" s="47" t="str">
        <f t="shared" si="15"/>
        <v>Havlíčkův Brod-Perknov</v>
      </c>
    </row>
    <row r="339" spans="1:26" ht="19.5" customHeight="1" x14ac:dyDescent="0.25">
      <c r="A339" s="14" t="s">
        <v>2510</v>
      </c>
      <c r="B339" s="30">
        <v>1221</v>
      </c>
      <c r="C339" s="26" t="s">
        <v>128</v>
      </c>
      <c r="D339" s="42" t="s">
        <v>142</v>
      </c>
      <c r="E339" s="26">
        <v>558437</v>
      </c>
      <c r="F339" s="26" t="s">
        <v>1624</v>
      </c>
      <c r="G339" s="33" t="s">
        <v>147</v>
      </c>
      <c r="H339" s="227" t="s">
        <v>1988</v>
      </c>
      <c r="I339" s="227" t="s">
        <v>2105</v>
      </c>
      <c r="J339" s="227" t="s">
        <v>2580</v>
      </c>
      <c r="K339" s="227" t="s">
        <v>2491</v>
      </c>
      <c r="L339" s="227" t="s">
        <v>346</v>
      </c>
      <c r="M339" s="247">
        <v>2</v>
      </c>
      <c r="N339" s="244">
        <v>25</v>
      </c>
      <c r="O339" s="243" t="s">
        <v>1575</v>
      </c>
      <c r="P339" s="125">
        <f>SUMIFS('C - Sazby a jednotkové ceny'!$H$7:$H$69,'C - Sazby a jednotkové ceny'!$E$7:$E$69,'A1 - Seznam míst plnění vnější'!L339,'C - Sazby a jednotkové ceny'!$F$7:$F$69,'A1 - Seznam míst plnění vnější'!M339)</f>
        <v>0</v>
      </c>
      <c r="Q339" s="269">
        <f t="shared" si="16"/>
        <v>0</v>
      </c>
      <c r="R339" s="249" t="s">
        <v>1586</v>
      </c>
      <c r="S339" s="251" t="s">
        <v>1586</v>
      </c>
      <c r="T339" s="252" t="s">
        <v>1586</v>
      </c>
      <c r="U339" s="250" t="s">
        <v>1586</v>
      </c>
      <c r="V339" s="261" t="s">
        <v>1586</v>
      </c>
      <c r="W339" s="262" t="s">
        <v>1586</v>
      </c>
      <c r="Y339" s="15">
        <f ca="1">SUMIFS('D - Harmonogram úklidu'!$AJ$5:$AJ$1213,'D - Harmonogram úklidu'!$A$5:$A$1213,'A1 - Seznam míst plnění vnější'!G341,'D - Harmonogram úklidu'!$B$5:$B$1213,'A1 - Seznam míst plnění vnější'!L341)</f>
        <v>4</v>
      </c>
      <c r="Z339" s="47" t="str">
        <f t="shared" si="15"/>
        <v>Herálec</v>
      </c>
    </row>
    <row r="340" spans="1:26" ht="19.5" customHeight="1" x14ac:dyDescent="0.25">
      <c r="A340" s="14" t="s">
        <v>2510</v>
      </c>
      <c r="B340" s="30">
        <v>1221</v>
      </c>
      <c r="C340" s="26" t="s">
        <v>128</v>
      </c>
      <c r="D340" s="42" t="s">
        <v>142</v>
      </c>
      <c r="E340" s="26">
        <v>558437</v>
      </c>
      <c r="F340" s="26" t="s">
        <v>1625</v>
      </c>
      <c r="G340" s="33" t="s">
        <v>147</v>
      </c>
      <c r="H340" s="227" t="s">
        <v>1988</v>
      </c>
      <c r="I340" s="227" t="s">
        <v>2105</v>
      </c>
      <c r="J340" s="227" t="s">
        <v>2580</v>
      </c>
      <c r="K340" s="227" t="s">
        <v>2492</v>
      </c>
      <c r="L340" s="227" t="s">
        <v>347</v>
      </c>
      <c r="M340" s="247">
        <v>4</v>
      </c>
      <c r="N340" s="32">
        <v>1</v>
      </c>
      <c r="O340" s="39" t="s">
        <v>1576</v>
      </c>
      <c r="P340" s="125">
        <f>SUMIFS('C - Sazby a jednotkové ceny'!$H$7:$H$69,'C - Sazby a jednotkové ceny'!$E$7:$E$69,'A1 - Seznam míst plnění vnější'!L340,'C - Sazby a jednotkové ceny'!$F$7:$F$69,'A1 - Seznam míst plnění vnější'!M340)</f>
        <v>0</v>
      </c>
      <c r="Q340" s="269">
        <f t="shared" si="16"/>
        <v>0</v>
      </c>
      <c r="R340" s="249" t="s">
        <v>1586</v>
      </c>
      <c r="S340" s="251" t="s">
        <v>1586</v>
      </c>
      <c r="T340" s="252" t="s">
        <v>1586</v>
      </c>
      <c r="U340" s="250" t="s">
        <v>1586</v>
      </c>
      <c r="V340" s="261" t="s">
        <v>1586</v>
      </c>
      <c r="W340" s="262" t="s">
        <v>1586</v>
      </c>
      <c r="Y340" s="15">
        <f ca="1">SUMIFS('D - Harmonogram úklidu'!$AJ$5:$AJ$1213,'D - Harmonogram úklidu'!$A$5:$A$1213,'A1 - Seznam míst plnění vnější'!G342,'D - Harmonogram úklidu'!$B$5:$B$1213,'A1 - Seznam míst plnění vnější'!L342)</f>
        <v>1</v>
      </c>
      <c r="Z340" s="47" t="str">
        <f t="shared" si="15"/>
        <v>Herálec</v>
      </c>
    </row>
    <row r="341" spans="1:26" ht="19.5" customHeight="1" x14ac:dyDescent="0.25">
      <c r="A341" s="14" t="s">
        <v>2510</v>
      </c>
      <c r="B341" s="30">
        <v>1221</v>
      </c>
      <c r="C341" s="26" t="s">
        <v>128</v>
      </c>
      <c r="D341" s="42" t="s">
        <v>142</v>
      </c>
      <c r="E341" s="26">
        <v>558437</v>
      </c>
      <c r="F341" s="26" t="s">
        <v>1626</v>
      </c>
      <c r="G341" s="33" t="s">
        <v>147</v>
      </c>
      <c r="H341" s="227" t="s">
        <v>1988</v>
      </c>
      <c r="I341" s="227" t="s">
        <v>2105</v>
      </c>
      <c r="J341" s="227" t="s">
        <v>2580</v>
      </c>
      <c r="K341" s="227" t="s">
        <v>2495</v>
      </c>
      <c r="L341" s="227" t="s">
        <v>350</v>
      </c>
      <c r="M341" s="247">
        <v>2</v>
      </c>
      <c r="N341" s="244">
        <v>530</v>
      </c>
      <c r="O341" s="243" t="s">
        <v>1575</v>
      </c>
      <c r="P341" s="125">
        <f>SUMIFS('C - Sazby a jednotkové ceny'!$H$7:$H$69,'C - Sazby a jednotkové ceny'!$E$7:$E$69,'A1 - Seznam míst plnění vnější'!L341,'C - Sazby a jednotkové ceny'!$F$7:$F$69,'A1 - Seznam míst plnění vnější'!M341)</f>
        <v>0</v>
      </c>
      <c r="Q341" s="269">
        <f t="shared" si="16"/>
        <v>0</v>
      </c>
      <c r="R341" s="249" t="s">
        <v>1586</v>
      </c>
      <c r="S341" s="251" t="s">
        <v>1586</v>
      </c>
      <c r="T341" s="252" t="s">
        <v>1586</v>
      </c>
      <c r="U341" s="250" t="s">
        <v>1586</v>
      </c>
      <c r="V341" s="261" t="s">
        <v>1586</v>
      </c>
      <c r="W341" s="262" t="s">
        <v>1586</v>
      </c>
      <c r="Y341" s="15">
        <f>SUMIFS('D - Harmonogram úklidu'!$AJ$5:$AJ$1213,'D - Harmonogram úklidu'!$A$5:$A$1213,'A1 - Seznam míst plnění vnější'!G343,'D - Harmonogram úklidu'!$B$5:$B$1213,'A1 - Seznam míst plnění vnější'!L343)</f>
        <v>0</v>
      </c>
      <c r="Z341" s="47" t="str">
        <f t="shared" si="15"/>
        <v>Herálec</v>
      </c>
    </row>
    <row r="342" spans="1:26" ht="19.5" customHeight="1" x14ac:dyDescent="0.25">
      <c r="A342" s="14" t="s">
        <v>2510</v>
      </c>
      <c r="B342" s="30">
        <v>1221</v>
      </c>
      <c r="C342" s="26" t="s">
        <v>128</v>
      </c>
      <c r="D342" s="42" t="s">
        <v>142</v>
      </c>
      <c r="E342" s="26">
        <v>558437</v>
      </c>
      <c r="F342" s="26" t="s">
        <v>1627</v>
      </c>
      <c r="G342" s="33" t="s">
        <v>147</v>
      </c>
      <c r="H342" s="227" t="s">
        <v>1988</v>
      </c>
      <c r="I342" s="227" t="s">
        <v>2105</v>
      </c>
      <c r="J342" s="227" t="s">
        <v>2494</v>
      </c>
      <c r="K342" s="227" t="s">
        <v>2494</v>
      </c>
      <c r="L342" s="227" t="s">
        <v>391</v>
      </c>
      <c r="M342" s="247">
        <v>1</v>
      </c>
      <c r="N342" s="244">
        <v>530</v>
      </c>
      <c r="O342" s="243" t="s">
        <v>1575</v>
      </c>
      <c r="P342" s="125">
        <f>SUMIFS('C - Sazby a jednotkové ceny'!$H$7:$H$69,'C - Sazby a jednotkové ceny'!$E$7:$E$69,'A1 - Seznam míst plnění vnější'!L342,'C - Sazby a jednotkové ceny'!$F$7:$F$69,'A1 - Seznam míst plnění vnější'!M342)</f>
        <v>0</v>
      </c>
      <c r="Q342" s="269">
        <f t="shared" si="16"/>
        <v>0</v>
      </c>
      <c r="R342" s="249" t="s">
        <v>1586</v>
      </c>
      <c r="S342" s="251" t="s">
        <v>1586</v>
      </c>
      <c r="T342" s="252" t="s">
        <v>1586</v>
      </c>
      <c r="U342" s="250" t="s">
        <v>1586</v>
      </c>
      <c r="V342" s="261" t="s">
        <v>1586</v>
      </c>
      <c r="W342" s="262" t="s">
        <v>1586</v>
      </c>
      <c r="Y342" s="15">
        <f ca="1">SUMIFS('D - Harmonogram úklidu'!$AJ$5:$AJ$1213,'D - Harmonogram úklidu'!$A$5:$A$1213,'A1 - Seznam míst plnění vnější'!G344,'D - Harmonogram úklidu'!$B$5:$B$1213,'A1 - Seznam míst plnění vnější'!L344)</f>
        <v>2</v>
      </c>
      <c r="Z342" s="47" t="str">
        <f t="shared" si="15"/>
        <v>Herálec</v>
      </c>
    </row>
    <row r="343" spans="1:26" ht="11.25" customHeight="1" x14ac:dyDescent="0.25">
      <c r="A343" s="14" t="s">
        <v>489</v>
      </c>
      <c r="B343" s="30">
        <v>1611</v>
      </c>
      <c r="C343" s="26">
        <v>0</v>
      </c>
      <c r="D343" s="42" t="s">
        <v>121</v>
      </c>
      <c r="E343" s="26">
        <v>548834</v>
      </c>
      <c r="F343" s="26" t="s">
        <v>1649</v>
      </c>
      <c r="G343" s="33" t="s">
        <v>1974</v>
      </c>
      <c r="H343" s="227" t="s">
        <v>1988</v>
      </c>
      <c r="I343" s="227" t="s">
        <v>2106</v>
      </c>
      <c r="J343" s="227" t="s">
        <v>2580</v>
      </c>
      <c r="K343" s="227" t="s">
        <v>2495</v>
      </c>
      <c r="L343" s="227" t="s">
        <v>350</v>
      </c>
      <c r="M343" s="247">
        <v>1</v>
      </c>
      <c r="N343" s="244">
        <v>106</v>
      </c>
      <c r="O343" s="243" t="s">
        <v>1575</v>
      </c>
      <c r="P343" s="125">
        <f>SUMIFS('C - Sazby a jednotkové ceny'!$H$7:$H$69,'C - Sazby a jednotkové ceny'!$E$7:$E$69,'A1 - Seznam míst plnění vnější'!L343,'C - Sazby a jednotkové ceny'!$F$7:$F$69,'A1 - Seznam míst plnění vnější'!M343)</f>
        <v>0</v>
      </c>
      <c r="Q343" s="269">
        <f t="shared" si="16"/>
        <v>0</v>
      </c>
      <c r="R343" s="249" t="s">
        <v>1586</v>
      </c>
      <c r="S343" s="251" t="s">
        <v>1586</v>
      </c>
      <c r="T343" s="252" t="s">
        <v>1586</v>
      </c>
      <c r="U343" s="250" t="s">
        <v>1586</v>
      </c>
      <c r="V343" s="261" t="s">
        <v>1586</v>
      </c>
      <c r="W343" s="262" t="s">
        <v>1586</v>
      </c>
      <c r="Y343" s="15">
        <f ca="1">SUMIFS('D - Harmonogram úklidu'!$AJ$5:$AJ$1213,'D - Harmonogram úklidu'!$A$5:$A$1213,'A1 - Seznam míst plnění vnější'!G345,'D - Harmonogram úklidu'!$B$5:$B$1213,'A1 - Seznam míst plnění vnější'!L345)</f>
        <v>4</v>
      </c>
      <c r="Z343" s="47" t="str">
        <f t="shared" si="15"/>
        <v>Hlinsko-Kouty</v>
      </c>
    </row>
    <row r="344" spans="1:26" ht="19.5" customHeight="1" x14ac:dyDescent="0.25">
      <c r="A344" s="14" t="s">
        <v>2510</v>
      </c>
      <c r="B344" s="30">
        <v>1861</v>
      </c>
      <c r="C344" s="26" t="s">
        <v>128</v>
      </c>
      <c r="D344" s="42" t="s">
        <v>137</v>
      </c>
      <c r="E344" s="26">
        <v>749606</v>
      </c>
      <c r="F344" s="26" t="s">
        <v>1624</v>
      </c>
      <c r="G344" s="33" t="s">
        <v>148</v>
      </c>
      <c r="H344" s="227" t="s">
        <v>1988</v>
      </c>
      <c r="I344" s="227" t="s">
        <v>2107</v>
      </c>
      <c r="J344" s="227" t="s">
        <v>2580</v>
      </c>
      <c r="K344" s="227" t="s">
        <v>2491</v>
      </c>
      <c r="L344" s="227" t="s">
        <v>346</v>
      </c>
      <c r="M344" s="247">
        <v>2</v>
      </c>
      <c r="N344" s="244">
        <v>25</v>
      </c>
      <c r="O344" s="243" t="s">
        <v>1575</v>
      </c>
      <c r="P344" s="125">
        <f>SUMIFS('C - Sazby a jednotkové ceny'!$H$7:$H$69,'C - Sazby a jednotkové ceny'!$E$7:$E$69,'A1 - Seznam míst plnění vnější'!L344,'C - Sazby a jednotkové ceny'!$F$7:$F$69,'A1 - Seznam míst plnění vnější'!M344)</f>
        <v>0</v>
      </c>
      <c r="Q344" s="269">
        <f t="shared" si="16"/>
        <v>0</v>
      </c>
      <c r="R344" s="249" t="s">
        <v>1586</v>
      </c>
      <c r="S344" s="251" t="s">
        <v>1586</v>
      </c>
      <c r="T344" s="252" t="s">
        <v>1586</v>
      </c>
      <c r="U344" s="250" t="s">
        <v>1586</v>
      </c>
      <c r="V344" s="261" t="s">
        <v>1586</v>
      </c>
      <c r="W344" s="262" t="s">
        <v>1586</v>
      </c>
      <c r="Y344" s="15">
        <f ca="1">SUMIFS('D - Harmonogram úklidu'!$AJ$5:$AJ$1213,'D - Harmonogram úklidu'!$A$5:$A$1213,'A1 - Seznam míst plnění vnější'!G346,'D - Harmonogram úklidu'!$B$5:$B$1213,'A1 - Seznam míst plnění vnější'!L346)</f>
        <v>2</v>
      </c>
      <c r="Z344" s="47" t="str">
        <f t="shared" si="15"/>
        <v>Hodice</v>
      </c>
    </row>
    <row r="345" spans="1:26" ht="19.5" customHeight="1" x14ac:dyDescent="0.25">
      <c r="A345" s="14" t="s">
        <v>2510</v>
      </c>
      <c r="B345" s="30">
        <v>1861</v>
      </c>
      <c r="C345" s="26" t="s">
        <v>128</v>
      </c>
      <c r="D345" s="42" t="s">
        <v>137</v>
      </c>
      <c r="E345" s="26">
        <v>749606</v>
      </c>
      <c r="F345" s="26" t="s">
        <v>1625</v>
      </c>
      <c r="G345" s="33" t="s">
        <v>148</v>
      </c>
      <c r="H345" s="227" t="s">
        <v>1988</v>
      </c>
      <c r="I345" s="227" t="s">
        <v>2107</v>
      </c>
      <c r="J345" s="227" t="s">
        <v>2580</v>
      </c>
      <c r="K345" s="227" t="s">
        <v>2492</v>
      </c>
      <c r="L345" s="227" t="s">
        <v>347</v>
      </c>
      <c r="M345" s="247">
        <v>4</v>
      </c>
      <c r="N345" s="32">
        <v>1</v>
      </c>
      <c r="O345" s="39" t="s">
        <v>1576</v>
      </c>
      <c r="P345" s="125">
        <f>SUMIFS('C - Sazby a jednotkové ceny'!$H$7:$H$69,'C - Sazby a jednotkové ceny'!$E$7:$E$69,'A1 - Seznam míst plnění vnější'!L345,'C - Sazby a jednotkové ceny'!$F$7:$F$69,'A1 - Seznam míst plnění vnější'!M345)</f>
        <v>0</v>
      </c>
      <c r="Q345" s="269">
        <f t="shared" si="16"/>
        <v>0</v>
      </c>
      <c r="R345" s="249" t="s">
        <v>1586</v>
      </c>
      <c r="S345" s="251" t="s">
        <v>1586</v>
      </c>
      <c r="T345" s="252" t="s">
        <v>1586</v>
      </c>
      <c r="U345" s="250" t="s">
        <v>1586</v>
      </c>
      <c r="V345" s="261" t="s">
        <v>1586</v>
      </c>
      <c r="W345" s="262" t="s">
        <v>1586</v>
      </c>
      <c r="Y345" s="15">
        <f ca="1">SUMIFS('D - Harmonogram úklidu'!$AJ$5:$AJ$1213,'D - Harmonogram úklidu'!$A$5:$A$1213,'A1 - Seznam míst plnění vnější'!G347,'D - Harmonogram úklidu'!$B$5:$B$1213,'A1 - Seznam míst plnění vnější'!L347)</f>
        <v>1</v>
      </c>
      <c r="Z345" s="47" t="str">
        <f t="shared" si="15"/>
        <v>Hodice</v>
      </c>
    </row>
    <row r="346" spans="1:26" ht="19.5" customHeight="1" x14ac:dyDescent="0.25">
      <c r="A346" s="14" t="s">
        <v>2510</v>
      </c>
      <c r="B346" s="30">
        <v>1861</v>
      </c>
      <c r="C346" s="26" t="s">
        <v>128</v>
      </c>
      <c r="D346" s="42" t="s">
        <v>137</v>
      </c>
      <c r="E346" s="26">
        <v>749606</v>
      </c>
      <c r="F346" s="26" t="s">
        <v>1626</v>
      </c>
      <c r="G346" s="33" t="s">
        <v>148</v>
      </c>
      <c r="H346" s="227" t="s">
        <v>1988</v>
      </c>
      <c r="I346" s="227" t="s">
        <v>2107</v>
      </c>
      <c r="J346" s="227" t="s">
        <v>2580</v>
      </c>
      <c r="K346" s="227" t="s">
        <v>2495</v>
      </c>
      <c r="L346" s="227" t="s">
        <v>350</v>
      </c>
      <c r="M346" s="247">
        <v>1</v>
      </c>
      <c r="N346" s="244">
        <v>261</v>
      </c>
      <c r="O346" s="243" t="s">
        <v>1575</v>
      </c>
      <c r="P346" s="125">
        <f>SUMIFS('C - Sazby a jednotkové ceny'!$H$7:$H$69,'C - Sazby a jednotkové ceny'!$E$7:$E$69,'A1 - Seznam míst plnění vnější'!L346,'C - Sazby a jednotkové ceny'!$F$7:$F$69,'A1 - Seznam míst plnění vnější'!M346)</f>
        <v>0</v>
      </c>
      <c r="Q346" s="269">
        <f t="shared" si="16"/>
        <v>0</v>
      </c>
      <c r="R346" s="249" t="s">
        <v>1586</v>
      </c>
      <c r="S346" s="251" t="s">
        <v>1586</v>
      </c>
      <c r="T346" s="252" t="s">
        <v>1586</v>
      </c>
      <c r="U346" s="250" t="s">
        <v>1586</v>
      </c>
      <c r="V346" s="261" t="s">
        <v>1586</v>
      </c>
      <c r="W346" s="262" t="s">
        <v>1586</v>
      </c>
      <c r="Y346" s="15">
        <f ca="1">SUMIFS('D - Harmonogram úklidu'!$AJ$5:$AJ$1213,'D - Harmonogram úklidu'!$A$5:$A$1213,'A1 - Seznam míst plnění vnější'!G348,'D - Harmonogram úklidu'!$B$5:$B$1213,'A1 - Seznam míst plnění vnější'!L348)</f>
        <v>14</v>
      </c>
      <c r="Z346" s="47" t="str">
        <f t="shared" si="15"/>
        <v>Hodice</v>
      </c>
    </row>
    <row r="347" spans="1:26" ht="19.5" customHeight="1" x14ac:dyDescent="0.25">
      <c r="A347" s="14" t="s">
        <v>2510</v>
      </c>
      <c r="B347" s="30">
        <v>1861</v>
      </c>
      <c r="C347" s="26" t="s">
        <v>128</v>
      </c>
      <c r="D347" s="42" t="s">
        <v>137</v>
      </c>
      <c r="E347" s="26">
        <v>749606</v>
      </c>
      <c r="F347" s="26" t="s">
        <v>1627</v>
      </c>
      <c r="G347" s="33" t="s">
        <v>148</v>
      </c>
      <c r="H347" s="227" t="s">
        <v>1988</v>
      </c>
      <c r="I347" s="227" t="s">
        <v>2107</v>
      </c>
      <c r="J347" s="227" t="s">
        <v>2494</v>
      </c>
      <c r="K347" s="227" t="s">
        <v>2494</v>
      </c>
      <c r="L347" s="227" t="s">
        <v>391</v>
      </c>
      <c r="M347" s="247">
        <v>1</v>
      </c>
      <c r="N347" s="244">
        <v>435</v>
      </c>
      <c r="O347" s="243" t="s">
        <v>1575</v>
      </c>
      <c r="P347" s="125">
        <f>SUMIFS('C - Sazby a jednotkové ceny'!$H$7:$H$69,'C - Sazby a jednotkové ceny'!$E$7:$E$69,'A1 - Seznam míst plnění vnější'!L347,'C - Sazby a jednotkové ceny'!$F$7:$F$69,'A1 - Seznam míst plnění vnější'!M347)</f>
        <v>0</v>
      </c>
      <c r="Q347" s="269">
        <f t="shared" si="16"/>
        <v>0</v>
      </c>
      <c r="R347" s="249" t="s">
        <v>1586</v>
      </c>
      <c r="S347" s="251" t="s">
        <v>1586</v>
      </c>
      <c r="T347" s="252" t="s">
        <v>1586</v>
      </c>
      <c r="U347" s="250" t="s">
        <v>1586</v>
      </c>
      <c r="V347" s="261" t="s">
        <v>1586</v>
      </c>
      <c r="W347" s="262" t="s">
        <v>1586</v>
      </c>
      <c r="Y347" s="15">
        <f ca="1">SUMIFS('D - Harmonogram úklidu'!$AJ$5:$AJ$1213,'D - Harmonogram úklidu'!$A$5:$A$1213,'A1 - Seznam míst plnění vnější'!G349,'D - Harmonogram úklidu'!$B$5:$B$1213,'A1 - Seznam míst plnění vnější'!L349)</f>
        <v>14</v>
      </c>
      <c r="Z347" s="47" t="str">
        <f t="shared" si="15"/>
        <v>Hodice</v>
      </c>
    </row>
    <row r="348" spans="1:26" ht="19.5" customHeight="1" x14ac:dyDescent="0.25">
      <c r="A348" s="14" t="s">
        <v>489</v>
      </c>
      <c r="B348" s="30">
        <v>2082</v>
      </c>
      <c r="C348" s="26" t="s">
        <v>68</v>
      </c>
      <c r="D348" s="42" t="s">
        <v>126</v>
      </c>
      <c r="E348" s="26">
        <v>338251</v>
      </c>
      <c r="F348" s="26" t="s">
        <v>1769</v>
      </c>
      <c r="G348" s="33" t="s">
        <v>149</v>
      </c>
      <c r="H348" s="227" t="s">
        <v>1988</v>
      </c>
      <c r="I348" s="227" t="s">
        <v>2108</v>
      </c>
      <c r="J348" s="227" t="s">
        <v>2580</v>
      </c>
      <c r="K348" s="227" t="s">
        <v>2492</v>
      </c>
      <c r="L348" s="227" t="s">
        <v>347</v>
      </c>
      <c r="M348" s="247">
        <v>2</v>
      </c>
      <c r="N348" s="32">
        <v>3</v>
      </c>
      <c r="O348" s="39" t="s">
        <v>1576</v>
      </c>
      <c r="P348" s="125">
        <f>SUMIFS('C - Sazby a jednotkové ceny'!$H$7:$H$69,'C - Sazby a jednotkové ceny'!$E$7:$E$69,'A1 - Seznam míst plnění vnější'!L348,'C - Sazby a jednotkové ceny'!$F$7:$F$69,'A1 - Seznam míst plnění vnější'!M348)</f>
        <v>0</v>
      </c>
      <c r="Q348" s="269">
        <f t="shared" si="16"/>
        <v>0</v>
      </c>
      <c r="R348" s="249" t="s">
        <v>1586</v>
      </c>
      <c r="S348" s="251" t="s">
        <v>1586</v>
      </c>
      <c r="T348" s="252" t="s">
        <v>1586</v>
      </c>
      <c r="U348" s="250" t="s">
        <v>1586</v>
      </c>
      <c r="V348" s="261" t="s">
        <v>1586</v>
      </c>
      <c r="W348" s="262" t="s">
        <v>1586</v>
      </c>
      <c r="Y348" s="15">
        <f ca="1">SUMIFS('D - Harmonogram úklidu'!$AJ$5:$AJ$1213,'D - Harmonogram úklidu'!$A$5:$A$1213,'A1 - Seznam míst plnění vnější'!G350,'D - Harmonogram úklidu'!$B$5:$B$1213,'A1 - Seznam míst plnění vnější'!L350)</f>
        <v>1</v>
      </c>
      <c r="Z348" s="47" t="str">
        <f t="shared" si="15"/>
        <v>Hodonice</v>
      </c>
    </row>
    <row r="349" spans="1:26" ht="19.5" customHeight="1" x14ac:dyDescent="0.25">
      <c r="A349" s="14" t="s">
        <v>2510</v>
      </c>
      <c r="B349" s="30">
        <v>2082</v>
      </c>
      <c r="C349" s="26" t="s">
        <v>68</v>
      </c>
      <c r="D349" s="42" t="s">
        <v>126</v>
      </c>
      <c r="E349" s="26">
        <v>338251</v>
      </c>
      <c r="F349" s="26" t="s">
        <v>1770</v>
      </c>
      <c r="G349" s="33" t="s">
        <v>149</v>
      </c>
      <c r="H349" s="227" t="s">
        <v>1988</v>
      </c>
      <c r="I349" s="227" t="s">
        <v>2108</v>
      </c>
      <c r="J349" s="227" t="s">
        <v>2580</v>
      </c>
      <c r="K349" s="227" t="s">
        <v>2495</v>
      </c>
      <c r="L349" s="227" t="s">
        <v>350</v>
      </c>
      <c r="M349" s="247">
        <v>1</v>
      </c>
      <c r="N349" s="244">
        <v>529</v>
      </c>
      <c r="O349" s="243" t="s">
        <v>1575</v>
      </c>
      <c r="P349" s="125">
        <f>SUMIFS('C - Sazby a jednotkové ceny'!$H$7:$H$69,'C - Sazby a jednotkové ceny'!$E$7:$E$69,'A1 - Seznam míst plnění vnější'!L349,'C - Sazby a jednotkové ceny'!$F$7:$F$69,'A1 - Seznam míst plnění vnější'!M349)</f>
        <v>0</v>
      </c>
      <c r="Q349" s="269">
        <f t="shared" si="16"/>
        <v>0</v>
      </c>
      <c r="R349" s="249" t="s">
        <v>1586</v>
      </c>
      <c r="S349" s="251" t="s">
        <v>1585</v>
      </c>
      <c r="T349" s="252" t="s">
        <v>1585</v>
      </c>
      <c r="U349" s="250" t="s">
        <v>1586</v>
      </c>
      <c r="V349" s="261" t="s">
        <v>1586</v>
      </c>
      <c r="W349" s="262" t="s">
        <v>1586</v>
      </c>
      <c r="Y349" s="15">
        <f ca="1">SUMIFS('D - Harmonogram úklidu'!$AJ$5:$AJ$1213,'D - Harmonogram úklidu'!$A$5:$A$1213,'A1 - Seznam míst plnění vnější'!G351,'D - Harmonogram úklidu'!$B$5:$B$1213,'A1 - Seznam míst plnění vnější'!L351)</f>
        <v>14</v>
      </c>
      <c r="Z349" s="47" t="str">
        <f t="shared" si="15"/>
        <v>Hodonice</v>
      </c>
    </row>
    <row r="350" spans="1:26" ht="19.5" customHeight="1" x14ac:dyDescent="0.25">
      <c r="A350" s="14" t="s">
        <v>2510</v>
      </c>
      <c r="B350" s="30">
        <v>2082</v>
      </c>
      <c r="C350" s="26" t="s">
        <v>68</v>
      </c>
      <c r="D350" s="42" t="s">
        <v>126</v>
      </c>
      <c r="E350" s="26">
        <v>338251</v>
      </c>
      <c r="F350" s="26" t="s">
        <v>1771</v>
      </c>
      <c r="G350" s="33" t="s">
        <v>149</v>
      </c>
      <c r="H350" s="227" t="s">
        <v>1988</v>
      </c>
      <c r="I350" s="227" t="s">
        <v>2108</v>
      </c>
      <c r="J350" s="227" t="s">
        <v>2494</v>
      </c>
      <c r="K350" s="227" t="s">
        <v>2494</v>
      </c>
      <c r="L350" s="227" t="s">
        <v>391</v>
      </c>
      <c r="M350" s="247">
        <v>1</v>
      </c>
      <c r="N350" s="244">
        <v>180</v>
      </c>
      <c r="O350" s="243" t="s">
        <v>1575</v>
      </c>
      <c r="P350" s="125">
        <f>SUMIFS('C - Sazby a jednotkové ceny'!$H$7:$H$69,'C - Sazby a jednotkové ceny'!$E$7:$E$69,'A1 - Seznam míst plnění vnější'!L350,'C - Sazby a jednotkové ceny'!$F$7:$F$69,'A1 - Seznam míst plnění vnější'!M350)</f>
        <v>0</v>
      </c>
      <c r="Q350" s="269">
        <f t="shared" si="16"/>
        <v>0</v>
      </c>
      <c r="R350" s="249" t="s">
        <v>1586</v>
      </c>
      <c r="S350" s="251" t="s">
        <v>1586</v>
      </c>
      <c r="T350" s="252" t="s">
        <v>1586</v>
      </c>
      <c r="U350" s="250" t="s">
        <v>1586</v>
      </c>
      <c r="V350" s="261" t="s">
        <v>1586</v>
      </c>
      <c r="W350" s="262" t="s">
        <v>1586</v>
      </c>
      <c r="Y350" s="15">
        <f ca="1">SUMIFS('D - Harmonogram úklidu'!$AJ$5:$AJ$1213,'D - Harmonogram úklidu'!$A$5:$A$1213,'A1 - Seznam míst plnění vnější'!G352,'D - Harmonogram úklidu'!$B$5:$B$1213,'A1 - Seznam míst plnění vnější'!L352)</f>
        <v>14</v>
      </c>
      <c r="Z350" s="47" t="str">
        <f t="shared" si="15"/>
        <v>Hodonice</v>
      </c>
    </row>
    <row r="351" spans="1:26" ht="11.25" customHeight="1" x14ac:dyDescent="0.25">
      <c r="A351" s="14" t="s">
        <v>2510</v>
      </c>
      <c r="B351" s="30">
        <v>2082</v>
      </c>
      <c r="C351" s="26" t="s">
        <v>68</v>
      </c>
      <c r="D351" s="42" t="s">
        <v>126</v>
      </c>
      <c r="E351" s="26">
        <v>338251</v>
      </c>
      <c r="F351" s="26" t="s">
        <v>1772</v>
      </c>
      <c r="G351" s="33" t="s">
        <v>149</v>
      </c>
      <c r="H351" s="227" t="s">
        <v>1988</v>
      </c>
      <c r="I351" s="227" t="s">
        <v>2109</v>
      </c>
      <c r="J351" s="227" t="s">
        <v>2580</v>
      </c>
      <c r="K351" s="227" t="s">
        <v>2492</v>
      </c>
      <c r="L351" s="227" t="s">
        <v>347</v>
      </c>
      <c r="M351" s="247">
        <v>12</v>
      </c>
      <c r="N351" s="32">
        <v>3</v>
      </c>
      <c r="O351" s="39" t="s">
        <v>1576</v>
      </c>
      <c r="P351" s="125">
        <f>SUMIFS('C - Sazby a jednotkové ceny'!$H$7:$H$69,'C - Sazby a jednotkové ceny'!$E$7:$E$69,'A1 - Seznam míst plnění vnější'!L351,'C - Sazby a jednotkové ceny'!$F$7:$F$69,'A1 - Seznam míst plnění vnější'!M351)</f>
        <v>0</v>
      </c>
      <c r="Q351" s="269">
        <f t="shared" si="16"/>
        <v>0</v>
      </c>
      <c r="R351" s="249" t="s">
        <v>1586</v>
      </c>
      <c r="S351" s="251" t="s">
        <v>1586</v>
      </c>
      <c r="T351" s="252" t="s">
        <v>1586</v>
      </c>
      <c r="U351" s="250" t="s">
        <v>1586</v>
      </c>
      <c r="V351" s="261" t="s">
        <v>1586</v>
      </c>
      <c r="W351" s="262" t="s">
        <v>1586</v>
      </c>
      <c r="Y351" s="15">
        <f ca="1">SUMIFS('D - Harmonogram úklidu'!$AJ$5:$AJ$1213,'D - Harmonogram úklidu'!$A$5:$A$1213,'A1 - Seznam míst plnění vnější'!G353,'D - Harmonogram úklidu'!$B$5:$B$1213,'A1 - Seznam míst plnění vnější'!L353)</f>
        <v>20</v>
      </c>
      <c r="Z351" s="47" t="str">
        <f t="shared" si="15"/>
        <v>Hodonice</v>
      </c>
    </row>
    <row r="352" spans="1:26" ht="11.25" customHeight="1" x14ac:dyDescent="0.25">
      <c r="A352" s="14" t="s">
        <v>2510</v>
      </c>
      <c r="B352" s="30">
        <v>2082</v>
      </c>
      <c r="C352" s="26" t="s">
        <v>68</v>
      </c>
      <c r="D352" s="42" t="s">
        <v>126</v>
      </c>
      <c r="E352" s="26">
        <v>338251</v>
      </c>
      <c r="F352" s="26" t="s">
        <v>1773</v>
      </c>
      <c r="G352" s="33" t="s">
        <v>149</v>
      </c>
      <c r="H352" s="227" t="s">
        <v>1988</v>
      </c>
      <c r="I352" s="227" t="s">
        <v>2109</v>
      </c>
      <c r="J352" s="227" t="s">
        <v>2580</v>
      </c>
      <c r="K352" s="227" t="s">
        <v>2495</v>
      </c>
      <c r="L352" s="227" t="s">
        <v>350</v>
      </c>
      <c r="M352" s="247">
        <v>12</v>
      </c>
      <c r="N352" s="244">
        <v>30</v>
      </c>
      <c r="O352" s="243" t="s">
        <v>1575</v>
      </c>
      <c r="P352" s="125">
        <f>SUMIFS('C - Sazby a jednotkové ceny'!$H$7:$H$69,'C - Sazby a jednotkové ceny'!$E$7:$E$69,'A1 - Seznam míst plnění vnější'!L352,'C - Sazby a jednotkové ceny'!$F$7:$F$69,'A1 - Seznam míst plnění vnější'!M352)</f>
        <v>0</v>
      </c>
      <c r="Q352" s="269">
        <f t="shared" si="16"/>
        <v>0</v>
      </c>
      <c r="R352" s="249" t="s">
        <v>1586</v>
      </c>
      <c r="S352" s="251" t="s">
        <v>1585</v>
      </c>
      <c r="T352" s="252" t="s">
        <v>1585</v>
      </c>
      <c r="U352" s="250" t="s">
        <v>1586</v>
      </c>
      <c r="V352" s="261" t="s">
        <v>1586</v>
      </c>
      <c r="W352" s="262" t="s">
        <v>1586</v>
      </c>
      <c r="Y352" s="15">
        <f ca="1">SUMIFS('D - Harmonogram úklidu'!$AJ$5:$AJ$1213,'D - Harmonogram úklidu'!$A$5:$A$1213,'A1 - Seznam míst plnění vnější'!G354,'D - Harmonogram úklidu'!$B$5:$B$1213,'A1 - Seznam míst plnění vnější'!L354)</f>
        <v>12</v>
      </c>
      <c r="Z352" s="47" t="str">
        <f t="shared" si="15"/>
        <v>Hodonice</v>
      </c>
    </row>
    <row r="353" spans="1:26" ht="11.25" customHeight="1" x14ac:dyDescent="0.25">
      <c r="A353" s="14" t="s">
        <v>2510</v>
      </c>
      <c r="B353" s="30">
        <v>2401</v>
      </c>
      <c r="C353" s="26" t="s">
        <v>68</v>
      </c>
      <c r="D353" s="42" t="s">
        <v>76</v>
      </c>
      <c r="E353" s="26">
        <v>338459</v>
      </c>
      <c r="F353" s="26" t="s">
        <v>1774</v>
      </c>
      <c r="G353" s="33" t="s">
        <v>76</v>
      </c>
      <c r="H353" s="227" t="s">
        <v>1988</v>
      </c>
      <c r="I353" s="227" t="s">
        <v>2110</v>
      </c>
      <c r="J353" s="227" t="s">
        <v>2580</v>
      </c>
      <c r="K353" s="227" t="s">
        <v>2492</v>
      </c>
      <c r="L353" s="227" t="s">
        <v>347</v>
      </c>
      <c r="M353" s="247">
        <v>12</v>
      </c>
      <c r="N353" s="32">
        <v>9</v>
      </c>
      <c r="O353" s="39" t="s">
        <v>1576</v>
      </c>
      <c r="P353" s="125">
        <f>SUMIFS('C - Sazby a jednotkové ceny'!$H$7:$H$69,'C - Sazby a jednotkové ceny'!$E$7:$E$69,'A1 - Seznam míst plnění vnější'!L353,'C - Sazby a jednotkové ceny'!$F$7:$F$69,'A1 - Seznam míst plnění vnější'!M353)</f>
        <v>0</v>
      </c>
      <c r="Q353" s="269">
        <f t="shared" si="16"/>
        <v>0</v>
      </c>
      <c r="R353" s="249" t="s">
        <v>1586</v>
      </c>
      <c r="S353" s="251" t="s">
        <v>1586</v>
      </c>
      <c r="T353" s="252" t="s">
        <v>1586</v>
      </c>
      <c r="U353" s="250" t="s">
        <v>1586</v>
      </c>
      <c r="V353" s="261" t="s">
        <v>1586</v>
      </c>
      <c r="W353" s="262" t="s">
        <v>1586</v>
      </c>
      <c r="Y353" s="15">
        <f ca="1">SUMIFS('D - Harmonogram úklidu'!$AJ$5:$AJ$1213,'D - Harmonogram úklidu'!$A$5:$A$1213,'A1 - Seznam míst plnění vnější'!G355,'D - Harmonogram úklidu'!$B$5:$B$1213,'A1 - Seznam míst plnění vnější'!L355)</f>
        <v>16</v>
      </c>
      <c r="Z353" s="47" t="str">
        <f t="shared" si="15"/>
        <v>Hodonín</v>
      </c>
    </row>
    <row r="354" spans="1:26" ht="11.25" customHeight="1" x14ac:dyDescent="0.25">
      <c r="A354" s="14" t="s">
        <v>2510</v>
      </c>
      <c r="B354" s="30">
        <v>2401</v>
      </c>
      <c r="C354" s="26" t="s">
        <v>68</v>
      </c>
      <c r="D354" s="42" t="s">
        <v>76</v>
      </c>
      <c r="E354" s="26">
        <v>338459</v>
      </c>
      <c r="F354" s="26" t="s">
        <v>1775</v>
      </c>
      <c r="G354" s="33" t="s">
        <v>76</v>
      </c>
      <c r="H354" s="227" t="s">
        <v>1988</v>
      </c>
      <c r="I354" s="227" t="s">
        <v>2110</v>
      </c>
      <c r="J354" s="227" t="s">
        <v>2580</v>
      </c>
      <c r="K354" s="227" t="s">
        <v>2493</v>
      </c>
      <c r="L354" s="227" t="s">
        <v>348</v>
      </c>
      <c r="M354" s="247">
        <v>12</v>
      </c>
      <c r="N354" s="32">
        <v>3</v>
      </c>
      <c r="O354" s="39" t="s">
        <v>1576</v>
      </c>
      <c r="P354" s="125">
        <f>SUMIFS('C - Sazby a jednotkové ceny'!$H$7:$H$69,'C - Sazby a jednotkové ceny'!$E$7:$E$69,'A1 - Seznam míst plnění vnější'!L354,'C - Sazby a jednotkové ceny'!$F$7:$F$69,'A1 - Seznam míst plnění vnější'!M354)</f>
        <v>0</v>
      </c>
      <c r="Q354" s="269">
        <f t="shared" si="16"/>
        <v>0</v>
      </c>
      <c r="R354" s="249" t="s">
        <v>1586</v>
      </c>
      <c r="S354" s="251" t="s">
        <v>1586</v>
      </c>
      <c r="T354" s="252" t="s">
        <v>1586</v>
      </c>
      <c r="U354" s="250" t="s">
        <v>1586</v>
      </c>
      <c r="V354" s="261" t="s">
        <v>1586</v>
      </c>
      <c r="W354" s="262" t="s">
        <v>1586</v>
      </c>
      <c r="Y354" s="15">
        <f ca="1">SUMIFS('D - Harmonogram úklidu'!$AJ$5:$AJ$1213,'D - Harmonogram úklidu'!$A$5:$A$1213,'A1 - Seznam míst plnění vnější'!G356,'D - Harmonogram úklidu'!$B$5:$B$1213,'A1 - Seznam míst plnění vnější'!L356)</f>
        <v>12</v>
      </c>
      <c r="Z354" s="47" t="str">
        <f t="shared" si="15"/>
        <v>Hodonín</v>
      </c>
    </row>
    <row r="355" spans="1:26" ht="11.25" customHeight="1" x14ac:dyDescent="0.25">
      <c r="A355" s="14" t="s">
        <v>2510</v>
      </c>
      <c r="B355" s="30">
        <v>2401</v>
      </c>
      <c r="C355" s="26" t="s">
        <v>68</v>
      </c>
      <c r="D355" s="42" t="s">
        <v>76</v>
      </c>
      <c r="E355" s="26">
        <v>338459</v>
      </c>
      <c r="F355" s="26" t="s">
        <v>1776</v>
      </c>
      <c r="G355" s="33" t="s">
        <v>76</v>
      </c>
      <c r="H355" s="227" t="s">
        <v>1988</v>
      </c>
      <c r="I355" s="227" t="s">
        <v>2110</v>
      </c>
      <c r="J355" s="227" t="s">
        <v>2580</v>
      </c>
      <c r="K355" s="227" t="s">
        <v>2495</v>
      </c>
      <c r="L355" s="227" t="s">
        <v>349</v>
      </c>
      <c r="M355" s="247">
        <v>2</v>
      </c>
      <c r="N355" s="244">
        <v>40</v>
      </c>
      <c r="O355" s="243" t="s">
        <v>1575</v>
      </c>
      <c r="P355" s="125">
        <f>SUMIFS('C - Sazby a jednotkové ceny'!$H$7:$H$69,'C - Sazby a jednotkové ceny'!$E$7:$E$69,'A1 - Seznam míst plnění vnější'!L355,'C - Sazby a jednotkové ceny'!$F$7:$F$69,'A1 - Seznam míst plnění vnější'!M355)</f>
        <v>0</v>
      </c>
      <c r="Q355" s="269">
        <f t="shared" si="16"/>
        <v>0</v>
      </c>
      <c r="R355" s="249" t="s">
        <v>1586</v>
      </c>
      <c r="S355" s="251" t="s">
        <v>1585</v>
      </c>
      <c r="T355" s="252" t="s">
        <v>1585</v>
      </c>
      <c r="U355" s="250" t="s">
        <v>1586</v>
      </c>
      <c r="V355" s="261" t="s">
        <v>1586</v>
      </c>
      <c r="W355" s="262" t="s">
        <v>1586</v>
      </c>
      <c r="Y355" s="15">
        <f ca="1">SUMIFS('D - Harmonogram úklidu'!$AJ$5:$AJ$1213,'D - Harmonogram úklidu'!$A$5:$A$1213,'A1 - Seznam míst plnění vnější'!G357,'D - Harmonogram úklidu'!$B$5:$B$1213,'A1 - Seznam míst plnění vnější'!L357)</f>
        <v>2</v>
      </c>
      <c r="Z355" s="47" t="str">
        <f t="shared" si="15"/>
        <v>Hodonín</v>
      </c>
    </row>
    <row r="356" spans="1:26" ht="11.25" customHeight="1" x14ac:dyDescent="0.25">
      <c r="A356" s="14" t="s">
        <v>2510</v>
      </c>
      <c r="B356" s="30">
        <v>2401</v>
      </c>
      <c r="C356" s="26" t="s">
        <v>68</v>
      </c>
      <c r="D356" s="42" t="s">
        <v>76</v>
      </c>
      <c r="E356" s="26">
        <v>338459</v>
      </c>
      <c r="F356" s="26" t="s">
        <v>1777</v>
      </c>
      <c r="G356" s="33" t="s">
        <v>76</v>
      </c>
      <c r="H356" s="227" t="s">
        <v>1988</v>
      </c>
      <c r="I356" s="227" t="s">
        <v>2110</v>
      </c>
      <c r="J356" s="227" t="s">
        <v>2580</v>
      </c>
      <c r="K356" s="227" t="s">
        <v>2495</v>
      </c>
      <c r="L356" s="227" t="s">
        <v>350</v>
      </c>
      <c r="M356" s="247">
        <v>12</v>
      </c>
      <c r="N356" s="244">
        <v>2070</v>
      </c>
      <c r="O356" s="243" t="s">
        <v>1575</v>
      </c>
      <c r="P356" s="125">
        <f>SUMIFS('C - Sazby a jednotkové ceny'!$H$7:$H$69,'C - Sazby a jednotkové ceny'!$E$7:$E$69,'A1 - Seznam míst plnění vnější'!L356,'C - Sazby a jednotkové ceny'!$F$7:$F$69,'A1 - Seznam míst plnění vnější'!M356)</f>
        <v>0</v>
      </c>
      <c r="Q356" s="269">
        <f t="shared" si="16"/>
        <v>0</v>
      </c>
      <c r="R356" s="249" t="s">
        <v>1586</v>
      </c>
      <c r="S356" s="251" t="s">
        <v>1585</v>
      </c>
      <c r="T356" s="252" t="s">
        <v>1585</v>
      </c>
      <c r="U356" s="250" t="s">
        <v>1586</v>
      </c>
      <c r="V356" s="261" t="s">
        <v>1586</v>
      </c>
      <c r="W356" s="262" t="s">
        <v>1586</v>
      </c>
      <c r="Y356" s="15">
        <f ca="1">SUMIFS('D - Harmonogram úklidu'!$AJ$5:$AJ$1213,'D - Harmonogram úklidu'!$A$5:$A$1213,'A1 - Seznam míst plnění vnější'!G358,'D - Harmonogram úklidu'!$B$5:$B$1213,'A1 - Seznam míst plnění vnější'!L358)</f>
        <v>16</v>
      </c>
      <c r="Z356" s="47" t="str">
        <f t="shared" si="15"/>
        <v>Hodonín</v>
      </c>
    </row>
    <row r="357" spans="1:26" ht="11.25" customHeight="1" x14ac:dyDescent="0.25">
      <c r="A357" s="14" t="s">
        <v>2510</v>
      </c>
      <c r="B357" s="30">
        <v>2401</v>
      </c>
      <c r="C357" s="26" t="s">
        <v>68</v>
      </c>
      <c r="D357" s="42" t="s">
        <v>76</v>
      </c>
      <c r="E357" s="26">
        <v>338459</v>
      </c>
      <c r="F357" s="26" t="s">
        <v>1778</v>
      </c>
      <c r="G357" s="33" t="s">
        <v>76</v>
      </c>
      <c r="H357" s="227" t="s">
        <v>1988</v>
      </c>
      <c r="I357" s="227" t="s">
        <v>2110</v>
      </c>
      <c r="J357" s="227" t="s">
        <v>2494</v>
      </c>
      <c r="K357" s="227" t="s">
        <v>2494</v>
      </c>
      <c r="L357" s="227" t="s">
        <v>391</v>
      </c>
      <c r="M357" s="247">
        <v>2</v>
      </c>
      <c r="N357" s="244">
        <v>1900</v>
      </c>
      <c r="O357" s="243" t="s">
        <v>1575</v>
      </c>
      <c r="P357" s="125">
        <f>SUMIFS('C - Sazby a jednotkové ceny'!$H$7:$H$69,'C - Sazby a jednotkové ceny'!$E$7:$E$69,'A1 - Seznam míst plnění vnější'!L357,'C - Sazby a jednotkové ceny'!$F$7:$F$69,'A1 - Seznam míst plnění vnější'!M357)</f>
        <v>0</v>
      </c>
      <c r="Q357" s="269">
        <f t="shared" si="16"/>
        <v>0</v>
      </c>
      <c r="R357" s="249" t="s">
        <v>1586</v>
      </c>
      <c r="S357" s="251" t="s">
        <v>1586</v>
      </c>
      <c r="T357" s="252" t="s">
        <v>1586</v>
      </c>
      <c r="U357" s="250" t="s">
        <v>1586</v>
      </c>
      <c r="V357" s="261" t="s">
        <v>1586</v>
      </c>
      <c r="W357" s="262" t="s">
        <v>1586</v>
      </c>
      <c r="Y357" s="15">
        <f ca="1">SUMIFS('D - Harmonogram úklidu'!$AJ$5:$AJ$1213,'D - Harmonogram úklidu'!$A$5:$A$1213,'A1 - Seznam míst plnění vnější'!G359,'D - Harmonogram úklidu'!$B$5:$B$1213,'A1 - Seznam míst plnění vnější'!L359)</f>
        <v>12</v>
      </c>
      <c r="Z357" s="47" t="str">
        <f t="shared" si="15"/>
        <v>Hodonín</v>
      </c>
    </row>
    <row r="358" spans="1:26" ht="11.25" customHeight="1" x14ac:dyDescent="0.25">
      <c r="A358" s="14" t="s">
        <v>2510</v>
      </c>
      <c r="B358" s="30">
        <v>2401</v>
      </c>
      <c r="C358" s="26" t="s">
        <v>68</v>
      </c>
      <c r="D358" s="42" t="s">
        <v>76</v>
      </c>
      <c r="E358" s="26">
        <v>338459</v>
      </c>
      <c r="F358" s="26" t="s">
        <v>1638</v>
      </c>
      <c r="G358" s="33" t="s">
        <v>76</v>
      </c>
      <c r="H358" s="227" t="s">
        <v>1988</v>
      </c>
      <c r="I358" s="227" t="s">
        <v>2111</v>
      </c>
      <c r="J358" s="227" t="s">
        <v>2580</v>
      </c>
      <c r="K358" s="227" t="s">
        <v>2495</v>
      </c>
      <c r="L358" s="227" t="s">
        <v>349</v>
      </c>
      <c r="M358" s="247">
        <v>12</v>
      </c>
      <c r="N358" s="244">
        <v>82</v>
      </c>
      <c r="O358" s="243" t="s">
        <v>1575</v>
      </c>
      <c r="P358" s="125">
        <f>SUMIFS('C - Sazby a jednotkové ceny'!$H$7:$H$69,'C - Sazby a jednotkové ceny'!$E$7:$E$69,'A1 - Seznam míst plnění vnější'!L358,'C - Sazby a jednotkové ceny'!$F$7:$F$69,'A1 - Seznam míst plnění vnější'!M358)</f>
        <v>0</v>
      </c>
      <c r="Q358" s="269">
        <f t="shared" si="16"/>
        <v>0</v>
      </c>
      <c r="R358" s="249" t="s">
        <v>1586</v>
      </c>
      <c r="S358" s="251" t="s">
        <v>1585</v>
      </c>
      <c r="T358" s="252" t="s">
        <v>1585</v>
      </c>
      <c r="U358" s="250" t="s">
        <v>1586</v>
      </c>
      <c r="V358" s="261" t="s">
        <v>1586</v>
      </c>
      <c r="W358" s="262" t="s">
        <v>1586</v>
      </c>
      <c r="Y358" s="15">
        <f ca="1">SUMIFS('D - Harmonogram úklidu'!$AJ$5:$AJ$1213,'D - Harmonogram úklidu'!$A$5:$A$1213,'A1 - Seznam míst plnění vnější'!G360,'D - Harmonogram úklidu'!$B$5:$B$1213,'A1 - Seznam míst plnění vnější'!L360)</f>
        <v>12</v>
      </c>
      <c r="Z358" s="47" t="str">
        <f t="shared" si="15"/>
        <v>Hodonín</v>
      </c>
    </row>
    <row r="359" spans="1:26" ht="11.25" customHeight="1" x14ac:dyDescent="0.25">
      <c r="A359" s="14" t="s">
        <v>2510</v>
      </c>
      <c r="B359" s="30">
        <v>2401</v>
      </c>
      <c r="C359" s="26" t="s">
        <v>68</v>
      </c>
      <c r="D359" s="42" t="s">
        <v>76</v>
      </c>
      <c r="E359" s="26">
        <v>338459</v>
      </c>
      <c r="F359" s="26" t="s">
        <v>1639</v>
      </c>
      <c r="G359" s="33" t="s">
        <v>76</v>
      </c>
      <c r="H359" s="227" t="s">
        <v>1988</v>
      </c>
      <c r="I359" s="227" t="s">
        <v>2111</v>
      </c>
      <c r="J359" s="227" t="s">
        <v>2580</v>
      </c>
      <c r="K359" s="227" t="s">
        <v>2495</v>
      </c>
      <c r="L359" s="227" t="s">
        <v>350</v>
      </c>
      <c r="M359" s="247">
        <v>12</v>
      </c>
      <c r="N359" s="244">
        <v>82</v>
      </c>
      <c r="O359" s="243" t="s">
        <v>1575</v>
      </c>
      <c r="P359" s="125">
        <f>SUMIFS('C - Sazby a jednotkové ceny'!$H$7:$H$69,'C - Sazby a jednotkové ceny'!$E$7:$E$69,'A1 - Seznam míst plnění vnější'!L359,'C - Sazby a jednotkové ceny'!$F$7:$F$69,'A1 - Seznam míst plnění vnější'!M359)</f>
        <v>0</v>
      </c>
      <c r="Q359" s="269">
        <f t="shared" si="16"/>
        <v>0</v>
      </c>
      <c r="R359" s="249" t="s">
        <v>1586</v>
      </c>
      <c r="S359" s="251" t="s">
        <v>1585</v>
      </c>
      <c r="T359" s="252" t="s">
        <v>1585</v>
      </c>
      <c r="U359" s="250" t="s">
        <v>1586</v>
      </c>
      <c r="V359" s="261" t="s">
        <v>1586</v>
      </c>
      <c r="W359" s="262" t="s">
        <v>1586</v>
      </c>
      <c r="Y359" s="15">
        <f ca="1">SUMIFS('D - Harmonogram úklidu'!$AJ$5:$AJ$1213,'D - Harmonogram úklidu'!$A$5:$A$1213,'A1 - Seznam míst plnění vnější'!G361,'D - Harmonogram úklidu'!$B$5:$B$1213,'A1 - Seznam míst plnění vnější'!L361)</f>
        <v>12</v>
      </c>
      <c r="Z359" s="47" t="str">
        <f t="shared" si="15"/>
        <v>Hodonín</v>
      </c>
    </row>
    <row r="360" spans="1:26" ht="11.25" customHeight="1" x14ac:dyDescent="0.25">
      <c r="A360" s="14" t="s">
        <v>2510</v>
      </c>
      <c r="B360" s="30">
        <v>2401</v>
      </c>
      <c r="C360" s="26" t="s">
        <v>68</v>
      </c>
      <c r="D360" s="42" t="s">
        <v>76</v>
      </c>
      <c r="E360" s="26">
        <v>338459</v>
      </c>
      <c r="F360" s="26" t="s">
        <v>1779</v>
      </c>
      <c r="G360" s="33" t="s">
        <v>76</v>
      </c>
      <c r="H360" s="227" t="s">
        <v>1988</v>
      </c>
      <c r="I360" s="227" t="s">
        <v>2112</v>
      </c>
      <c r="J360" s="227" t="s">
        <v>2580</v>
      </c>
      <c r="K360" s="227" t="s">
        <v>2493</v>
      </c>
      <c r="L360" s="227" t="s">
        <v>348</v>
      </c>
      <c r="M360" s="247">
        <v>12</v>
      </c>
      <c r="N360" s="32">
        <v>2</v>
      </c>
      <c r="O360" s="39" t="s">
        <v>1576</v>
      </c>
      <c r="P360" s="125">
        <f>SUMIFS('C - Sazby a jednotkové ceny'!$H$7:$H$69,'C - Sazby a jednotkové ceny'!$E$7:$E$69,'A1 - Seznam míst plnění vnější'!L360,'C - Sazby a jednotkové ceny'!$F$7:$F$69,'A1 - Seznam míst plnění vnější'!M360)</f>
        <v>0</v>
      </c>
      <c r="Q360" s="269">
        <f t="shared" si="16"/>
        <v>0</v>
      </c>
      <c r="R360" s="249" t="s">
        <v>1586</v>
      </c>
      <c r="S360" s="251" t="s">
        <v>1586</v>
      </c>
      <c r="T360" s="252" t="s">
        <v>1586</v>
      </c>
      <c r="U360" s="250" t="s">
        <v>1586</v>
      </c>
      <c r="V360" s="261" t="s">
        <v>1586</v>
      </c>
      <c r="W360" s="262" t="s">
        <v>1586</v>
      </c>
      <c r="Y360" s="15">
        <f ca="1">SUMIFS('D - Harmonogram úklidu'!$AJ$5:$AJ$1213,'D - Harmonogram úklidu'!$A$5:$A$1213,'A1 - Seznam míst plnění vnější'!G362,'D - Harmonogram úklidu'!$B$5:$B$1213,'A1 - Seznam míst plnění vnější'!L362)</f>
        <v>12</v>
      </c>
      <c r="Z360" s="47" t="str">
        <f t="shared" si="15"/>
        <v>Hodonín</v>
      </c>
    </row>
    <row r="361" spans="1:26" ht="11.25" customHeight="1" x14ac:dyDescent="0.25">
      <c r="A361" s="14" t="s">
        <v>2510</v>
      </c>
      <c r="B361" s="30">
        <v>2401</v>
      </c>
      <c r="C361" s="26" t="s">
        <v>68</v>
      </c>
      <c r="D361" s="42" t="s">
        <v>76</v>
      </c>
      <c r="E361" s="26">
        <v>338459</v>
      </c>
      <c r="F361" s="26" t="s">
        <v>1780</v>
      </c>
      <c r="G361" s="33" t="s">
        <v>76</v>
      </c>
      <c r="H361" s="227" t="s">
        <v>1988</v>
      </c>
      <c r="I361" s="227" t="s">
        <v>2112</v>
      </c>
      <c r="J361" s="227" t="s">
        <v>2580</v>
      </c>
      <c r="K361" s="227" t="s">
        <v>2495</v>
      </c>
      <c r="L361" s="227" t="s">
        <v>350</v>
      </c>
      <c r="M361" s="247">
        <v>12</v>
      </c>
      <c r="N361" s="244">
        <v>273</v>
      </c>
      <c r="O361" s="243" t="s">
        <v>1575</v>
      </c>
      <c r="P361" s="125">
        <f>SUMIFS('C - Sazby a jednotkové ceny'!$H$7:$H$69,'C - Sazby a jednotkové ceny'!$E$7:$E$69,'A1 - Seznam míst plnění vnější'!L361,'C - Sazby a jednotkové ceny'!$F$7:$F$69,'A1 - Seznam míst plnění vnější'!M361)</f>
        <v>0</v>
      </c>
      <c r="Q361" s="269">
        <f t="shared" si="16"/>
        <v>0</v>
      </c>
      <c r="R361" s="249" t="s">
        <v>1586</v>
      </c>
      <c r="S361" s="251" t="s">
        <v>1585</v>
      </c>
      <c r="T361" s="252" t="s">
        <v>1585</v>
      </c>
      <c r="U361" s="250" t="s">
        <v>1586</v>
      </c>
      <c r="V361" s="261" t="s">
        <v>1586</v>
      </c>
      <c r="W361" s="262" t="s">
        <v>1586</v>
      </c>
      <c r="Y361" s="15">
        <f ca="1">SUMIFS('D - Harmonogram úklidu'!$AJ$5:$AJ$1213,'D - Harmonogram úklidu'!$A$5:$A$1213,'A1 - Seznam míst plnění vnější'!G363,'D - Harmonogram úklidu'!$B$5:$B$1213,'A1 - Seznam míst plnění vnější'!L363)</f>
        <v>16</v>
      </c>
      <c r="Z361" s="47" t="str">
        <f t="shared" si="15"/>
        <v>Hodonín</v>
      </c>
    </row>
    <row r="362" spans="1:26" ht="19.5" customHeight="1" x14ac:dyDescent="0.25">
      <c r="A362" s="14" t="s">
        <v>2510</v>
      </c>
      <c r="B362" s="30">
        <v>2401</v>
      </c>
      <c r="C362" s="26" t="s">
        <v>68</v>
      </c>
      <c r="D362" s="42" t="s">
        <v>76</v>
      </c>
      <c r="E362" s="26">
        <v>338459</v>
      </c>
      <c r="F362" s="26" t="s">
        <v>1781</v>
      </c>
      <c r="G362" s="33" t="s">
        <v>76</v>
      </c>
      <c r="H362" s="227" t="s">
        <v>1988</v>
      </c>
      <c r="I362" s="227" t="s">
        <v>2113</v>
      </c>
      <c r="J362" s="227" t="s">
        <v>2580</v>
      </c>
      <c r="K362" s="227" t="s">
        <v>1573</v>
      </c>
      <c r="L362" s="227" t="s">
        <v>345</v>
      </c>
      <c r="M362" s="247">
        <v>12</v>
      </c>
      <c r="N362" s="32">
        <v>1</v>
      </c>
      <c r="O362" s="39" t="s">
        <v>1576</v>
      </c>
      <c r="P362" s="125">
        <f>SUMIFS('C - Sazby a jednotkové ceny'!$H$7:$H$69,'C - Sazby a jednotkové ceny'!$E$7:$E$69,'A1 - Seznam míst plnění vnější'!L362,'C - Sazby a jednotkové ceny'!$F$7:$F$69,'A1 - Seznam míst plnění vnější'!M362)</f>
        <v>0</v>
      </c>
      <c r="Q362" s="269">
        <f t="shared" si="16"/>
        <v>0</v>
      </c>
      <c r="R362" s="249" t="s">
        <v>1586</v>
      </c>
      <c r="S362" s="251" t="s">
        <v>1586</v>
      </c>
      <c r="T362" s="252" t="s">
        <v>1586</v>
      </c>
      <c r="U362" s="250" t="s">
        <v>1586</v>
      </c>
      <c r="V362" s="261" t="s">
        <v>1586</v>
      </c>
      <c r="W362" s="262" t="s">
        <v>1586</v>
      </c>
      <c r="Y362" s="15">
        <f ca="1">SUMIFS('D - Harmonogram úklidu'!$AJ$5:$AJ$1213,'D - Harmonogram úklidu'!$A$5:$A$1213,'A1 - Seznam míst plnění vnější'!G364,'D - Harmonogram úklidu'!$B$5:$B$1213,'A1 - Seznam míst plnění vnější'!L364)</f>
        <v>1</v>
      </c>
      <c r="Z362" s="47" t="str">
        <f t="shared" si="15"/>
        <v>Hodonín</v>
      </c>
    </row>
    <row r="363" spans="1:26" ht="11.25" customHeight="1" x14ac:dyDescent="0.25">
      <c r="A363" s="14" t="s">
        <v>2510</v>
      </c>
      <c r="B363" s="30">
        <v>1801</v>
      </c>
      <c r="C363" s="26" t="s">
        <v>128</v>
      </c>
      <c r="D363" s="42" t="s">
        <v>119</v>
      </c>
      <c r="E363" s="26">
        <v>758029</v>
      </c>
      <c r="F363" s="26" t="s">
        <v>1616</v>
      </c>
      <c r="G363" s="33" t="s">
        <v>261</v>
      </c>
      <c r="H363" s="227" t="s">
        <v>1988</v>
      </c>
      <c r="I363" s="227" t="s">
        <v>2114</v>
      </c>
      <c r="J363" s="227" t="s">
        <v>2580</v>
      </c>
      <c r="K363" s="227" t="s">
        <v>2495</v>
      </c>
      <c r="L363" s="227" t="s">
        <v>350</v>
      </c>
      <c r="M363" s="247">
        <v>4</v>
      </c>
      <c r="N363" s="244">
        <v>1863</v>
      </c>
      <c r="O363" s="243" t="s">
        <v>1575</v>
      </c>
      <c r="P363" s="125">
        <f>SUMIFS('C - Sazby a jednotkové ceny'!$H$7:$H$69,'C - Sazby a jednotkové ceny'!$E$7:$E$69,'A1 - Seznam míst plnění vnější'!L363,'C - Sazby a jednotkové ceny'!$F$7:$F$69,'A1 - Seznam míst plnění vnější'!M363)</f>
        <v>0</v>
      </c>
      <c r="Q363" s="269">
        <f t="shared" si="16"/>
        <v>0</v>
      </c>
      <c r="R363" s="249" t="s">
        <v>1586</v>
      </c>
      <c r="S363" s="251" t="s">
        <v>1585</v>
      </c>
      <c r="T363" s="252" t="s">
        <v>1585</v>
      </c>
      <c r="U363" s="250" t="s">
        <v>1586</v>
      </c>
      <c r="V363" s="261" t="s">
        <v>1586</v>
      </c>
      <c r="W363" s="262" t="s">
        <v>1586</v>
      </c>
      <c r="Y363" s="15">
        <f ca="1">SUMIFS('D - Harmonogram úklidu'!$AJ$5:$AJ$1213,'D - Harmonogram úklidu'!$A$5:$A$1213,'A1 - Seznam míst plnění vnější'!G365,'D - Harmonogram úklidu'!$B$5:$B$1213,'A1 - Seznam míst plnění vnější'!L365)</f>
        <v>12</v>
      </c>
      <c r="Z363" s="47" t="str">
        <f t="shared" si="15"/>
        <v>Horní Cerekev</v>
      </c>
    </row>
    <row r="364" spans="1:26" ht="11.25" customHeight="1" x14ac:dyDescent="0.25">
      <c r="A364" s="14" t="s">
        <v>2510</v>
      </c>
      <c r="B364" s="30">
        <v>1801</v>
      </c>
      <c r="C364" s="26" t="s">
        <v>128</v>
      </c>
      <c r="D364" s="42" t="s">
        <v>119</v>
      </c>
      <c r="E364" s="26">
        <v>758029</v>
      </c>
      <c r="F364" s="26" t="s">
        <v>1617</v>
      </c>
      <c r="G364" s="33" t="s">
        <v>261</v>
      </c>
      <c r="H364" s="227" t="s">
        <v>1988</v>
      </c>
      <c r="I364" s="227" t="s">
        <v>2114</v>
      </c>
      <c r="J364" s="227" t="s">
        <v>2494</v>
      </c>
      <c r="K364" s="227" t="s">
        <v>2494</v>
      </c>
      <c r="L364" s="227" t="s">
        <v>391</v>
      </c>
      <c r="M364" s="247">
        <v>1</v>
      </c>
      <c r="N364" s="244">
        <v>4678</v>
      </c>
      <c r="O364" s="243" t="s">
        <v>1575</v>
      </c>
      <c r="P364" s="125">
        <f>SUMIFS('C - Sazby a jednotkové ceny'!$H$7:$H$69,'C - Sazby a jednotkové ceny'!$E$7:$E$69,'A1 - Seznam míst plnění vnější'!L364,'C - Sazby a jednotkové ceny'!$F$7:$F$69,'A1 - Seznam míst plnění vnější'!M364)</f>
        <v>0</v>
      </c>
      <c r="Q364" s="269">
        <f t="shared" si="16"/>
        <v>0</v>
      </c>
      <c r="R364" s="249" t="s">
        <v>1586</v>
      </c>
      <c r="S364" s="251" t="s">
        <v>1586</v>
      </c>
      <c r="T364" s="252" t="s">
        <v>1586</v>
      </c>
      <c r="U364" s="250" t="s">
        <v>1586</v>
      </c>
      <c r="V364" s="261" t="s">
        <v>1586</v>
      </c>
      <c r="W364" s="262" t="s">
        <v>1586</v>
      </c>
      <c r="Y364" s="15">
        <f ca="1">SUMIFS('D - Harmonogram úklidu'!$AJ$5:$AJ$1213,'D - Harmonogram úklidu'!$A$5:$A$1213,'A1 - Seznam míst plnění vnější'!G367,'D - Harmonogram úklidu'!$B$5:$B$1213,'A1 - Seznam míst plnění vnější'!L367)</f>
        <v>16</v>
      </c>
      <c r="Z364" s="47" t="str">
        <f t="shared" si="15"/>
        <v>Horní Cerekev</v>
      </c>
    </row>
    <row r="365" spans="1:26" ht="11.25" customHeight="1" x14ac:dyDescent="0.25">
      <c r="A365" s="14" t="s">
        <v>2510</v>
      </c>
      <c r="B365" s="30">
        <v>1801</v>
      </c>
      <c r="C365" s="26" t="s">
        <v>128</v>
      </c>
      <c r="D365" s="42" t="s">
        <v>119</v>
      </c>
      <c r="E365" s="26">
        <v>758029</v>
      </c>
      <c r="F365" s="26" t="s">
        <v>2660</v>
      </c>
      <c r="G365" s="33" t="s">
        <v>261</v>
      </c>
      <c r="H365" s="227" t="s">
        <v>1988</v>
      </c>
      <c r="I365" s="227" t="s">
        <v>2115</v>
      </c>
      <c r="J365" s="227" t="s">
        <v>2580</v>
      </c>
      <c r="K365" s="227" t="s">
        <v>2492</v>
      </c>
      <c r="L365" s="227" t="s">
        <v>347</v>
      </c>
      <c r="M365" s="247">
        <v>12</v>
      </c>
      <c r="N365" s="32">
        <v>7</v>
      </c>
      <c r="O365" s="39" t="s">
        <v>1576</v>
      </c>
      <c r="P365" s="125">
        <f>SUMIFS('C - Sazby a jednotkové ceny'!$H$7:$H$69,'C - Sazby a jednotkové ceny'!$E$7:$E$69,'A1 - Seznam míst plnění vnější'!L365,'C - Sazby a jednotkové ceny'!$F$7:$F$69,'A1 - Seznam míst plnění vnější'!M365)</f>
        <v>0</v>
      </c>
      <c r="Q365" s="269">
        <f t="shared" si="16"/>
        <v>0</v>
      </c>
      <c r="R365" s="249" t="s">
        <v>1586</v>
      </c>
      <c r="S365" s="251" t="s">
        <v>1586</v>
      </c>
      <c r="T365" s="252" t="s">
        <v>1586</v>
      </c>
      <c r="U365" s="250" t="s">
        <v>1586</v>
      </c>
      <c r="V365" s="261" t="s">
        <v>1586</v>
      </c>
      <c r="W365" s="262" t="s">
        <v>1586</v>
      </c>
      <c r="Y365" s="15">
        <f ca="1">SUMIFS('D - Harmonogram úklidu'!$AJ$5:$AJ$1213,'D - Harmonogram úklidu'!$A$5:$A$1213,'A1 - Seznam míst plnění vnější'!G368,'D - Harmonogram úklidu'!$B$5:$B$1213,'A1 - Seznam míst plnění vnější'!L368)</f>
        <v>2</v>
      </c>
      <c r="Z365" s="47" t="str">
        <f t="shared" si="15"/>
        <v>Horní Cerekev</v>
      </c>
    </row>
    <row r="366" spans="1:26" ht="11.25" customHeight="1" x14ac:dyDescent="0.25">
      <c r="A366" s="14" t="s">
        <v>2510</v>
      </c>
      <c r="B366" s="30">
        <v>1801</v>
      </c>
      <c r="C366" s="26" t="s">
        <v>128</v>
      </c>
      <c r="D366" s="42" t="s">
        <v>119</v>
      </c>
      <c r="E366" s="26">
        <v>758029</v>
      </c>
      <c r="F366" s="26" t="s">
        <v>2661</v>
      </c>
      <c r="G366" s="33" t="s">
        <v>261</v>
      </c>
      <c r="H366" s="227" t="s">
        <v>1988</v>
      </c>
      <c r="I366" s="227" t="s">
        <v>2115</v>
      </c>
      <c r="J366" s="227" t="s">
        <v>2580</v>
      </c>
      <c r="K366" s="227" t="s">
        <v>2493</v>
      </c>
      <c r="L366" s="227" t="s">
        <v>348</v>
      </c>
      <c r="M366" s="247">
        <v>12</v>
      </c>
      <c r="N366" s="32">
        <v>2</v>
      </c>
      <c r="O366" s="39" t="s">
        <v>1576</v>
      </c>
      <c r="P366" s="125">
        <f>SUMIFS('C - Sazby a jednotkové ceny'!$H$7:$H$69,'C - Sazby a jednotkové ceny'!$E$7:$E$69,'A1 - Seznam míst plnění vnější'!L366,'C - Sazby a jednotkové ceny'!$F$7:$F$69,'A1 - Seznam míst plnění vnější'!M366)</f>
        <v>0</v>
      </c>
      <c r="Q366" s="269">
        <f t="shared" ref="Q366" si="17">M366*P366*N366*(365/12/28)</f>
        <v>0</v>
      </c>
      <c r="R366" s="249" t="s">
        <v>1586</v>
      </c>
      <c r="S366" s="251" t="s">
        <v>1586</v>
      </c>
      <c r="T366" s="252" t="s">
        <v>1586</v>
      </c>
      <c r="U366" s="250" t="s">
        <v>1586</v>
      </c>
      <c r="V366" s="261" t="s">
        <v>1586</v>
      </c>
      <c r="W366" s="262" t="s">
        <v>1586</v>
      </c>
    </row>
    <row r="367" spans="1:26" ht="11.25" customHeight="1" x14ac:dyDescent="0.25">
      <c r="A367" s="14" t="s">
        <v>2510</v>
      </c>
      <c r="B367" s="30">
        <v>1801</v>
      </c>
      <c r="C367" s="26" t="s">
        <v>128</v>
      </c>
      <c r="D367" s="42" t="s">
        <v>119</v>
      </c>
      <c r="E367" s="26">
        <v>758029</v>
      </c>
      <c r="F367" s="26" t="s">
        <v>2662</v>
      </c>
      <c r="G367" s="33" t="s">
        <v>261</v>
      </c>
      <c r="H367" s="227" t="s">
        <v>1988</v>
      </c>
      <c r="I367" s="227" t="s">
        <v>2115</v>
      </c>
      <c r="J367" s="227" t="s">
        <v>2580</v>
      </c>
      <c r="K367" s="227" t="s">
        <v>2495</v>
      </c>
      <c r="L367" s="227" t="s">
        <v>350</v>
      </c>
      <c r="M367" s="247">
        <v>12</v>
      </c>
      <c r="N367" s="244">
        <v>270</v>
      </c>
      <c r="O367" s="243" t="s">
        <v>1575</v>
      </c>
      <c r="P367" s="125">
        <f>SUMIFS('C - Sazby a jednotkové ceny'!$H$7:$H$69,'C - Sazby a jednotkové ceny'!$E$7:$E$69,'A1 - Seznam míst plnění vnější'!L367,'C - Sazby a jednotkové ceny'!$F$7:$F$69,'A1 - Seznam míst plnění vnější'!M367)</f>
        <v>0</v>
      </c>
      <c r="Q367" s="269">
        <f t="shared" si="16"/>
        <v>0</v>
      </c>
      <c r="R367" s="249" t="s">
        <v>1586</v>
      </c>
      <c r="S367" s="251" t="s">
        <v>1585</v>
      </c>
      <c r="T367" s="252" t="s">
        <v>1585</v>
      </c>
      <c r="U367" s="250" t="s">
        <v>1586</v>
      </c>
      <c r="V367" s="261" t="s">
        <v>1586</v>
      </c>
      <c r="W367" s="262" t="s">
        <v>1586</v>
      </c>
      <c r="Y367" s="15">
        <f ca="1">SUMIFS('D - Harmonogram úklidu'!$AJ$5:$AJ$1213,'D - Harmonogram úklidu'!$A$5:$A$1213,'A1 - Seznam míst plnění vnější'!G369,'D - Harmonogram úklidu'!$B$5:$B$1213,'A1 - Seznam míst plnění vnější'!L369)</f>
        <v>4</v>
      </c>
      <c r="Z367" s="47" t="str">
        <f t="shared" si="15"/>
        <v>Horní Cerekev</v>
      </c>
    </row>
    <row r="368" spans="1:26" ht="19.5" customHeight="1" x14ac:dyDescent="0.25">
      <c r="A368" s="14" t="s">
        <v>2510</v>
      </c>
      <c r="B368" s="30">
        <v>1733</v>
      </c>
      <c r="C368" s="26" t="s">
        <v>128</v>
      </c>
      <c r="D368" s="42" t="s">
        <v>131</v>
      </c>
      <c r="E368" s="26">
        <v>562256</v>
      </c>
      <c r="F368" s="26" t="s">
        <v>1624</v>
      </c>
      <c r="G368" s="33" t="s">
        <v>262</v>
      </c>
      <c r="H368" s="227" t="s">
        <v>1988</v>
      </c>
      <c r="I368" s="227" t="s">
        <v>2116</v>
      </c>
      <c r="J368" s="227" t="s">
        <v>2580</v>
      </c>
      <c r="K368" s="227" t="s">
        <v>2491</v>
      </c>
      <c r="L368" s="227" t="s">
        <v>346</v>
      </c>
      <c r="M368" s="247">
        <v>2</v>
      </c>
      <c r="N368" s="244">
        <v>10</v>
      </c>
      <c r="O368" s="243" t="s">
        <v>1575</v>
      </c>
      <c r="P368" s="125">
        <f>SUMIFS('C - Sazby a jednotkové ceny'!$H$7:$H$69,'C - Sazby a jednotkové ceny'!$E$7:$E$69,'A1 - Seznam míst plnění vnější'!L368,'C - Sazby a jednotkové ceny'!$F$7:$F$69,'A1 - Seznam míst plnění vnější'!M368)</f>
        <v>0</v>
      </c>
      <c r="Q368" s="269">
        <f t="shared" si="16"/>
        <v>0</v>
      </c>
      <c r="R368" s="249" t="s">
        <v>1586</v>
      </c>
      <c r="S368" s="251" t="s">
        <v>1586</v>
      </c>
      <c r="T368" s="252" t="s">
        <v>1586</v>
      </c>
      <c r="U368" s="250" t="s">
        <v>1586</v>
      </c>
      <c r="V368" s="261" t="s">
        <v>1586</v>
      </c>
      <c r="W368" s="262" t="s">
        <v>1586</v>
      </c>
      <c r="Y368" s="15">
        <f ca="1">SUMIFS('D - Harmonogram úklidu'!$AJ$5:$AJ$1213,'D - Harmonogram úklidu'!$A$5:$A$1213,'A1 - Seznam míst plnění vnější'!G370,'D - Harmonogram úklidu'!$B$5:$B$1213,'A1 - Seznam míst plnění vnější'!L370)</f>
        <v>2</v>
      </c>
      <c r="Z368" s="47" t="str">
        <f t="shared" si="15"/>
        <v>Horní Ledeč</v>
      </c>
    </row>
    <row r="369" spans="1:26" ht="19.5" customHeight="1" x14ac:dyDescent="0.25">
      <c r="A369" s="14" t="s">
        <v>2510</v>
      </c>
      <c r="B369" s="30">
        <v>1733</v>
      </c>
      <c r="C369" s="26" t="s">
        <v>128</v>
      </c>
      <c r="D369" s="42" t="s">
        <v>131</v>
      </c>
      <c r="E369" s="26">
        <v>562256</v>
      </c>
      <c r="F369" s="26" t="s">
        <v>1625</v>
      </c>
      <c r="G369" s="33" t="s">
        <v>262</v>
      </c>
      <c r="H369" s="227" t="s">
        <v>1988</v>
      </c>
      <c r="I369" s="227" t="s">
        <v>2116</v>
      </c>
      <c r="J369" s="227" t="s">
        <v>2580</v>
      </c>
      <c r="K369" s="227" t="s">
        <v>2492</v>
      </c>
      <c r="L369" s="227" t="s">
        <v>347</v>
      </c>
      <c r="M369" s="247">
        <v>4</v>
      </c>
      <c r="N369" s="32">
        <v>1</v>
      </c>
      <c r="O369" s="39" t="s">
        <v>1576</v>
      </c>
      <c r="P369" s="125">
        <f>SUMIFS('C - Sazby a jednotkové ceny'!$H$7:$H$69,'C - Sazby a jednotkové ceny'!$E$7:$E$69,'A1 - Seznam míst plnění vnější'!L369,'C - Sazby a jednotkové ceny'!$F$7:$F$69,'A1 - Seznam míst plnění vnější'!M369)</f>
        <v>0</v>
      </c>
      <c r="Q369" s="269">
        <f t="shared" si="16"/>
        <v>0</v>
      </c>
      <c r="R369" s="249" t="s">
        <v>1586</v>
      </c>
      <c r="S369" s="251" t="s">
        <v>1586</v>
      </c>
      <c r="T369" s="252" t="s">
        <v>1586</v>
      </c>
      <c r="U369" s="250" t="s">
        <v>1586</v>
      </c>
      <c r="V369" s="261" t="s">
        <v>1586</v>
      </c>
      <c r="W369" s="262" t="s">
        <v>1586</v>
      </c>
      <c r="Y369" s="15">
        <f ca="1">SUMIFS('D - Harmonogram úklidu'!$AJ$5:$AJ$1213,'D - Harmonogram úklidu'!$A$5:$A$1213,'A1 - Seznam míst plnění vnější'!G371,'D - Harmonogram úklidu'!$B$5:$B$1213,'A1 - Seznam míst plnění vnější'!L371)</f>
        <v>1</v>
      </c>
      <c r="Z369" s="47" t="str">
        <f t="shared" si="15"/>
        <v>Horní Ledeč</v>
      </c>
    </row>
    <row r="370" spans="1:26" ht="19.5" customHeight="1" x14ac:dyDescent="0.25">
      <c r="A370" s="14" t="s">
        <v>2510</v>
      </c>
      <c r="B370" s="30">
        <v>1733</v>
      </c>
      <c r="C370" s="26" t="s">
        <v>128</v>
      </c>
      <c r="D370" s="42" t="s">
        <v>131</v>
      </c>
      <c r="E370" s="26">
        <v>562256</v>
      </c>
      <c r="F370" s="26" t="s">
        <v>1626</v>
      </c>
      <c r="G370" s="33" t="s">
        <v>262</v>
      </c>
      <c r="H370" s="227" t="s">
        <v>1988</v>
      </c>
      <c r="I370" s="227" t="s">
        <v>2116</v>
      </c>
      <c r="J370" s="227" t="s">
        <v>2580</v>
      </c>
      <c r="K370" s="227" t="s">
        <v>2495</v>
      </c>
      <c r="L370" s="227" t="s">
        <v>350</v>
      </c>
      <c r="M370" s="247">
        <v>1</v>
      </c>
      <c r="N370" s="244">
        <v>150</v>
      </c>
      <c r="O370" s="243" t="s">
        <v>1575</v>
      </c>
      <c r="P370" s="125">
        <f>SUMIFS('C - Sazby a jednotkové ceny'!$H$7:$H$69,'C - Sazby a jednotkové ceny'!$E$7:$E$69,'A1 - Seznam míst plnění vnější'!L370,'C - Sazby a jednotkové ceny'!$F$7:$F$69,'A1 - Seznam míst plnění vnější'!M370)</f>
        <v>0</v>
      </c>
      <c r="Q370" s="269">
        <f t="shared" si="16"/>
        <v>0</v>
      </c>
      <c r="R370" s="249" t="s">
        <v>1586</v>
      </c>
      <c r="S370" s="251" t="s">
        <v>1586</v>
      </c>
      <c r="T370" s="252" t="s">
        <v>1586</v>
      </c>
      <c r="U370" s="250" t="s">
        <v>1586</v>
      </c>
      <c r="V370" s="261" t="s">
        <v>1586</v>
      </c>
      <c r="W370" s="262" t="s">
        <v>1586</v>
      </c>
      <c r="Y370" s="15">
        <f ca="1">SUMIFS('D - Harmonogram úklidu'!$AJ$5:$AJ$1213,'D - Harmonogram úklidu'!$A$5:$A$1213,'A1 - Seznam míst plnění vnější'!G372,'D - Harmonogram úklidu'!$B$5:$B$1213,'A1 - Seznam míst plnění vnější'!L372)</f>
        <v>2</v>
      </c>
      <c r="Z370" s="47" t="str">
        <f t="shared" si="15"/>
        <v>Horní Ledeč</v>
      </c>
    </row>
    <row r="371" spans="1:26" ht="19.5" customHeight="1" x14ac:dyDescent="0.25">
      <c r="A371" s="14" t="s">
        <v>2510</v>
      </c>
      <c r="B371" s="30">
        <v>1733</v>
      </c>
      <c r="C371" s="26" t="s">
        <v>128</v>
      </c>
      <c r="D371" s="42" t="s">
        <v>131</v>
      </c>
      <c r="E371" s="26">
        <v>562256</v>
      </c>
      <c r="F371" s="26" t="s">
        <v>1627</v>
      </c>
      <c r="G371" s="33" t="s">
        <v>262</v>
      </c>
      <c r="H371" s="227" t="s">
        <v>1988</v>
      </c>
      <c r="I371" s="227" t="s">
        <v>2116</v>
      </c>
      <c r="J371" s="227" t="s">
        <v>2494</v>
      </c>
      <c r="K371" s="227" t="s">
        <v>2494</v>
      </c>
      <c r="L371" s="227" t="s">
        <v>391</v>
      </c>
      <c r="M371" s="247">
        <v>1</v>
      </c>
      <c r="N371" s="244">
        <v>300</v>
      </c>
      <c r="O371" s="243" t="s">
        <v>1575</v>
      </c>
      <c r="P371" s="125">
        <f>SUMIFS('C - Sazby a jednotkové ceny'!$H$7:$H$69,'C - Sazby a jednotkové ceny'!$E$7:$E$69,'A1 - Seznam míst plnění vnější'!L371,'C - Sazby a jednotkové ceny'!$F$7:$F$69,'A1 - Seznam míst plnění vnější'!M371)</f>
        <v>0</v>
      </c>
      <c r="Q371" s="269">
        <f t="shared" si="16"/>
        <v>0</v>
      </c>
      <c r="R371" s="249" t="s">
        <v>1586</v>
      </c>
      <c r="S371" s="251" t="s">
        <v>1586</v>
      </c>
      <c r="T371" s="252" t="s">
        <v>1586</v>
      </c>
      <c r="U371" s="250" t="s">
        <v>1586</v>
      </c>
      <c r="V371" s="261" t="s">
        <v>1586</v>
      </c>
      <c r="W371" s="262" t="s">
        <v>1586</v>
      </c>
      <c r="Y371" s="15">
        <f ca="1">SUMIFS('D - Harmonogram úklidu'!$AJ$5:$AJ$1213,'D - Harmonogram úklidu'!$A$5:$A$1213,'A1 - Seznam míst plnění vnější'!G373,'D - Harmonogram úklidu'!$B$5:$B$1213,'A1 - Seznam míst plnění vnější'!L373)</f>
        <v>4</v>
      </c>
      <c r="Z371" s="47" t="str">
        <f t="shared" si="15"/>
        <v>Horní Ledeč</v>
      </c>
    </row>
    <row r="372" spans="1:26" ht="19.5" customHeight="1" x14ac:dyDescent="0.25">
      <c r="A372" s="14" t="s">
        <v>489</v>
      </c>
      <c r="B372" s="30">
        <v>1801</v>
      </c>
      <c r="C372" s="26" t="s">
        <v>128</v>
      </c>
      <c r="D372" s="42" t="s">
        <v>119</v>
      </c>
      <c r="E372" s="26">
        <v>757922</v>
      </c>
      <c r="F372" s="26" t="s">
        <v>1624</v>
      </c>
      <c r="G372" s="33" t="s">
        <v>263</v>
      </c>
      <c r="H372" s="227" t="s">
        <v>1988</v>
      </c>
      <c r="I372" s="227" t="s">
        <v>2117</v>
      </c>
      <c r="J372" s="227" t="s">
        <v>2580</v>
      </c>
      <c r="K372" s="227" t="s">
        <v>2491</v>
      </c>
      <c r="L372" s="227" t="s">
        <v>346</v>
      </c>
      <c r="M372" s="247">
        <v>2</v>
      </c>
      <c r="N372" s="244">
        <v>5</v>
      </c>
      <c r="O372" s="243" t="s">
        <v>1575</v>
      </c>
      <c r="P372" s="125">
        <f>SUMIFS('C - Sazby a jednotkové ceny'!$H$7:$H$69,'C - Sazby a jednotkové ceny'!$E$7:$E$69,'A1 - Seznam míst plnění vnější'!L372,'C - Sazby a jednotkové ceny'!$F$7:$F$69,'A1 - Seznam míst plnění vnější'!M372)</f>
        <v>0</v>
      </c>
      <c r="Q372" s="269">
        <f t="shared" si="16"/>
        <v>0</v>
      </c>
      <c r="R372" s="249" t="s">
        <v>1586</v>
      </c>
      <c r="S372" s="251" t="s">
        <v>1586</v>
      </c>
      <c r="T372" s="252" t="s">
        <v>1586</v>
      </c>
      <c r="U372" s="250" t="s">
        <v>1586</v>
      </c>
      <c r="V372" s="261" t="s">
        <v>1586</v>
      </c>
      <c r="W372" s="262" t="s">
        <v>1586</v>
      </c>
      <c r="Y372" s="15">
        <f ca="1">SUMIFS('D - Harmonogram úklidu'!$AJ$5:$AJ$1213,'D - Harmonogram úklidu'!$A$5:$A$1213,'A1 - Seznam míst plnění vnější'!G374,'D - Harmonogram úklidu'!$B$5:$B$1213,'A1 - Seznam míst plnění vnější'!L374)</f>
        <v>2</v>
      </c>
      <c r="Z372" s="47" t="str">
        <f t="shared" si="15"/>
        <v>Horní Ves</v>
      </c>
    </row>
    <row r="373" spans="1:26" ht="19.5" customHeight="1" x14ac:dyDescent="0.25">
      <c r="A373" s="14" t="s">
        <v>489</v>
      </c>
      <c r="B373" s="30">
        <v>1801</v>
      </c>
      <c r="C373" s="26" t="s">
        <v>128</v>
      </c>
      <c r="D373" s="42" t="s">
        <v>119</v>
      </c>
      <c r="E373" s="26">
        <v>757922</v>
      </c>
      <c r="F373" s="26" t="s">
        <v>1625</v>
      </c>
      <c r="G373" s="33" t="s">
        <v>263</v>
      </c>
      <c r="H373" s="227" t="s">
        <v>1988</v>
      </c>
      <c r="I373" s="227" t="s">
        <v>2117</v>
      </c>
      <c r="J373" s="227" t="s">
        <v>2580</v>
      </c>
      <c r="K373" s="227" t="s">
        <v>2492</v>
      </c>
      <c r="L373" s="227" t="s">
        <v>347</v>
      </c>
      <c r="M373" s="247">
        <v>4</v>
      </c>
      <c r="N373" s="32">
        <v>1</v>
      </c>
      <c r="O373" s="39" t="s">
        <v>1576</v>
      </c>
      <c r="P373" s="125">
        <f>SUMIFS('C - Sazby a jednotkové ceny'!$H$7:$H$69,'C - Sazby a jednotkové ceny'!$E$7:$E$69,'A1 - Seznam míst plnění vnější'!L373,'C - Sazby a jednotkové ceny'!$F$7:$F$69,'A1 - Seznam míst plnění vnější'!M373)</f>
        <v>0</v>
      </c>
      <c r="Q373" s="269">
        <f t="shared" si="16"/>
        <v>0</v>
      </c>
      <c r="R373" s="249" t="s">
        <v>1586</v>
      </c>
      <c r="S373" s="251" t="s">
        <v>1586</v>
      </c>
      <c r="T373" s="252" t="s">
        <v>1586</v>
      </c>
      <c r="U373" s="250" t="s">
        <v>1586</v>
      </c>
      <c r="V373" s="261" t="s">
        <v>1586</v>
      </c>
      <c r="W373" s="262" t="s">
        <v>1586</v>
      </c>
      <c r="Y373" s="15">
        <f ca="1">SUMIFS('D - Harmonogram úklidu'!$AJ$5:$AJ$1213,'D - Harmonogram úklidu'!$A$5:$A$1213,'A1 - Seznam míst plnění vnější'!G375,'D - Harmonogram úklidu'!$B$5:$B$1213,'A1 - Seznam míst plnění vnější'!L375)</f>
        <v>1</v>
      </c>
      <c r="Z373" s="47" t="str">
        <f t="shared" si="15"/>
        <v>Horní Ves</v>
      </c>
    </row>
    <row r="374" spans="1:26" ht="19.5" customHeight="1" x14ac:dyDescent="0.25">
      <c r="A374" s="14" t="s">
        <v>489</v>
      </c>
      <c r="B374" s="30">
        <v>1801</v>
      </c>
      <c r="C374" s="26" t="s">
        <v>128</v>
      </c>
      <c r="D374" s="42" t="s">
        <v>119</v>
      </c>
      <c r="E374" s="26">
        <v>757922</v>
      </c>
      <c r="F374" s="26" t="s">
        <v>1626</v>
      </c>
      <c r="G374" s="33" t="s">
        <v>263</v>
      </c>
      <c r="H374" s="227" t="s">
        <v>1988</v>
      </c>
      <c r="I374" s="227" t="s">
        <v>2117</v>
      </c>
      <c r="J374" s="227" t="s">
        <v>2580</v>
      </c>
      <c r="K374" s="227" t="s">
        <v>2495</v>
      </c>
      <c r="L374" s="227" t="s">
        <v>350</v>
      </c>
      <c r="M374" s="247">
        <v>1</v>
      </c>
      <c r="N374" s="244">
        <v>285</v>
      </c>
      <c r="O374" s="243" t="s">
        <v>1575</v>
      </c>
      <c r="P374" s="125">
        <f>SUMIFS('C - Sazby a jednotkové ceny'!$H$7:$H$69,'C - Sazby a jednotkové ceny'!$E$7:$E$69,'A1 - Seznam míst plnění vnější'!L374,'C - Sazby a jednotkové ceny'!$F$7:$F$69,'A1 - Seznam míst plnění vnější'!M374)</f>
        <v>0</v>
      </c>
      <c r="Q374" s="269">
        <f t="shared" si="16"/>
        <v>0</v>
      </c>
      <c r="R374" s="249" t="s">
        <v>1586</v>
      </c>
      <c r="S374" s="251" t="s">
        <v>1586</v>
      </c>
      <c r="T374" s="252" t="s">
        <v>1586</v>
      </c>
      <c r="U374" s="250" t="s">
        <v>1586</v>
      </c>
      <c r="V374" s="261" t="s">
        <v>1586</v>
      </c>
      <c r="W374" s="262" t="s">
        <v>1586</v>
      </c>
      <c r="Y374" s="15">
        <f ca="1">SUMIFS('D - Harmonogram úklidu'!$AJ$5:$AJ$1213,'D - Harmonogram úklidu'!$A$5:$A$1213,'A1 - Seznam míst plnění vnější'!G376,'D - Harmonogram úklidu'!$B$5:$B$1213,'A1 - Seznam míst plnění vnější'!L376)</f>
        <v>2</v>
      </c>
      <c r="Z374" s="47" t="str">
        <f t="shared" si="15"/>
        <v>Horní Ves</v>
      </c>
    </row>
    <row r="375" spans="1:26" ht="19.5" customHeight="1" x14ac:dyDescent="0.25">
      <c r="A375" s="14" t="s">
        <v>489</v>
      </c>
      <c r="B375" s="30">
        <v>1801</v>
      </c>
      <c r="C375" s="26" t="s">
        <v>128</v>
      </c>
      <c r="D375" s="42" t="s">
        <v>119</v>
      </c>
      <c r="E375" s="26">
        <v>757922</v>
      </c>
      <c r="F375" s="26" t="s">
        <v>1627</v>
      </c>
      <c r="G375" s="33" t="s">
        <v>263</v>
      </c>
      <c r="H375" s="227" t="s">
        <v>1988</v>
      </c>
      <c r="I375" s="227" t="s">
        <v>2117</v>
      </c>
      <c r="J375" s="227" t="s">
        <v>2494</v>
      </c>
      <c r="K375" s="227" t="s">
        <v>2494</v>
      </c>
      <c r="L375" s="227" t="s">
        <v>391</v>
      </c>
      <c r="M375" s="247">
        <v>1</v>
      </c>
      <c r="N375" s="244">
        <v>475</v>
      </c>
      <c r="O375" s="243" t="s">
        <v>1575</v>
      </c>
      <c r="P375" s="125">
        <f>SUMIFS('C - Sazby a jednotkové ceny'!$H$7:$H$69,'C - Sazby a jednotkové ceny'!$E$7:$E$69,'A1 - Seznam míst plnění vnější'!L375,'C - Sazby a jednotkové ceny'!$F$7:$F$69,'A1 - Seznam míst plnění vnější'!M375)</f>
        <v>0</v>
      </c>
      <c r="Q375" s="269">
        <f t="shared" si="16"/>
        <v>0</v>
      </c>
      <c r="R375" s="249" t="s">
        <v>1586</v>
      </c>
      <c r="S375" s="251" t="s">
        <v>1586</v>
      </c>
      <c r="T375" s="252" t="s">
        <v>1586</v>
      </c>
      <c r="U375" s="250" t="s">
        <v>1586</v>
      </c>
      <c r="V375" s="261" t="s">
        <v>1586</v>
      </c>
      <c r="W375" s="262" t="s">
        <v>1586</v>
      </c>
      <c r="Y375" s="15">
        <f ca="1">SUMIFS('D - Harmonogram úklidu'!$AJ$5:$AJ$1213,'D - Harmonogram úklidu'!$A$5:$A$1213,'A1 - Seznam míst plnění vnější'!G377,'D - Harmonogram úklidu'!$B$5:$B$1213,'A1 - Seznam míst plnění vnější'!L377)</f>
        <v>4</v>
      </c>
      <c r="Z375" s="47" t="str">
        <f t="shared" si="15"/>
        <v>Horní Ves</v>
      </c>
    </row>
    <row r="376" spans="1:26" ht="19.5" customHeight="1" x14ac:dyDescent="0.25">
      <c r="A376" s="14" t="s">
        <v>489</v>
      </c>
      <c r="B376" s="30">
        <v>1801</v>
      </c>
      <c r="C376" s="26" t="s">
        <v>128</v>
      </c>
      <c r="D376" s="42" t="s">
        <v>119</v>
      </c>
      <c r="E376" s="26">
        <v>757724</v>
      </c>
      <c r="F376" s="26" t="s">
        <v>1624</v>
      </c>
      <c r="G376" s="33" t="s">
        <v>264</v>
      </c>
      <c r="H376" s="227" t="s">
        <v>1988</v>
      </c>
      <c r="I376" s="227" t="s">
        <v>2118</v>
      </c>
      <c r="J376" s="227" t="s">
        <v>2580</v>
      </c>
      <c r="K376" s="227" t="s">
        <v>2491</v>
      </c>
      <c r="L376" s="227" t="s">
        <v>346</v>
      </c>
      <c r="M376" s="247">
        <v>2</v>
      </c>
      <c r="N376" s="244">
        <v>6</v>
      </c>
      <c r="O376" s="243" t="s">
        <v>1575</v>
      </c>
      <c r="P376" s="125">
        <f>SUMIFS('C - Sazby a jednotkové ceny'!$H$7:$H$69,'C - Sazby a jednotkové ceny'!$E$7:$E$69,'A1 - Seznam míst plnění vnější'!L376,'C - Sazby a jednotkové ceny'!$F$7:$F$69,'A1 - Seznam míst plnění vnější'!M376)</f>
        <v>0</v>
      </c>
      <c r="Q376" s="269">
        <f t="shared" si="16"/>
        <v>0</v>
      </c>
      <c r="R376" s="249" t="s">
        <v>1586</v>
      </c>
      <c r="S376" s="251" t="s">
        <v>1586</v>
      </c>
      <c r="T376" s="252" t="s">
        <v>1586</v>
      </c>
      <c r="U376" s="250" t="s">
        <v>1586</v>
      </c>
      <c r="V376" s="261" t="s">
        <v>1586</v>
      </c>
      <c r="W376" s="262" t="s">
        <v>1586</v>
      </c>
      <c r="Y376" s="15">
        <f ca="1">SUMIFS('D - Harmonogram úklidu'!$AJ$5:$AJ$1213,'D - Harmonogram úklidu'!$A$5:$A$1213,'A1 - Seznam míst plnění vnější'!G378,'D - Harmonogram úklidu'!$B$5:$B$1213,'A1 - Seznam míst plnění vnější'!L378)</f>
        <v>2</v>
      </c>
      <c r="Z376" s="47" t="str">
        <f t="shared" si="15"/>
        <v>Horní Vilímeč</v>
      </c>
    </row>
    <row r="377" spans="1:26" ht="19.5" customHeight="1" x14ac:dyDescent="0.25">
      <c r="A377" s="14" t="s">
        <v>489</v>
      </c>
      <c r="B377" s="30">
        <v>1801</v>
      </c>
      <c r="C377" s="26" t="s">
        <v>128</v>
      </c>
      <c r="D377" s="42" t="s">
        <v>119</v>
      </c>
      <c r="E377" s="26">
        <v>757724</v>
      </c>
      <c r="F377" s="26" t="s">
        <v>1625</v>
      </c>
      <c r="G377" s="33" t="s">
        <v>264</v>
      </c>
      <c r="H377" s="227" t="s">
        <v>1988</v>
      </c>
      <c r="I377" s="227" t="s">
        <v>2118</v>
      </c>
      <c r="J377" s="227" t="s">
        <v>2580</v>
      </c>
      <c r="K377" s="227" t="s">
        <v>2492</v>
      </c>
      <c r="L377" s="227" t="s">
        <v>347</v>
      </c>
      <c r="M377" s="247">
        <v>4</v>
      </c>
      <c r="N377" s="32">
        <v>1</v>
      </c>
      <c r="O377" s="39" t="s">
        <v>1576</v>
      </c>
      <c r="P377" s="125">
        <f>SUMIFS('C - Sazby a jednotkové ceny'!$H$7:$H$69,'C - Sazby a jednotkové ceny'!$E$7:$E$69,'A1 - Seznam míst plnění vnější'!L377,'C - Sazby a jednotkové ceny'!$F$7:$F$69,'A1 - Seznam míst plnění vnější'!M377)</f>
        <v>0</v>
      </c>
      <c r="Q377" s="269">
        <f t="shared" si="16"/>
        <v>0</v>
      </c>
      <c r="R377" s="249" t="s">
        <v>1586</v>
      </c>
      <c r="S377" s="251" t="s">
        <v>1586</v>
      </c>
      <c r="T377" s="252" t="s">
        <v>1586</v>
      </c>
      <c r="U377" s="250" t="s">
        <v>1586</v>
      </c>
      <c r="V377" s="261" t="s">
        <v>1586</v>
      </c>
      <c r="W377" s="262" t="s">
        <v>1586</v>
      </c>
      <c r="Y377" s="15">
        <f ca="1">SUMIFS('D - Harmonogram úklidu'!$AJ$5:$AJ$1213,'D - Harmonogram úklidu'!$A$5:$A$1213,'A1 - Seznam míst plnění vnější'!G379,'D - Harmonogram úklidu'!$B$5:$B$1213,'A1 - Seznam míst plnění vnější'!L379)</f>
        <v>1</v>
      </c>
      <c r="Z377" s="47" t="str">
        <f t="shared" si="15"/>
        <v>Horní Vilímeč</v>
      </c>
    </row>
    <row r="378" spans="1:26" ht="19.5" customHeight="1" x14ac:dyDescent="0.25">
      <c r="A378" s="14" t="s">
        <v>489</v>
      </c>
      <c r="B378" s="30">
        <v>1801</v>
      </c>
      <c r="C378" s="26" t="s">
        <v>128</v>
      </c>
      <c r="D378" s="42" t="s">
        <v>119</v>
      </c>
      <c r="E378" s="26">
        <v>757724</v>
      </c>
      <c r="F378" s="26" t="s">
        <v>1626</v>
      </c>
      <c r="G378" s="33" t="s">
        <v>264</v>
      </c>
      <c r="H378" s="227" t="s">
        <v>1988</v>
      </c>
      <c r="I378" s="227" t="s">
        <v>2118</v>
      </c>
      <c r="J378" s="227" t="s">
        <v>2580</v>
      </c>
      <c r="K378" s="227" t="s">
        <v>2495</v>
      </c>
      <c r="L378" s="227" t="s">
        <v>350</v>
      </c>
      <c r="M378" s="247">
        <v>1</v>
      </c>
      <c r="N378" s="244">
        <v>288</v>
      </c>
      <c r="O378" s="243" t="s">
        <v>1575</v>
      </c>
      <c r="P378" s="125">
        <f>SUMIFS('C - Sazby a jednotkové ceny'!$H$7:$H$69,'C - Sazby a jednotkové ceny'!$E$7:$E$69,'A1 - Seznam míst plnění vnější'!L378,'C - Sazby a jednotkové ceny'!$F$7:$F$69,'A1 - Seznam míst plnění vnější'!M378)</f>
        <v>0</v>
      </c>
      <c r="Q378" s="269">
        <f t="shared" si="16"/>
        <v>0</v>
      </c>
      <c r="R378" s="249" t="s">
        <v>1586</v>
      </c>
      <c r="S378" s="251" t="s">
        <v>1586</v>
      </c>
      <c r="T378" s="252" t="s">
        <v>1586</v>
      </c>
      <c r="U378" s="250" t="s">
        <v>1586</v>
      </c>
      <c r="V378" s="261" t="s">
        <v>1586</v>
      </c>
      <c r="W378" s="262" t="s">
        <v>1586</v>
      </c>
      <c r="Y378" s="15">
        <f ca="1">SUMIFS('D - Harmonogram úklidu'!$AJ$5:$AJ$1213,'D - Harmonogram úklidu'!$A$5:$A$1213,'A1 - Seznam míst plnění vnější'!G380,'D - Harmonogram úklidu'!$B$5:$B$1213,'A1 - Seznam míst plnění vnější'!L380)</f>
        <v>2</v>
      </c>
      <c r="Z378" s="47" t="str">
        <f t="shared" si="15"/>
        <v>Horní Vilímeč</v>
      </c>
    </row>
    <row r="379" spans="1:26" ht="19.5" customHeight="1" x14ac:dyDescent="0.25">
      <c r="A379" s="14" t="s">
        <v>489</v>
      </c>
      <c r="B379" s="30">
        <v>1801</v>
      </c>
      <c r="C379" s="26" t="s">
        <v>128</v>
      </c>
      <c r="D379" s="42" t="s">
        <v>119</v>
      </c>
      <c r="E379" s="26">
        <v>757724</v>
      </c>
      <c r="F379" s="26" t="s">
        <v>1627</v>
      </c>
      <c r="G379" s="33" t="s">
        <v>264</v>
      </c>
      <c r="H379" s="227" t="s">
        <v>1988</v>
      </c>
      <c r="I379" s="227" t="s">
        <v>2118</v>
      </c>
      <c r="J379" s="227" t="s">
        <v>2494</v>
      </c>
      <c r="K379" s="227" t="s">
        <v>2494</v>
      </c>
      <c r="L379" s="227" t="s">
        <v>391</v>
      </c>
      <c r="M379" s="247">
        <v>1</v>
      </c>
      <c r="N379" s="244">
        <v>480</v>
      </c>
      <c r="O379" s="243" t="s">
        <v>1575</v>
      </c>
      <c r="P379" s="125">
        <f>SUMIFS('C - Sazby a jednotkové ceny'!$H$7:$H$69,'C - Sazby a jednotkové ceny'!$E$7:$E$69,'A1 - Seznam míst plnění vnější'!L379,'C - Sazby a jednotkové ceny'!$F$7:$F$69,'A1 - Seznam míst plnění vnější'!M379)</f>
        <v>0</v>
      </c>
      <c r="Q379" s="269">
        <f t="shared" si="16"/>
        <v>0</v>
      </c>
      <c r="R379" s="249" t="s">
        <v>1586</v>
      </c>
      <c r="S379" s="251" t="s">
        <v>1586</v>
      </c>
      <c r="T379" s="252" t="s">
        <v>1586</v>
      </c>
      <c r="U379" s="250" t="s">
        <v>1586</v>
      </c>
      <c r="V379" s="261" t="s">
        <v>1586</v>
      </c>
      <c r="W379" s="262" t="s">
        <v>1586</v>
      </c>
      <c r="Y379" s="15">
        <f ca="1">SUMIFS('D - Harmonogram úklidu'!$AJ$5:$AJ$1213,'D - Harmonogram úklidu'!$A$5:$A$1213,'A1 - Seznam míst plnění vnější'!G381,'D - Harmonogram úklidu'!$B$5:$B$1213,'A1 - Seznam míst plnění vnější'!L381)</f>
        <v>4</v>
      </c>
      <c r="Z379" s="47" t="str">
        <f t="shared" si="15"/>
        <v>Horní Vilímeč</v>
      </c>
    </row>
    <row r="380" spans="1:26" ht="19.5" customHeight="1" x14ac:dyDescent="0.25">
      <c r="A380" s="14" t="s">
        <v>2510</v>
      </c>
      <c r="B380" s="30">
        <v>2101</v>
      </c>
      <c r="C380" s="26">
        <v>0</v>
      </c>
      <c r="D380" s="42" t="s">
        <v>125</v>
      </c>
      <c r="E380" s="26">
        <v>345553</v>
      </c>
      <c r="F380" s="26" t="s">
        <v>1716</v>
      </c>
      <c r="G380" s="33" t="s">
        <v>315</v>
      </c>
      <c r="H380" s="227" t="s">
        <v>1988</v>
      </c>
      <c r="I380" s="227" t="s">
        <v>2119</v>
      </c>
      <c r="J380" s="227" t="s">
        <v>2580</v>
      </c>
      <c r="K380" s="227" t="s">
        <v>2491</v>
      </c>
      <c r="L380" s="227" t="s">
        <v>346</v>
      </c>
      <c r="M380" s="247">
        <v>2</v>
      </c>
      <c r="N380" s="244">
        <v>30</v>
      </c>
      <c r="O380" s="243" t="s">
        <v>1575</v>
      </c>
      <c r="P380" s="125">
        <f>SUMIFS('C - Sazby a jednotkové ceny'!$H$7:$H$69,'C - Sazby a jednotkové ceny'!$E$7:$E$69,'A1 - Seznam míst plnění vnější'!L380,'C - Sazby a jednotkové ceny'!$F$7:$F$69,'A1 - Seznam míst plnění vnější'!M380)</f>
        <v>0</v>
      </c>
      <c r="Q380" s="269">
        <f t="shared" si="16"/>
        <v>0</v>
      </c>
      <c r="R380" s="249" t="s">
        <v>1586</v>
      </c>
      <c r="S380" s="251" t="s">
        <v>1586</v>
      </c>
      <c r="T380" s="252" t="s">
        <v>1586</v>
      </c>
      <c r="U380" s="250" t="s">
        <v>1586</v>
      </c>
      <c r="V380" s="261" t="s">
        <v>1586</v>
      </c>
      <c r="W380" s="262" t="s">
        <v>1586</v>
      </c>
      <c r="Y380" s="15">
        <f ca="1">SUMIFS('D - Harmonogram úklidu'!$AJ$5:$AJ$1213,'D - Harmonogram úklidu'!$A$5:$A$1213,'A1 - Seznam míst plnění vnější'!G382,'D - Harmonogram úklidu'!$B$5:$B$1213,'A1 - Seznam míst plnění vnější'!L382)</f>
        <v>2</v>
      </c>
      <c r="Z380" s="47" t="str">
        <f t="shared" si="15"/>
        <v>Hostěrádky-Rešov</v>
      </c>
    </row>
    <row r="381" spans="1:26" ht="19.5" customHeight="1" x14ac:dyDescent="0.25">
      <c r="A381" s="14" t="s">
        <v>2510</v>
      </c>
      <c r="B381" s="30">
        <v>2101</v>
      </c>
      <c r="C381" s="26">
        <v>0</v>
      </c>
      <c r="D381" s="42" t="s">
        <v>125</v>
      </c>
      <c r="E381" s="26">
        <v>345553</v>
      </c>
      <c r="F381" s="26" t="s">
        <v>1717</v>
      </c>
      <c r="G381" s="33" t="s">
        <v>315</v>
      </c>
      <c r="H381" s="227" t="s">
        <v>1988</v>
      </c>
      <c r="I381" s="227" t="s">
        <v>2119</v>
      </c>
      <c r="J381" s="227" t="s">
        <v>2580</v>
      </c>
      <c r="K381" s="227" t="s">
        <v>2492</v>
      </c>
      <c r="L381" s="227" t="s">
        <v>347</v>
      </c>
      <c r="M381" s="247">
        <v>4</v>
      </c>
      <c r="N381" s="32">
        <v>2</v>
      </c>
      <c r="O381" s="39" t="s">
        <v>1576</v>
      </c>
      <c r="P381" s="125">
        <f>SUMIFS('C - Sazby a jednotkové ceny'!$H$7:$H$69,'C - Sazby a jednotkové ceny'!$E$7:$E$69,'A1 - Seznam míst plnění vnější'!L381,'C - Sazby a jednotkové ceny'!$F$7:$F$69,'A1 - Seznam míst plnění vnější'!M381)</f>
        <v>0</v>
      </c>
      <c r="Q381" s="269">
        <f t="shared" si="16"/>
        <v>0</v>
      </c>
      <c r="R381" s="249" t="s">
        <v>1586</v>
      </c>
      <c r="S381" s="251" t="s">
        <v>1586</v>
      </c>
      <c r="T381" s="252" t="s">
        <v>1586</v>
      </c>
      <c r="U381" s="250" t="s">
        <v>1586</v>
      </c>
      <c r="V381" s="261" t="s">
        <v>1586</v>
      </c>
      <c r="W381" s="262" t="s">
        <v>1586</v>
      </c>
      <c r="Y381" s="15">
        <f ca="1">SUMIFS('D - Harmonogram úklidu'!$AJ$5:$AJ$1213,'D - Harmonogram úklidu'!$A$5:$A$1213,'A1 - Seznam míst plnění vnější'!G383,'D - Harmonogram úklidu'!$B$5:$B$1213,'A1 - Seznam míst plnění vnější'!L383)</f>
        <v>2</v>
      </c>
      <c r="Z381" s="47" t="str">
        <f t="shared" si="15"/>
        <v>Hostěrádky-Rešov</v>
      </c>
    </row>
    <row r="382" spans="1:26" ht="19.5" customHeight="1" x14ac:dyDescent="0.25">
      <c r="A382" s="14" t="s">
        <v>2510</v>
      </c>
      <c r="B382" s="30">
        <v>2101</v>
      </c>
      <c r="C382" s="26">
        <v>0</v>
      </c>
      <c r="D382" s="42" t="s">
        <v>125</v>
      </c>
      <c r="E382" s="26">
        <v>345553</v>
      </c>
      <c r="F382" s="26" t="s">
        <v>1718</v>
      </c>
      <c r="G382" s="33" t="s">
        <v>315</v>
      </c>
      <c r="H382" s="227" t="s">
        <v>1988</v>
      </c>
      <c r="I382" s="227" t="s">
        <v>2119</v>
      </c>
      <c r="J382" s="227" t="s">
        <v>2580</v>
      </c>
      <c r="K382" s="227" t="s">
        <v>2495</v>
      </c>
      <c r="L382" s="227" t="s">
        <v>350</v>
      </c>
      <c r="M382" s="247">
        <v>1</v>
      </c>
      <c r="N382" s="244">
        <v>316</v>
      </c>
      <c r="O382" s="243" t="s">
        <v>1575</v>
      </c>
      <c r="P382" s="125">
        <f>SUMIFS('C - Sazby a jednotkové ceny'!$H$7:$H$69,'C - Sazby a jednotkové ceny'!$E$7:$E$69,'A1 - Seznam míst plnění vnější'!L382,'C - Sazby a jednotkové ceny'!$F$7:$F$69,'A1 - Seznam míst plnění vnější'!M382)</f>
        <v>0</v>
      </c>
      <c r="Q382" s="269">
        <f t="shared" si="16"/>
        <v>0</v>
      </c>
      <c r="R382" s="249" t="s">
        <v>1586</v>
      </c>
      <c r="S382" s="251" t="s">
        <v>1586</v>
      </c>
      <c r="T382" s="252" t="s">
        <v>1586</v>
      </c>
      <c r="U382" s="250" t="s">
        <v>1586</v>
      </c>
      <c r="V382" s="261" t="s">
        <v>1586</v>
      </c>
      <c r="W382" s="262" t="s">
        <v>1586</v>
      </c>
      <c r="Y382" s="15">
        <f ca="1">SUMIFS('D - Harmonogram úklidu'!$AJ$5:$AJ$1213,'D - Harmonogram úklidu'!$A$5:$A$1213,'A1 - Seznam míst plnění vnější'!G384,'D - Harmonogram úklidu'!$B$5:$B$1213,'A1 - Seznam míst plnění vnější'!L384)</f>
        <v>4</v>
      </c>
      <c r="Z382" s="47" t="str">
        <f t="shared" si="15"/>
        <v>Hostěrádky-Rešov</v>
      </c>
    </row>
    <row r="383" spans="1:26" ht="19.5" customHeight="1" x14ac:dyDescent="0.25">
      <c r="A383" s="14" t="s">
        <v>2510</v>
      </c>
      <c r="B383" s="30">
        <v>2101</v>
      </c>
      <c r="C383" s="26" t="s">
        <v>344</v>
      </c>
      <c r="D383" s="42" t="s">
        <v>125</v>
      </c>
      <c r="E383" s="26">
        <v>341552</v>
      </c>
      <c r="F383" s="26" t="s">
        <v>1650</v>
      </c>
      <c r="G383" s="33" t="s">
        <v>316</v>
      </c>
      <c r="H383" s="227" t="s">
        <v>1988</v>
      </c>
      <c r="I383" s="227" t="s">
        <v>2120</v>
      </c>
      <c r="J383" s="227" t="s">
        <v>2580</v>
      </c>
      <c r="K383" s="227" t="s">
        <v>2491</v>
      </c>
      <c r="L383" s="227" t="s">
        <v>346</v>
      </c>
      <c r="M383" s="247">
        <v>2</v>
      </c>
      <c r="N383" s="244">
        <v>31</v>
      </c>
      <c r="O383" s="243" t="s">
        <v>1575</v>
      </c>
      <c r="P383" s="125">
        <f>SUMIFS('C - Sazby a jednotkové ceny'!$H$7:$H$69,'C - Sazby a jednotkové ceny'!$E$7:$E$69,'A1 - Seznam míst plnění vnější'!L383,'C - Sazby a jednotkové ceny'!$F$7:$F$69,'A1 - Seznam míst plnění vnější'!M383)</f>
        <v>0</v>
      </c>
      <c r="Q383" s="269">
        <f t="shared" si="16"/>
        <v>0</v>
      </c>
      <c r="R383" s="249" t="s">
        <v>1586</v>
      </c>
      <c r="S383" s="251" t="s">
        <v>1586</v>
      </c>
      <c r="T383" s="252" t="s">
        <v>1586</v>
      </c>
      <c r="U383" s="250" t="s">
        <v>1586</v>
      </c>
      <c r="V383" s="261" t="s">
        <v>1586</v>
      </c>
      <c r="W383" s="262" t="s">
        <v>1586</v>
      </c>
      <c r="Y383" s="15">
        <f ca="1">SUMIFS('D - Harmonogram úklidu'!$AJ$5:$AJ$1213,'D - Harmonogram úklidu'!$A$5:$A$1213,'A1 - Seznam míst plnění vnější'!G385,'D - Harmonogram úklidu'!$B$5:$B$1213,'A1 - Seznam míst plnění vnější'!L385)</f>
        <v>4</v>
      </c>
      <c r="Z383" s="47" t="str">
        <f t="shared" si="15"/>
        <v>Hoštice-Heroltice</v>
      </c>
    </row>
    <row r="384" spans="1:26" ht="19.5" customHeight="1" x14ac:dyDescent="0.25">
      <c r="A384" s="14" t="s">
        <v>2510</v>
      </c>
      <c r="B384" s="30">
        <v>2101</v>
      </c>
      <c r="C384" s="26" t="s">
        <v>344</v>
      </c>
      <c r="D384" s="42" t="s">
        <v>125</v>
      </c>
      <c r="E384" s="26">
        <v>341552</v>
      </c>
      <c r="F384" s="26" t="s">
        <v>1651</v>
      </c>
      <c r="G384" s="33" t="s">
        <v>316</v>
      </c>
      <c r="H384" s="227" t="s">
        <v>1988</v>
      </c>
      <c r="I384" s="227" t="s">
        <v>2120</v>
      </c>
      <c r="J384" s="227" t="s">
        <v>2580</v>
      </c>
      <c r="K384" s="227" t="s">
        <v>2492</v>
      </c>
      <c r="L384" s="227" t="s">
        <v>347</v>
      </c>
      <c r="M384" s="247">
        <v>4</v>
      </c>
      <c r="N384" s="32">
        <v>1</v>
      </c>
      <c r="O384" s="39" t="s">
        <v>1576</v>
      </c>
      <c r="P384" s="125">
        <f>SUMIFS('C - Sazby a jednotkové ceny'!$H$7:$H$69,'C - Sazby a jednotkové ceny'!$E$7:$E$69,'A1 - Seznam míst plnění vnější'!L384,'C - Sazby a jednotkové ceny'!$F$7:$F$69,'A1 - Seznam míst plnění vnější'!M384)</f>
        <v>0</v>
      </c>
      <c r="Q384" s="269">
        <f t="shared" si="16"/>
        <v>0</v>
      </c>
      <c r="R384" s="249" t="s">
        <v>1586</v>
      </c>
      <c r="S384" s="251" t="s">
        <v>1586</v>
      </c>
      <c r="T384" s="252" t="s">
        <v>1586</v>
      </c>
      <c r="U384" s="250" t="s">
        <v>1586</v>
      </c>
      <c r="V384" s="261" t="s">
        <v>1586</v>
      </c>
      <c r="W384" s="262" t="s">
        <v>1586</v>
      </c>
      <c r="Y384" s="15">
        <f ca="1">SUMIFS('D - Harmonogram úklidu'!$AJ$5:$AJ$1213,'D - Harmonogram úklidu'!$A$5:$A$1213,'A1 - Seznam míst plnění vnější'!G386,'D - Harmonogram úklidu'!$B$5:$B$1213,'A1 - Seznam míst plnění vnější'!L386)</f>
        <v>2</v>
      </c>
      <c r="Z384" s="47" t="str">
        <f t="shared" si="15"/>
        <v>Hoštice-Heroltice</v>
      </c>
    </row>
    <row r="385" spans="1:26" ht="19.5" customHeight="1" x14ac:dyDescent="0.25">
      <c r="A385" s="14" t="s">
        <v>2510</v>
      </c>
      <c r="B385" s="30">
        <v>2101</v>
      </c>
      <c r="C385" s="26" t="s">
        <v>344</v>
      </c>
      <c r="D385" s="42" t="s">
        <v>125</v>
      </c>
      <c r="E385" s="26">
        <v>341552</v>
      </c>
      <c r="F385" s="26" t="s">
        <v>1652</v>
      </c>
      <c r="G385" s="33" t="s">
        <v>316</v>
      </c>
      <c r="H385" s="227" t="s">
        <v>1988</v>
      </c>
      <c r="I385" s="227" t="s">
        <v>2120</v>
      </c>
      <c r="J385" s="227" t="s">
        <v>2580</v>
      </c>
      <c r="K385" s="227" t="s">
        <v>2495</v>
      </c>
      <c r="L385" s="227" t="s">
        <v>350</v>
      </c>
      <c r="M385" s="247">
        <v>2</v>
      </c>
      <c r="N385" s="244">
        <v>322</v>
      </c>
      <c r="O385" s="243" t="s">
        <v>1575</v>
      </c>
      <c r="P385" s="125">
        <f>SUMIFS('C - Sazby a jednotkové ceny'!$H$7:$H$69,'C - Sazby a jednotkové ceny'!$E$7:$E$69,'A1 - Seznam míst plnění vnější'!L385,'C - Sazby a jednotkové ceny'!$F$7:$F$69,'A1 - Seznam míst plnění vnější'!M385)</f>
        <v>0</v>
      </c>
      <c r="Q385" s="269">
        <f t="shared" si="16"/>
        <v>0</v>
      </c>
      <c r="R385" s="249" t="s">
        <v>1586</v>
      </c>
      <c r="S385" s="251" t="s">
        <v>1586</v>
      </c>
      <c r="T385" s="252" t="s">
        <v>1586</v>
      </c>
      <c r="U385" s="250" t="s">
        <v>1586</v>
      </c>
      <c r="V385" s="261" t="s">
        <v>1586</v>
      </c>
      <c r="W385" s="262" t="s">
        <v>1586</v>
      </c>
      <c r="Y385" s="15">
        <f ca="1">SUMIFS('D - Harmonogram úklidu'!$AJ$5:$AJ$1213,'D - Harmonogram úklidu'!$A$5:$A$1213,'A1 - Seznam míst plnění vnější'!G387,'D - Harmonogram úklidu'!$B$5:$B$1213,'A1 - Seznam míst plnění vnější'!L387)</f>
        <v>4</v>
      </c>
      <c r="Z385" s="47" t="str">
        <f t="shared" si="15"/>
        <v>Hoštice-Heroltice</v>
      </c>
    </row>
    <row r="386" spans="1:26" ht="19.5" customHeight="1" x14ac:dyDescent="0.25">
      <c r="A386" s="14" t="s">
        <v>2510</v>
      </c>
      <c r="B386" s="30">
        <v>2031</v>
      </c>
      <c r="C386" s="26" t="s">
        <v>344</v>
      </c>
      <c r="D386" s="42" t="s">
        <v>125</v>
      </c>
      <c r="E386" s="26">
        <v>364356</v>
      </c>
      <c r="F386" s="26" t="s">
        <v>1620</v>
      </c>
      <c r="G386" s="33" t="s">
        <v>150</v>
      </c>
      <c r="H386" s="227" t="s">
        <v>1988</v>
      </c>
      <c r="I386" s="227" t="s">
        <v>2121</v>
      </c>
      <c r="J386" s="227" t="s">
        <v>2580</v>
      </c>
      <c r="K386" s="227" t="s">
        <v>2491</v>
      </c>
      <c r="L386" s="227" t="s">
        <v>346</v>
      </c>
      <c r="M386" s="247">
        <v>2</v>
      </c>
      <c r="N386" s="244">
        <v>96</v>
      </c>
      <c r="O386" s="243" t="s">
        <v>1575</v>
      </c>
      <c r="P386" s="125">
        <f>SUMIFS('C - Sazby a jednotkové ceny'!$H$7:$H$69,'C - Sazby a jednotkové ceny'!$E$7:$E$69,'A1 - Seznam míst plnění vnější'!L386,'C - Sazby a jednotkové ceny'!$F$7:$F$69,'A1 - Seznam míst plnění vnější'!M386)</f>
        <v>0</v>
      </c>
      <c r="Q386" s="269">
        <f t="shared" si="16"/>
        <v>0</v>
      </c>
      <c r="R386" s="249" t="s">
        <v>1586</v>
      </c>
      <c r="S386" s="251" t="s">
        <v>1586</v>
      </c>
      <c r="T386" s="252" t="s">
        <v>1586</v>
      </c>
      <c r="U386" s="250" t="s">
        <v>1586</v>
      </c>
      <c r="V386" s="261" t="s">
        <v>1586</v>
      </c>
      <c r="W386" s="262" t="s">
        <v>1586</v>
      </c>
      <c r="Y386" s="15">
        <f ca="1">SUMIFS('D - Harmonogram úklidu'!$AJ$5:$AJ$1213,'D - Harmonogram úklidu'!$A$5:$A$1213,'A1 - Seznam míst plnění vnější'!G388,'D - Harmonogram úklidu'!$B$5:$B$1213,'A1 - Seznam míst plnění vnější'!L388)</f>
        <v>4</v>
      </c>
      <c r="Z386" s="47" t="str">
        <f t="shared" si="15"/>
        <v>Hradčany</v>
      </c>
    </row>
    <row r="387" spans="1:26" ht="19.5" customHeight="1" x14ac:dyDescent="0.25">
      <c r="A387" s="14" t="s">
        <v>2510</v>
      </c>
      <c r="B387" s="30">
        <v>2031</v>
      </c>
      <c r="C387" s="26" t="s">
        <v>344</v>
      </c>
      <c r="D387" s="42" t="s">
        <v>125</v>
      </c>
      <c r="E387" s="26">
        <v>364356</v>
      </c>
      <c r="F387" s="26" t="s">
        <v>1621</v>
      </c>
      <c r="G387" s="33" t="s">
        <v>150</v>
      </c>
      <c r="H387" s="227" t="s">
        <v>1988</v>
      </c>
      <c r="I387" s="227" t="s">
        <v>2121</v>
      </c>
      <c r="J387" s="227" t="s">
        <v>2580</v>
      </c>
      <c r="K387" s="227" t="s">
        <v>2492</v>
      </c>
      <c r="L387" s="227" t="s">
        <v>347</v>
      </c>
      <c r="M387" s="247">
        <v>12</v>
      </c>
      <c r="N387" s="32">
        <v>2</v>
      </c>
      <c r="O387" s="39" t="s">
        <v>1576</v>
      </c>
      <c r="P387" s="125">
        <f>SUMIFS('C - Sazby a jednotkové ceny'!$H$7:$H$69,'C - Sazby a jednotkové ceny'!$E$7:$E$69,'A1 - Seznam míst plnění vnější'!L387,'C - Sazby a jednotkové ceny'!$F$7:$F$69,'A1 - Seznam míst plnění vnější'!M387)</f>
        <v>0</v>
      </c>
      <c r="Q387" s="269">
        <f t="shared" si="16"/>
        <v>0</v>
      </c>
      <c r="R387" s="249" t="s">
        <v>1586</v>
      </c>
      <c r="S387" s="251" t="s">
        <v>1586</v>
      </c>
      <c r="T387" s="252" t="s">
        <v>1586</v>
      </c>
      <c r="U387" s="250" t="s">
        <v>1586</v>
      </c>
      <c r="V387" s="261" t="s">
        <v>1586</v>
      </c>
      <c r="W387" s="262" t="s">
        <v>1586</v>
      </c>
      <c r="Y387" s="15">
        <f ca="1">SUMIFS('D - Harmonogram úklidu'!$AJ$5:$AJ$1213,'D - Harmonogram úklidu'!$A$5:$A$1213,'A1 - Seznam míst plnění vnější'!G389,'D - Harmonogram úklidu'!$B$5:$B$1213,'A1 - Seznam míst plnění vnější'!L389)</f>
        <v>1</v>
      </c>
      <c r="Z387" s="47" t="str">
        <f t="shared" si="15"/>
        <v>Hradčany</v>
      </c>
    </row>
    <row r="388" spans="1:26" ht="19.5" customHeight="1" x14ac:dyDescent="0.25">
      <c r="A388" s="14" t="s">
        <v>2510</v>
      </c>
      <c r="B388" s="30">
        <v>2031</v>
      </c>
      <c r="C388" s="26" t="s">
        <v>344</v>
      </c>
      <c r="D388" s="42" t="s">
        <v>125</v>
      </c>
      <c r="E388" s="26">
        <v>364356</v>
      </c>
      <c r="F388" s="26" t="s">
        <v>1622</v>
      </c>
      <c r="G388" s="33" t="s">
        <v>150</v>
      </c>
      <c r="H388" s="227" t="s">
        <v>1988</v>
      </c>
      <c r="I388" s="227" t="s">
        <v>2121</v>
      </c>
      <c r="J388" s="227" t="s">
        <v>2580</v>
      </c>
      <c r="K388" s="227" t="s">
        <v>2495</v>
      </c>
      <c r="L388" s="227" t="s">
        <v>350</v>
      </c>
      <c r="M388" s="247">
        <v>2</v>
      </c>
      <c r="N388" s="244">
        <v>1889</v>
      </c>
      <c r="O388" s="243" t="s">
        <v>1575</v>
      </c>
      <c r="P388" s="125">
        <f>SUMIFS('C - Sazby a jednotkové ceny'!$H$7:$H$69,'C - Sazby a jednotkové ceny'!$E$7:$E$69,'A1 - Seznam míst plnění vnější'!L388,'C - Sazby a jednotkové ceny'!$F$7:$F$69,'A1 - Seznam míst plnění vnější'!M388)</f>
        <v>0</v>
      </c>
      <c r="Q388" s="269">
        <f t="shared" si="16"/>
        <v>0</v>
      </c>
      <c r="R388" s="249" t="s">
        <v>1586</v>
      </c>
      <c r="S388" s="251" t="s">
        <v>1586</v>
      </c>
      <c r="T388" s="252" t="s">
        <v>1586</v>
      </c>
      <c r="U388" s="250" t="s">
        <v>1586</v>
      </c>
      <c r="V388" s="261" t="s">
        <v>1586</v>
      </c>
      <c r="W388" s="262" t="s">
        <v>1586</v>
      </c>
      <c r="Y388" s="15">
        <f ca="1">SUMIFS('D - Harmonogram úklidu'!$AJ$5:$AJ$1213,'D - Harmonogram úklidu'!$A$5:$A$1213,'A1 - Seznam míst plnění vnější'!G390,'D - Harmonogram úklidu'!$B$5:$B$1213,'A1 - Seznam míst plnění vnější'!L390)</f>
        <v>2</v>
      </c>
      <c r="Z388" s="47" t="str">
        <f t="shared" si="15"/>
        <v>Hradčany</v>
      </c>
    </row>
    <row r="389" spans="1:26" ht="19.5" customHeight="1" x14ac:dyDescent="0.25">
      <c r="A389" s="14" t="s">
        <v>2510</v>
      </c>
      <c r="B389" s="30">
        <v>2031</v>
      </c>
      <c r="C389" s="26" t="s">
        <v>344</v>
      </c>
      <c r="D389" s="42" t="s">
        <v>125</v>
      </c>
      <c r="E389" s="26">
        <v>364356</v>
      </c>
      <c r="F389" s="26" t="s">
        <v>1623</v>
      </c>
      <c r="G389" s="33" t="s">
        <v>150</v>
      </c>
      <c r="H389" s="227" t="s">
        <v>1988</v>
      </c>
      <c r="I389" s="227" t="s">
        <v>2121</v>
      </c>
      <c r="J389" s="227" t="s">
        <v>2494</v>
      </c>
      <c r="K389" s="227" t="s">
        <v>2494</v>
      </c>
      <c r="L389" s="227" t="s">
        <v>391</v>
      </c>
      <c r="M389" s="247">
        <v>1</v>
      </c>
      <c r="N389" s="244">
        <v>1800</v>
      </c>
      <c r="O389" s="243" t="s">
        <v>1575</v>
      </c>
      <c r="P389" s="125">
        <f>SUMIFS('C - Sazby a jednotkové ceny'!$H$7:$H$69,'C - Sazby a jednotkové ceny'!$E$7:$E$69,'A1 - Seznam míst plnění vnější'!L389,'C - Sazby a jednotkové ceny'!$F$7:$F$69,'A1 - Seznam míst plnění vnější'!M389)</f>
        <v>0</v>
      </c>
      <c r="Q389" s="269">
        <f t="shared" si="16"/>
        <v>0</v>
      </c>
      <c r="R389" s="249" t="s">
        <v>1586</v>
      </c>
      <c r="S389" s="251" t="s">
        <v>1586</v>
      </c>
      <c r="T389" s="252" t="s">
        <v>1586</v>
      </c>
      <c r="U389" s="250" t="s">
        <v>1586</v>
      </c>
      <c r="V389" s="261" t="s">
        <v>1586</v>
      </c>
      <c r="W389" s="262" t="s">
        <v>1586</v>
      </c>
      <c r="Y389" s="15">
        <f ca="1">SUMIFS('D - Harmonogram úklidu'!$AJ$5:$AJ$1213,'D - Harmonogram úklidu'!$A$5:$A$1213,'A1 - Seznam míst plnění vnější'!G391,'D - Harmonogram úklidu'!$B$5:$B$1213,'A1 - Seznam míst plnění vnější'!L391)</f>
        <v>4</v>
      </c>
      <c r="Z389" s="47" t="str">
        <f t="shared" si="15"/>
        <v>Hradčany</v>
      </c>
    </row>
    <row r="390" spans="1:26" ht="19.5" customHeight="1" x14ac:dyDescent="0.25">
      <c r="A390" s="14" t="s">
        <v>2510</v>
      </c>
      <c r="B390" s="30">
        <v>2002</v>
      </c>
      <c r="C390" s="26" t="s">
        <v>344</v>
      </c>
      <c r="D390" s="42" t="s">
        <v>25</v>
      </c>
      <c r="E390" s="26">
        <v>334573</v>
      </c>
      <c r="F390" s="26" t="s">
        <v>1716</v>
      </c>
      <c r="G390" s="33" t="s">
        <v>254</v>
      </c>
      <c r="H390" s="227" t="s">
        <v>1988</v>
      </c>
      <c r="I390" s="227" t="s">
        <v>2122</v>
      </c>
      <c r="J390" s="227" t="s">
        <v>2580</v>
      </c>
      <c r="K390" s="227" t="s">
        <v>2491</v>
      </c>
      <c r="L390" s="227" t="s">
        <v>346</v>
      </c>
      <c r="M390" s="247">
        <v>2</v>
      </c>
      <c r="N390" s="244">
        <v>8</v>
      </c>
      <c r="O390" s="243" t="s">
        <v>1575</v>
      </c>
      <c r="P390" s="125">
        <f>SUMIFS('C - Sazby a jednotkové ceny'!$H$7:$H$69,'C - Sazby a jednotkové ceny'!$E$7:$E$69,'A1 - Seznam míst plnění vnější'!L390,'C - Sazby a jednotkové ceny'!$F$7:$F$69,'A1 - Seznam míst plnění vnější'!M390)</f>
        <v>0</v>
      </c>
      <c r="Q390" s="269">
        <f t="shared" si="16"/>
        <v>0</v>
      </c>
      <c r="R390" s="249" t="s">
        <v>1586</v>
      </c>
      <c r="S390" s="251" t="s">
        <v>1586</v>
      </c>
      <c r="T390" s="252" t="s">
        <v>1586</v>
      </c>
      <c r="U390" s="250" t="s">
        <v>1586</v>
      </c>
      <c r="V390" s="261" t="s">
        <v>1586</v>
      </c>
      <c r="W390" s="262" t="s">
        <v>1586</v>
      </c>
      <c r="Y390" s="15">
        <f ca="1">SUMIFS('D - Harmonogram úklidu'!$AJ$5:$AJ$1213,'D - Harmonogram úklidu'!$A$5:$A$1213,'A1 - Seznam míst plnění vnější'!G392,'D - Harmonogram úklidu'!$B$5:$B$1213,'A1 - Seznam míst plnění vnější'!L392)</f>
        <v>4</v>
      </c>
      <c r="Z390" s="47" t="str">
        <f t="shared" si="15"/>
        <v>Hradec nad Svitavou</v>
      </c>
    </row>
    <row r="391" spans="1:26" ht="19.5" customHeight="1" x14ac:dyDescent="0.25">
      <c r="A391" s="14" t="s">
        <v>2510</v>
      </c>
      <c r="B391" s="30">
        <v>2002</v>
      </c>
      <c r="C391" s="26" t="s">
        <v>344</v>
      </c>
      <c r="D391" s="42" t="s">
        <v>25</v>
      </c>
      <c r="E391" s="26">
        <v>334573</v>
      </c>
      <c r="F391" s="26" t="s">
        <v>1717</v>
      </c>
      <c r="G391" s="33" t="s">
        <v>254</v>
      </c>
      <c r="H391" s="227" t="s">
        <v>1988</v>
      </c>
      <c r="I391" s="227" t="s">
        <v>2122</v>
      </c>
      <c r="J391" s="227" t="s">
        <v>2580</v>
      </c>
      <c r="K391" s="227" t="s">
        <v>2492</v>
      </c>
      <c r="L391" s="227" t="s">
        <v>347</v>
      </c>
      <c r="M391" s="247">
        <v>4</v>
      </c>
      <c r="N391" s="32">
        <v>2</v>
      </c>
      <c r="O391" s="39" t="s">
        <v>1576</v>
      </c>
      <c r="P391" s="125">
        <f>SUMIFS('C - Sazby a jednotkové ceny'!$H$7:$H$69,'C - Sazby a jednotkové ceny'!$E$7:$E$69,'A1 - Seznam míst plnění vnější'!L391,'C - Sazby a jednotkové ceny'!$F$7:$F$69,'A1 - Seznam míst plnění vnější'!M391)</f>
        <v>0</v>
      </c>
      <c r="Q391" s="269">
        <f t="shared" si="16"/>
        <v>0</v>
      </c>
      <c r="R391" s="249" t="s">
        <v>1586</v>
      </c>
      <c r="S391" s="251" t="s">
        <v>1586</v>
      </c>
      <c r="T391" s="252" t="s">
        <v>1586</v>
      </c>
      <c r="U391" s="250" t="s">
        <v>1586</v>
      </c>
      <c r="V391" s="261" t="s">
        <v>1586</v>
      </c>
      <c r="W391" s="262" t="s">
        <v>1586</v>
      </c>
      <c r="Y391" s="15">
        <f ca="1">SUMIFS('D - Harmonogram úklidu'!$AJ$5:$AJ$1213,'D - Harmonogram úklidu'!$A$5:$A$1213,'A1 - Seznam míst plnění vnější'!G393,'D - Harmonogram úklidu'!$B$5:$B$1213,'A1 - Seznam míst plnění vnější'!L393)</f>
        <v>2</v>
      </c>
      <c r="Z391" s="47" t="str">
        <f t="shared" si="15"/>
        <v>Hradec nad Svitavou</v>
      </c>
    </row>
    <row r="392" spans="1:26" ht="19.5" customHeight="1" x14ac:dyDescent="0.25">
      <c r="A392" s="14" t="s">
        <v>2510</v>
      </c>
      <c r="B392" s="30">
        <v>2002</v>
      </c>
      <c r="C392" s="26" t="s">
        <v>344</v>
      </c>
      <c r="D392" s="42" t="s">
        <v>25</v>
      </c>
      <c r="E392" s="26">
        <v>334573</v>
      </c>
      <c r="F392" s="26" t="s">
        <v>1718</v>
      </c>
      <c r="G392" s="33" t="s">
        <v>254</v>
      </c>
      <c r="H392" s="227" t="s">
        <v>1988</v>
      </c>
      <c r="I392" s="227" t="s">
        <v>2122</v>
      </c>
      <c r="J392" s="227" t="s">
        <v>2580</v>
      </c>
      <c r="K392" s="227" t="s">
        <v>2495</v>
      </c>
      <c r="L392" s="227" t="s">
        <v>350</v>
      </c>
      <c r="M392" s="247">
        <v>2</v>
      </c>
      <c r="N392" s="244">
        <v>1253</v>
      </c>
      <c r="O392" s="243" t="s">
        <v>1575</v>
      </c>
      <c r="P392" s="125">
        <f>SUMIFS('C - Sazby a jednotkové ceny'!$H$7:$H$69,'C - Sazby a jednotkové ceny'!$E$7:$E$69,'A1 - Seznam míst plnění vnější'!L392,'C - Sazby a jednotkové ceny'!$F$7:$F$69,'A1 - Seznam míst plnění vnější'!M392)</f>
        <v>0</v>
      </c>
      <c r="Q392" s="269">
        <f t="shared" si="16"/>
        <v>0</v>
      </c>
      <c r="R392" s="249" t="s">
        <v>1586</v>
      </c>
      <c r="S392" s="251" t="s">
        <v>1586</v>
      </c>
      <c r="T392" s="252" t="s">
        <v>1586</v>
      </c>
      <c r="U392" s="250" t="s">
        <v>1586</v>
      </c>
      <c r="V392" s="261" t="s">
        <v>1586</v>
      </c>
      <c r="W392" s="262" t="s">
        <v>1586</v>
      </c>
      <c r="Y392" s="15">
        <f ca="1">SUMIFS('D - Harmonogram úklidu'!$AJ$5:$AJ$1213,'D - Harmonogram úklidu'!$A$5:$A$1213,'A1 - Seznam míst plnění vnější'!G394,'D - Harmonogram úklidu'!$B$5:$B$1213,'A1 - Seznam míst plnění vnější'!L394)</f>
        <v>4</v>
      </c>
      <c r="Z392" s="47" t="str">
        <f t="shared" si="15"/>
        <v>Hradec nad Svitavou</v>
      </c>
    </row>
    <row r="393" spans="1:26" ht="11.25" customHeight="1" x14ac:dyDescent="0.25">
      <c r="A393" s="14" t="s">
        <v>2510</v>
      </c>
      <c r="B393" s="30">
        <v>2002</v>
      </c>
      <c r="C393" s="26" t="s">
        <v>344</v>
      </c>
      <c r="D393" s="42" t="s">
        <v>25</v>
      </c>
      <c r="E393" s="26">
        <v>334573</v>
      </c>
      <c r="F393" s="26" t="s">
        <v>1638</v>
      </c>
      <c r="G393" s="33" t="s">
        <v>254</v>
      </c>
      <c r="H393" s="227" t="s">
        <v>1988</v>
      </c>
      <c r="I393" s="227" t="s">
        <v>2123</v>
      </c>
      <c r="J393" s="227" t="s">
        <v>2580</v>
      </c>
      <c r="K393" s="227" t="s">
        <v>2495</v>
      </c>
      <c r="L393" s="227" t="s">
        <v>349</v>
      </c>
      <c r="M393" s="247">
        <v>1</v>
      </c>
      <c r="N393" s="244">
        <v>136</v>
      </c>
      <c r="O393" s="243" t="s">
        <v>1575</v>
      </c>
      <c r="P393" s="125">
        <f>SUMIFS('C - Sazby a jednotkové ceny'!$H$7:$H$69,'C - Sazby a jednotkové ceny'!$E$7:$E$69,'A1 - Seznam míst plnění vnější'!L393,'C - Sazby a jednotkové ceny'!$F$7:$F$69,'A1 - Seznam míst plnění vnější'!M393)</f>
        <v>0</v>
      </c>
      <c r="Q393" s="269">
        <f t="shared" si="16"/>
        <v>0</v>
      </c>
      <c r="R393" s="249" t="s">
        <v>1586</v>
      </c>
      <c r="S393" s="251" t="s">
        <v>1586</v>
      </c>
      <c r="T393" s="252" t="s">
        <v>1586</v>
      </c>
      <c r="U393" s="250" t="s">
        <v>1586</v>
      </c>
      <c r="V393" s="261" t="s">
        <v>1586</v>
      </c>
      <c r="W393" s="262" t="s">
        <v>1586</v>
      </c>
      <c r="Y393" s="15">
        <f ca="1">SUMIFS('D - Harmonogram úklidu'!$AJ$5:$AJ$1213,'D - Harmonogram úklidu'!$A$5:$A$1213,'A1 - Seznam míst plnění vnější'!G395,'D - Harmonogram úklidu'!$B$5:$B$1213,'A1 - Seznam míst plnění vnější'!L395)</f>
        <v>4</v>
      </c>
      <c r="Z393" s="47" t="str">
        <f t="shared" si="15"/>
        <v>Hradec nad Svitavou</v>
      </c>
    </row>
    <row r="394" spans="1:26" ht="11.25" customHeight="1" x14ac:dyDescent="0.25">
      <c r="A394" s="14" t="s">
        <v>2510</v>
      </c>
      <c r="B394" s="30">
        <v>2002</v>
      </c>
      <c r="C394" s="26" t="s">
        <v>344</v>
      </c>
      <c r="D394" s="42" t="s">
        <v>25</v>
      </c>
      <c r="E394" s="26">
        <v>334573</v>
      </c>
      <c r="F394" s="26" t="s">
        <v>1639</v>
      </c>
      <c r="G394" s="33" t="s">
        <v>254</v>
      </c>
      <c r="H394" s="227" t="s">
        <v>1988</v>
      </c>
      <c r="I394" s="227" t="s">
        <v>2123</v>
      </c>
      <c r="J394" s="227" t="s">
        <v>2580</v>
      </c>
      <c r="K394" s="227" t="s">
        <v>2495</v>
      </c>
      <c r="L394" s="227" t="s">
        <v>350</v>
      </c>
      <c r="M394" s="247">
        <v>4</v>
      </c>
      <c r="N394" s="244">
        <v>136</v>
      </c>
      <c r="O394" s="243" t="s">
        <v>1575</v>
      </c>
      <c r="P394" s="125">
        <f>SUMIFS('C - Sazby a jednotkové ceny'!$H$7:$H$69,'C - Sazby a jednotkové ceny'!$E$7:$E$69,'A1 - Seznam míst plnění vnější'!L394,'C - Sazby a jednotkové ceny'!$F$7:$F$69,'A1 - Seznam míst plnění vnější'!M394)</f>
        <v>0</v>
      </c>
      <c r="Q394" s="269">
        <f t="shared" si="16"/>
        <v>0</v>
      </c>
      <c r="R394" s="249" t="s">
        <v>1586</v>
      </c>
      <c r="S394" s="251" t="s">
        <v>1586</v>
      </c>
      <c r="T394" s="252" t="s">
        <v>1586</v>
      </c>
      <c r="U394" s="250" t="s">
        <v>1586</v>
      </c>
      <c r="V394" s="261" t="s">
        <v>1586</v>
      </c>
      <c r="W394" s="262" t="s">
        <v>1586</v>
      </c>
      <c r="Y394" s="15">
        <f ca="1">SUMIFS('D - Harmonogram úklidu'!$AJ$5:$AJ$1213,'D - Harmonogram úklidu'!$A$5:$A$1213,'A1 - Seznam míst plnění vnější'!G396,'D - Harmonogram úklidu'!$B$5:$B$1213,'A1 - Seznam míst plnění vnější'!L396)</f>
        <v>2</v>
      </c>
      <c r="Z394" s="47" t="str">
        <f t="shared" ref="Z394:Z457" si="18">IF(ISNUMBER(SEARCH(" - ",G394,1)),LEFT(G394,(SEARCH(" - ",G394,1))-1),G394)</f>
        <v>Hradec nad Svitavou</v>
      </c>
    </row>
    <row r="395" spans="1:26" ht="19.5" customHeight="1" x14ac:dyDescent="0.25">
      <c r="A395" s="14" t="s">
        <v>2510</v>
      </c>
      <c r="B395" s="30">
        <v>2401</v>
      </c>
      <c r="C395" s="26" t="s">
        <v>68</v>
      </c>
      <c r="D395" s="42" t="s">
        <v>76</v>
      </c>
      <c r="E395" s="26">
        <v>339150</v>
      </c>
      <c r="F395" s="26" t="s">
        <v>1643</v>
      </c>
      <c r="G395" s="33" t="s">
        <v>281</v>
      </c>
      <c r="H395" s="227" t="s">
        <v>1988</v>
      </c>
      <c r="I395" s="227" t="s">
        <v>2124</v>
      </c>
      <c r="J395" s="227" t="s">
        <v>2580</v>
      </c>
      <c r="K395" s="227" t="s">
        <v>2491</v>
      </c>
      <c r="L395" s="227" t="s">
        <v>346</v>
      </c>
      <c r="M395" s="247">
        <v>2</v>
      </c>
      <c r="N395" s="244">
        <v>21</v>
      </c>
      <c r="O395" s="243" t="s">
        <v>1575</v>
      </c>
      <c r="P395" s="125">
        <f>SUMIFS('C - Sazby a jednotkové ceny'!$H$7:$H$69,'C - Sazby a jednotkové ceny'!$E$7:$E$69,'A1 - Seznam míst plnění vnější'!L395,'C - Sazby a jednotkové ceny'!$F$7:$F$69,'A1 - Seznam míst plnění vnější'!M395)</f>
        <v>0</v>
      </c>
      <c r="Q395" s="269">
        <f t="shared" ref="Q395:Q458" si="19">M395*P395*N395*(365/12/28)</f>
        <v>0</v>
      </c>
      <c r="R395" s="249" t="s">
        <v>1586</v>
      </c>
      <c r="S395" s="251" t="s">
        <v>1586</v>
      </c>
      <c r="T395" s="252" t="s">
        <v>1586</v>
      </c>
      <c r="U395" s="250" t="s">
        <v>1586</v>
      </c>
      <c r="V395" s="261" t="s">
        <v>1586</v>
      </c>
      <c r="W395" s="262" t="s">
        <v>1586</v>
      </c>
      <c r="Y395" s="15">
        <f ca="1">SUMIFS('D - Harmonogram úklidu'!$AJ$5:$AJ$1213,'D - Harmonogram úklidu'!$A$5:$A$1213,'A1 - Seznam míst plnění vnější'!G397,'D - Harmonogram úklidu'!$B$5:$B$1213,'A1 - Seznam míst plnění vnější'!L397)</f>
        <v>4</v>
      </c>
      <c r="Z395" s="47" t="str">
        <f t="shared" si="18"/>
        <v>Hrušky zastávka</v>
      </c>
    </row>
    <row r="396" spans="1:26" ht="19.5" customHeight="1" x14ac:dyDescent="0.25">
      <c r="A396" s="14" t="s">
        <v>2510</v>
      </c>
      <c r="B396" s="30">
        <v>2401</v>
      </c>
      <c r="C396" s="26" t="s">
        <v>68</v>
      </c>
      <c r="D396" s="42" t="s">
        <v>76</v>
      </c>
      <c r="E396" s="26">
        <v>339150</v>
      </c>
      <c r="F396" s="26" t="s">
        <v>1644</v>
      </c>
      <c r="G396" s="33" t="s">
        <v>281</v>
      </c>
      <c r="H396" s="227" t="s">
        <v>1988</v>
      </c>
      <c r="I396" s="227" t="s">
        <v>2124</v>
      </c>
      <c r="J396" s="227" t="s">
        <v>2580</v>
      </c>
      <c r="K396" s="227" t="s">
        <v>2492</v>
      </c>
      <c r="L396" s="227" t="s">
        <v>347</v>
      </c>
      <c r="M396" s="247">
        <v>2</v>
      </c>
      <c r="N396" s="32">
        <v>2</v>
      </c>
      <c r="O396" s="39" t="s">
        <v>1576</v>
      </c>
      <c r="P396" s="125">
        <f>SUMIFS('C - Sazby a jednotkové ceny'!$H$7:$H$69,'C - Sazby a jednotkové ceny'!$E$7:$E$69,'A1 - Seznam míst plnění vnější'!L396,'C - Sazby a jednotkové ceny'!$F$7:$F$69,'A1 - Seznam míst plnění vnější'!M396)</f>
        <v>0</v>
      </c>
      <c r="Q396" s="269">
        <f t="shared" si="19"/>
        <v>0</v>
      </c>
      <c r="R396" s="249" t="s">
        <v>1586</v>
      </c>
      <c r="S396" s="251" t="s">
        <v>1586</v>
      </c>
      <c r="T396" s="252" t="s">
        <v>1586</v>
      </c>
      <c r="U396" s="250" t="s">
        <v>1586</v>
      </c>
      <c r="V396" s="261" t="s">
        <v>1586</v>
      </c>
      <c r="W396" s="262" t="s">
        <v>1586</v>
      </c>
      <c r="Y396" s="15">
        <f>SUMIFS('D - Harmonogram úklidu'!$AJ$5:$AJ$1213,'D - Harmonogram úklidu'!$A$5:$A$1213,'A1 - Seznam míst plnění vnější'!G398,'D - Harmonogram úklidu'!$B$5:$B$1213,'A1 - Seznam míst plnění vnější'!L398)</f>
        <v>0</v>
      </c>
      <c r="Z396" s="47" t="str">
        <f t="shared" si="18"/>
        <v>Hrušky zastávka</v>
      </c>
    </row>
    <row r="397" spans="1:26" ht="22.5" customHeight="1" x14ac:dyDescent="0.25">
      <c r="A397" s="14" t="s">
        <v>2510</v>
      </c>
      <c r="B397" s="30">
        <v>2081</v>
      </c>
      <c r="C397" s="26" t="s">
        <v>68</v>
      </c>
      <c r="D397" s="42" t="s">
        <v>65</v>
      </c>
      <c r="E397" s="26">
        <v>339259</v>
      </c>
      <c r="F397" s="26" t="s">
        <v>2602</v>
      </c>
      <c r="G397" s="33" t="s">
        <v>296</v>
      </c>
      <c r="H397" s="227" t="s">
        <v>1988</v>
      </c>
      <c r="I397" s="227" t="s">
        <v>2125</v>
      </c>
      <c r="J397" s="227" t="s">
        <v>2580</v>
      </c>
      <c r="K397" s="227" t="s">
        <v>2492</v>
      </c>
      <c r="L397" s="227" t="s">
        <v>347</v>
      </c>
      <c r="M397" s="247">
        <v>4</v>
      </c>
      <c r="N397" s="32">
        <v>4</v>
      </c>
      <c r="O397" s="39" t="s">
        <v>1576</v>
      </c>
      <c r="P397" s="125">
        <f>SUMIFS('C - Sazby a jednotkové ceny'!$H$7:$H$69,'C - Sazby a jednotkové ceny'!$E$7:$E$69,'A1 - Seznam míst plnění vnější'!L397,'C - Sazby a jednotkové ceny'!$F$7:$F$69,'A1 - Seznam míst plnění vnější'!M397)</f>
        <v>0</v>
      </c>
      <c r="Q397" s="269">
        <f>M397*P397*N397*(365/12/28)</f>
        <v>0</v>
      </c>
      <c r="R397" s="249" t="s">
        <v>1586</v>
      </c>
      <c r="S397" s="251" t="s">
        <v>1586</v>
      </c>
      <c r="T397" s="252" t="s">
        <v>1586</v>
      </c>
      <c r="U397" s="250" t="s">
        <v>1586</v>
      </c>
      <c r="V397" s="261" t="s">
        <v>1586</v>
      </c>
      <c r="W397" s="262" t="s">
        <v>1586</v>
      </c>
      <c r="Y397" s="15">
        <f>SUMIFS('D - Harmonogram úklidu'!$AJ$5:$AJ$1213,'D - Harmonogram úklidu'!$A$5:$A$1213,'A1 - Seznam míst plnění vnější'!G399,'D - Harmonogram úklidu'!$B$5:$B$1213,'A1 - Seznam míst plnění vnější'!L399)</f>
        <v>0</v>
      </c>
      <c r="Z397" s="47" t="str">
        <f>IF(ISNUMBER(SEARCH(" - ",G397,1)),LEFT(G397,(SEARCH(" - ",G397,1))-1),G397)</f>
        <v>Hrušovany nad Jevišovkou-Šanov</v>
      </c>
    </row>
    <row r="398" spans="1:26" ht="22.5" customHeight="1" x14ac:dyDescent="0.25">
      <c r="A398" s="14" t="s">
        <v>2510</v>
      </c>
      <c r="B398" s="30">
        <v>2081</v>
      </c>
      <c r="C398" s="26" t="s">
        <v>68</v>
      </c>
      <c r="D398" s="42" t="s">
        <v>65</v>
      </c>
      <c r="E398" s="26">
        <v>339259</v>
      </c>
      <c r="F398" s="26" t="s">
        <v>2602</v>
      </c>
      <c r="G398" s="33" t="s">
        <v>296</v>
      </c>
      <c r="H398" s="227" t="s">
        <v>1988</v>
      </c>
      <c r="I398" s="227" t="s">
        <v>2125</v>
      </c>
      <c r="J398" s="227" t="s">
        <v>2580</v>
      </c>
      <c r="K398" s="227" t="s">
        <v>2493</v>
      </c>
      <c r="L398" s="227" t="s">
        <v>348</v>
      </c>
      <c r="M398" s="247">
        <v>4</v>
      </c>
      <c r="N398" s="32">
        <v>2</v>
      </c>
      <c r="O398" s="39" t="s">
        <v>1576</v>
      </c>
      <c r="P398" s="125">
        <f>SUMIFS('C - Sazby a jednotkové ceny'!$H$7:$H$69,'C - Sazby a jednotkové ceny'!$E$7:$E$69,'A1 - Seznam míst plnění vnější'!L398,'C - Sazby a jednotkové ceny'!$F$7:$F$69,'A1 - Seznam míst plnění vnější'!M398)</f>
        <v>0</v>
      </c>
      <c r="Q398" s="269">
        <f>M398*P398*N398*(365/12/28)</f>
        <v>0</v>
      </c>
      <c r="R398" s="249" t="s">
        <v>1586</v>
      </c>
      <c r="S398" s="251" t="s">
        <v>1586</v>
      </c>
      <c r="T398" s="252" t="s">
        <v>1586</v>
      </c>
      <c r="U398" s="250" t="s">
        <v>1586</v>
      </c>
      <c r="V398" s="261" t="s">
        <v>1586</v>
      </c>
      <c r="W398" s="262" t="s">
        <v>1586</v>
      </c>
      <c r="Y398" s="15">
        <f>SUMIFS('D - Harmonogram úklidu'!$AJ$5:$AJ$1213,'D - Harmonogram úklidu'!$A$5:$A$1213,'A1 - Seznam míst plnění vnější'!G400,'D - Harmonogram úklidu'!$B$5:$B$1213,'A1 - Seznam míst plnění vnější'!L400)</f>
        <v>0</v>
      </c>
      <c r="Z398" s="47" t="str">
        <f>IF(ISNUMBER(SEARCH(" - ",G398,1)),LEFT(G398,(SEARCH(" - ",G398,1))-1),G398)</f>
        <v>Hrušovany nad Jevišovkou-Šanov</v>
      </c>
    </row>
    <row r="399" spans="1:26" ht="22.5" customHeight="1" x14ac:dyDescent="0.25">
      <c r="A399" s="14" t="s">
        <v>2510</v>
      </c>
      <c r="B399" s="30">
        <v>2081</v>
      </c>
      <c r="C399" s="26" t="s">
        <v>68</v>
      </c>
      <c r="D399" s="42" t="s">
        <v>65</v>
      </c>
      <c r="E399" s="26">
        <v>339259</v>
      </c>
      <c r="F399" s="26" t="s">
        <v>2603</v>
      </c>
      <c r="G399" s="33" t="s">
        <v>296</v>
      </c>
      <c r="H399" s="227" t="s">
        <v>1988</v>
      </c>
      <c r="I399" s="227" t="s">
        <v>2125</v>
      </c>
      <c r="J399" s="227" t="s">
        <v>2580</v>
      </c>
      <c r="K399" s="227" t="s">
        <v>2495</v>
      </c>
      <c r="L399" s="227" t="s">
        <v>350</v>
      </c>
      <c r="M399" s="247">
        <v>4</v>
      </c>
      <c r="N399" s="244">
        <v>928</v>
      </c>
      <c r="O399" s="243" t="s">
        <v>1575</v>
      </c>
      <c r="P399" s="125">
        <f>SUMIFS('C - Sazby a jednotkové ceny'!$H$7:$H$69,'C - Sazby a jednotkové ceny'!$E$7:$E$69,'A1 - Seznam míst plnění vnější'!L399,'C - Sazby a jednotkové ceny'!$F$7:$F$69,'A1 - Seznam míst plnění vnější'!M399)</f>
        <v>0</v>
      </c>
      <c r="Q399" s="269">
        <f>M399*P399*N399*(365/12/28)</f>
        <v>0</v>
      </c>
      <c r="R399" s="249" t="s">
        <v>1586</v>
      </c>
      <c r="S399" s="251" t="s">
        <v>1586</v>
      </c>
      <c r="T399" s="252" t="s">
        <v>1586</v>
      </c>
      <c r="U399" s="250" t="s">
        <v>1586</v>
      </c>
      <c r="V399" s="261" t="s">
        <v>1586</v>
      </c>
      <c r="W399" s="262" t="s">
        <v>1586</v>
      </c>
      <c r="Y399" s="15">
        <f ca="1">SUMIFS('D - Harmonogram úklidu'!$AJ$5:$AJ$1213,'D - Harmonogram úklidu'!$A$5:$A$1213,'A1 - Seznam míst plnění vnější'!G401,'D - Harmonogram úklidu'!$B$5:$B$1213,'A1 - Seznam míst plnění vnější'!L401)</f>
        <v>4</v>
      </c>
      <c r="Z399" s="47" t="str">
        <f>IF(ISNUMBER(SEARCH(" - ",G399,1)),LEFT(G399,(SEARCH(" - ",G399,1))-1),G399)</f>
        <v>Hrušovany nad Jevišovkou-Šanov</v>
      </c>
    </row>
    <row r="400" spans="1:26" ht="22.5" customHeight="1" x14ac:dyDescent="0.25">
      <c r="A400" s="14" t="s">
        <v>2510</v>
      </c>
      <c r="B400" s="30">
        <v>2081</v>
      </c>
      <c r="C400" s="26" t="s">
        <v>68</v>
      </c>
      <c r="D400" s="42" t="s">
        <v>65</v>
      </c>
      <c r="E400" s="26">
        <v>339259</v>
      </c>
      <c r="F400" s="26" t="s">
        <v>2604</v>
      </c>
      <c r="G400" s="33" t="s">
        <v>296</v>
      </c>
      <c r="H400" s="227" t="s">
        <v>1988</v>
      </c>
      <c r="I400" s="227" t="s">
        <v>2125</v>
      </c>
      <c r="J400" s="227" t="s">
        <v>2494</v>
      </c>
      <c r="K400" s="227" t="s">
        <v>2494</v>
      </c>
      <c r="L400" s="227" t="s">
        <v>391</v>
      </c>
      <c r="M400" s="247">
        <v>1</v>
      </c>
      <c r="N400" s="244">
        <v>2198</v>
      </c>
      <c r="O400" s="243" t="s">
        <v>1575</v>
      </c>
      <c r="P400" s="125">
        <f>SUMIFS('C - Sazby a jednotkové ceny'!$H$7:$H$69,'C - Sazby a jednotkové ceny'!$E$7:$E$69,'A1 - Seznam míst plnění vnější'!L400,'C - Sazby a jednotkové ceny'!$F$7:$F$69,'A1 - Seznam míst plnění vnější'!M400)</f>
        <v>0</v>
      </c>
      <c r="Q400" s="269">
        <f>M400*P400*N400*(365/12/28)</f>
        <v>0</v>
      </c>
      <c r="R400" s="249" t="s">
        <v>1586</v>
      </c>
      <c r="S400" s="251" t="s">
        <v>1586</v>
      </c>
      <c r="T400" s="252" t="s">
        <v>1586</v>
      </c>
      <c r="U400" s="250" t="s">
        <v>1586</v>
      </c>
      <c r="V400" s="261" t="s">
        <v>1586</v>
      </c>
      <c r="W400" s="262" t="s">
        <v>1586</v>
      </c>
      <c r="Y400" s="15">
        <f ca="1">SUMIFS('D - Harmonogram úklidu'!$AJ$5:$AJ$1213,'D - Harmonogram úklidu'!$A$5:$A$1213,'A1 - Seznam míst plnění vnější'!G402,'D - Harmonogram úklidu'!$B$5:$B$1213,'A1 - Seznam míst plnění vnější'!L402)</f>
        <v>4</v>
      </c>
      <c r="Z400" s="47" t="str">
        <f>IF(ISNUMBER(SEARCH(" - ",G400,1)),LEFT(G400,(SEARCH(" - ",G400,1))-1),G400)</f>
        <v>Hrušovany nad Jevišovkou-Šanov</v>
      </c>
    </row>
    <row r="401" spans="1:26" ht="19.5" customHeight="1" x14ac:dyDescent="0.25">
      <c r="A401" s="14" t="s">
        <v>2510</v>
      </c>
      <c r="B401" s="30">
        <v>2001</v>
      </c>
      <c r="C401" s="26" t="s">
        <v>68</v>
      </c>
      <c r="D401" s="42" t="s">
        <v>33</v>
      </c>
      <c r="E401" s="26">
        <v>339556</v>
      </c>
      <c r="F401" s="26" t="s">
        <v>2688</v>
      </c>
      <c r="G401" s="33" t="s">
        <v>32</v>
      </c>
      <c r="H401" s="227" t="s">
        <v>1988</v>
      </c>
      <c r="I401" s="227" t="s">
        <v>2126</v>
      </c>
      <c r="J401" s="227" t="s">
        <v>2580</v>
      </c>
      <c r="K401" s="227" t="s">
        <v>2492</v>
      </c>
      <c r="L401" s="227" t="s">
        <v>347</v>
      </c>
      <c r="M401" s="247">
        <v>4</v>
      </c>
      <c r="N401" s="32">
        <v>12</v>
      </c>
      <c r="O401" s="39" t="s">
        <v>1576</v>
      </c>
      <c r="P401" s="125">
        <f>SUMIFS('C - Sazby a jednotkové ceny'!$H$7:$H$69,'C - Sazby a jednotkové ceny'!$E$7:$E$69,'A1 - Seznam míst plnění vnější'!L401,'C - Sazby a jednotkové ceny'!$F$7:$F$69,'A1 - Seznam míst plnění vnější'!M401)</f>
        <v>0</v>
      </c>
      <c r="Q401" s="269">
        <f t="shared" si="19"/>
        <v>0</v>
      </c>
      <c r="R401" s="249" t="s">
        <v>1586</v>
      </c>
      <c r="S401" s="251" t="s">
        <v>1586</v>
      </c>
      <c r="T401" s="252" t="s">
        <v>1586</v>
      </c>
      <c r="U401" s="250" t="s">
        <v>1586</v>
      </c>
      <c r="V401" s="261" t="s">
        <v>1586</v>
      </c>
      <c r="W401" s="262" t="s">
        <v>1586</v>
      </c>
      <c r="Y401" s="15">
        <f ca="1">SUMIFS('D - Harmonogram úklidu'!$AJ$5:$AJ$1213,'D - Harmonogram úklidu'!$A$5:$A$1213,'A1 - Seznam míst plnění vnější'!G403,'D - Harmonogram úklidu'!$B$5:$B$1213,'A1 - Seznam míst plnění vnější'!L403)</f>
        <v>16</v>
      </c>
      <c r="Z401" s="47" t="str">
        <f t="shared" si="18"/>
        <v>Hrušovany u Brna</v>
      </c>
    </row>
    <row r="402" spans="1:26" ht="19.5" customHeight="1" x14ac:dyDescent="0.25">
      <c r="A402" s="14" t="s">
        <v>2510</v>
      </c>
      <c r="B402" s="30">
        <v>2001</v>
      </c>
      <c r="C402" s="26" t="s">
        <v>68</v>
      </c>
      <c r="D402" s="42" t="s">
        <v>33</v>
      </c>
      <c r="E402" s="26">
        <v>339556</v>
      </c>
      <c r="F402" s="26" t="s">
        <v>2689</v>
      </c>
      <c r="G402" s="33" t="s">
        <v>32</v>
      </c>
      <c r="H402" s="227" t="s">
        <v>1988</v>
      </c>
      <c r="I402" s="227" t="s">
        <v>2126</v>
      </c>
      <c r="J402" s="227" t="s">
        <v>2580</v>
      </c>
      <c r="K402" s="227" t="s">
        <v>2493</v>
      </c>
      <c r="L402" s="227" t="s">
        <v>348</v>
      </c>
      <c r="M402" s="247">
        <v>4</v>
      </c>
      <c r="N402" s="32">
        <v>3</v>
      </c>
      <c r="O402" s="39" t="s">
        <v>1576</v>
      </c>
      <c r="P402" s="125">
        <f>SUMIFS('C - Sazby a jednotkové ceny'!$H$7:$H$69,'C - Sazby a jednotkové ceny'!$E$7:$E$69,'A1 - Seznam míst plnění vnější'!L402,'C - Sazby a jednotkové ceny'!$F$7:$F$69,'A1 - Seznam míst plnění vnější'!M402)</f>
        <v>0</v>
      </c>
      <c r="Q402" s="269">
        <f t="shared" si="19"/>
        <v>0</v>
      </c>
      <c r="R402" s="249" t="s">
        <v>1586</v>
      </c>
      <c r="S402" s="251" t="s">
        <v>1586</v>
      </c>
      <c r="T402" s="252" t="s">
        <v>1586</v>
      </c>
      <c r="U402" s="250" t="s">
        <v>1586</v>
      </c>
      <c r="V402" s="261" t="s">
        <v>1586</v>
      </c>
      <c r="W402" s="262" t="s">
        <v>1586</v>
      </c>
      <c r="Y402" s="15">
        <f ca="1">SUMIFS('D - Harmonogram úklidu'!$AJ$5:$AJ$1213,'D - Harmonogram úklidu'!$A$5:$A$1213,'A1 - Seznam míst plnění vnější'!G404,'D - Harmonogram úklidu'!$B$5:$B$1213,'A1 - Seznam míst plnění vnější'!L404)</f>
        <v>1</v>
      </c>
      <c r="Z402" s="47" t="str">
        <f t="shared" si="18"/>
        <v>Hrušovany u Brna</v>
      </c>
    </row>
    <row r="403" spans="1:26" ht="19.5" customHeight="1" x14ac:dyDescent="0.25">
      <c r="A403" s="14" t="s">
        <v>2510</v>
      </c>
      <c r="B403" s="30">
        <v>2001</v>
      </c>
      <c r="C403" s="26" t="s">
        <v>68</v>
      </c>
      <c r="D403" s="42" t="s">
        <v>33</v>
      </c>
      <c r="E403" s="26">
        <v>339556</v>
      </c>
      <c r="F403" s="26" t="s">
        <v>2690</v>
      </c>
      <c r="G403" s="33" t="s">
        <v>32</v>
      </c>
      <c r="H403" s="227" t="s">
        <v>1988</v>
      </c>
      <c r="I403" s="227" t="s">
        <v>2126</v>
      </c>
      <c r="J403" s="227" t="s">
        <v>2580</v>
      </c>
      <c r="K403" s="227" t="s">
        <v>2495</v>
      </c>
      <c r="L403" s="227" t="s">
        <v>350</v>
      </c>
      <c r="M403" s="247">
        <v>4</v>
      </c>
      <c r="N403" s="244">
        <v>2480</v>
      </c>
      <c r="O403" s="243" t="s">
        <v>1575</v>
      </c>
      <c r="P403" s="125">
        <f>SUMIFS('C - Sazby a jednotkové ceny'!$H$7:$H$69,'C - Sazby a jednotkové ceny'!$E$7:$E$69,'A1 - Seznam míst plnění vnější'!L403,'C - Sazby a jednotkové ceny'!$F$7:$F$69,'A1 - Seznam míst plnění vnější'!M403)</f>
        <v>0</v>
      </c>
      <c r="Q403" s="269">
        <f t="shared" si="19"/>
        <v>0</v>
      </c>
      <c r="R403" s="249" t="s">
        <v>1586</v>
      </c>
      <c r="S403" s="251" t="s">
        <v>1585</v>
      </c>
      <c r="T403" s="252" t="s">
        <v>1585</v>
      </c>
      <c r="U403" s="250" t="s">
        <v>1586</v>
      </c>
      <c r="V403" s="261" t="s">
        <v>1586</v>
      </c>
      <c r="W403" s="262" t="s">
        <v>1586</v>
      </c>
      <c r="Y403" s="15">
        <f ca="1">SUMIFS('D - Harmonogram úklidu'!$AJ$5:$AJ$1213,'D - Harmonogram úklidu'!$A$5:$A$1213,'A1 - Seznam míst plnění vnější'!G405,'D - Harmonogram úklidu'!$B$5:$B$1213,'A1 - Seznam míst plnění vnější'!L405)</f>
        <v>4</v>
      </c>
      <c r="Z403" s="47" t="str">
        <f t="shared" si="18"/>
        <v>Hrušovany u Brna</v>
      </c>
    </row>
    <row r="404" spans="1:26" ht="19.5" customHeight="1" x14ac:dyDescent="0.25">
      <c r="A404" s="14" t="s">
        <v>2510</v>
      </c>
      <c r="B404" s="30">
        <v>2001</v>
      </c>
      <c r="C404" s="26" t="s">
        <v>68</v>
      </c>
      <c r="D404" s="42" t="s">
        <v>33</v>
      </c>
      <c r="E404" s="26">
        <v>339556</v>
      </c>
      <c r="F404" s="26" t="s">
        <v>2691</v>
      </c>
      <c r="G404" s="33" t="s">
        <v>32</v>
      </c>
      <c r="H404" s="227" t="s">
        <v>1988</v>
      </c>
      <c r="I404" s="227" t="s">
        <v>2126</v>
      </c>
      <c r="J404" s="227" t="s">
        <v>2494</v>
      </c>
      <c r="K404" s="227" t="s">
        <v>2494</v>
      </c>
      <c r="L404" s="227" t="s">
        <v>391</v>
      </c>
      <c r="M404" s="247">
        <v>1</v>
      </c>
      <c r="N404" s="244">
        <v>1500</v>
      </c>
      <c r="O404" s="243" t="s">
        <v>1575</v>
      </c>
      <c r="P404" s="125">
        <f>SUMIFS('C - Sazby a jednotkové ceny'!$H$7:$H$69,'C - Sazby a jednotkové ceny'!$E$7:$E$69,'A1 - Seznam míst plnění vnější'!L404,'C - Sazby a jednotkové ceny'!$F$7:$F$69,'A1 - Seznam míst plnění vnější'!M404)</f>
        <v>0</v>
      </c>
      <c r="Q404" s="269">
        <f t="shared" si="19"/>
        <v>0</v>
      </c>
      <c r="R404" s="249" t="s">
        <v>1586</v>
      </c>
      <c r="S404" s="251" t="s">
        <v>1586</v>
      </c>
      <c r="T404" s="252" t="s">
        <v>1586</v>
      </c>
      <c r="U404" s="250" t="s">
        <v>1586</v>
      </c>
      <c r="V404" s="261" t="s">
        <v>1586</v>
      </c>
      <c r="W404" s="262" t="s">
        <v>1586</v>
      </c>
      <c r="Y404" s="15">
        <f ca="1">SUMIFS('D - Harmonogram úklidu'!$AJ$5:$AJ$1213,'D - Harmonogram úklidu'!$A$5:$A$1213,'A1 - Seznam míst plnění vnější'!G406,'D - Harmonogram úklidu'!$B$5:$B$1213,'A1 - Seznam míst plnění vnější'!L406)</f>
        <v>16</v>
      </c>
      <c r="Z404" s="47" t="str">
        <f t="shared" si="18"/>
        <v>Hrušovany u Brna</v>
      </c>
    </row>
    <row r="405" spans="1:26" ht="11.25" customHeight="1" x14ac:dyDescent="0.25">
      <c r="A405" s="14" t="s">
        <v>2510</v>
      </c>
      <c r="B405" s="30">
        <v>2001</v>
      </c>
      <c r="C405" s="26" t="s">
        <v>68</v>
      </c>
      <c r="D405" s="42" t="s">
        <v>33</v>
      </c>
      <c r="E405" s="26">
        <v>339556</v>
      </c>
      <c r="F405" s="26" t="s">
        <v>1638</v>
      </c>
      <c r="G405" s="33" t="s">
        <v>32</v>
      </c>
      <c r="H405" s="227" t="s">
        <v>1988</v>
      </c>
      <c r="I405" s="227" t="s">
        <v>2127</v>
      </c>
      <c r="J405" s="227" t="s">
        <v>2580</v>
      </c>
      <c r="K405" s="227" t="s">
        <v>2495</v>
      </c>
      <c r="L405" s="227" t="s">
        <v>349</v>
      </c>
      <c r="M405" s="247">
        <v>4</v>
      </c>
      <c r="N405" s="244">
        <v>232</v>
      </c>
      <c r="O405" s="243" t="s">
        <v>1575</v>
      </c>
      <c r="P405" s="125">
        <f>SUMIFS('C - Sazby a jednotkové ceny'!$H$7:$H$69,'C - Sazby a jednotkové ceny'!$E$7:$E$69,'A1 - Seznam míst plnění vnější'!L405,'C - Sazby a jednotkové ceny'!$F$7:$F$69,'A1 - Seznam míst plnění vnější'!M405)</f>
        <v>0</v>
      </c>
      <c r="Q405" s="269">
        <f t="shared" si="19"/>
        <v>0</v>
      </c>
      <c r="R405" s="249" t="s">
        <v>1585</v>
      </c>
      <c r="S405" s="251" t="s">
        <v>1585</v>
      </c>
      <c r="T405" s="252" t="s">
        <v>1585</v>
      </c>
      <c r="U405" s="250" t="s">
        <v>1586</v>
      </c>
      <c r="V405" s="261" t="s">
        <v>1586</v>
      </c>
      <c r="W405" s="262" t="s">
        <v>1586</v>
      </c>
      <c r="Y405" s="15">
        <f ca="1">SUMIFS('D - Harmonogram úklidu'!$AJ$5:$AJ$1213,'D - Harmonogram úklidu'!$A$5:$A$1213,'A1 - Seznam míst plnění vnější'!G407,'D - Harmonogram úklidu'!$B$5:$B$1213,'A1 - Seznam míst plnění vnější'!L407)</f>
        <v>16</v>
      </c>
      <c r="Z405" s="47" t="str">
        <f t="shared" si="18"/>
        <v>Hrušovany u Brna</v>
      </c>
    </row>
    <row r="406" spans="1:26" ht="11.25" customHeight="1" x14ac:dyDescent="0.25">
      <c r="A406" s="14" t="s">
        <v>2510</v>
      </c>
      <c r="B406" s="30">
        <v>2001</v>
      </c>
      <c r="C406" s="26" t="s">
        <v>68</v>
      </c>
      <c r="D406" s="42" t="s">
        <v>33</v>
      </c>
      <c r="E406" s="26">
        <v>339556</v>
      </c>
      <c r="F406" s="26" t="s">
        <v>1639</v>
      </c>
      <c r="G406" s="33" t="s">
        <v>32</v>
      </c>
      <c r="H406" s="227" t="s">
        <v>1988</v>
      </c>
      <c r="I406" s="227" t="s">
        <v>2127</v>
      </c>
      <c r="J406" s="227" t="s">
        <v>2580</v>
      </c>
      <c r="K406" s="227" t="s">
        <v>2495</v>
      </c>
      <c r="L406" s="227" t="s">
        <v>350</v>
      </c>
      <c r="M406" s="247">
        <v>12</v>
      </c>
      <c r="N406" s="244">
        <v>232</v>
      </c>
      <c r="O406" s="243" t="s">
        <v>1575</v>
      </c>
      <c r="P406" s="125">
        <f>SUMIFS('C - Sazby a jednotkové ceny'!$H$7:$H$69,'C - Sazby a jednotkové ceny'!$E$7:$E$69,'A1 - Seznam míst plnění vnější'!L406,'C - Sazby a jednotkové ceny'!$F$7:$F$69,'A1 - Seznam míst plnění vnější'!M406)</f>
        <v>0</v>
      </c>
      <c r="Q406" s="269">
        <f t="shared" si="19"/>
        <v>0</v>
      </c>
      <c r="R406" s="249" t="s">
        <v>1586</v>
      </c>
      <c r="S406" s="251" t="s">
        <v>1585</v>
      </c>
      <c r="T406" s="252" t="s">
        <v>1585</v>
      </c>
      <c r="U406" s="250" t="s">
        <v>1586</v>
      </c>
      <c r="V406" s="261" t="s">
        <v>1586</v>
      </c>
      <c r="W406" s="262" t="s">
        <v>1586</v>
      </c>
      <c r="Y406" s="15">
        <f ca="1">SUMIFS('D - Harmonogram úklidu'!$AJ$5:$AJ$1213,'D - Harmonogram úklidu'!$A$5:$A$1213,'A1 - Seznam míst plnění vnější'!G408,'D - Harmonogram úklidu'!$B$5:$B$1213,'A1 - Seznam míst plnění vnější'!L408)</f>
        <v>4</v>
      </c>
      <c r="Z406" s="47" t="str">
        <f t="shared" si="18"/>
        <v>Hrušovany u Brna</v>
      </c>
    </row>
    <row r="407" spans="1:26" ht="11.25" customHeight="1" x14ac:dyDescent="0.25">
      <c r="A407" s="14" t="s">
        <v>2510</v>
      </c>
      <c r="B407" s="30">
        <v>2001</v>
      </c>
      <c r="C407" s="26" t="s">
        <v>68</v>
      </c>
      <c r="D407" s="42" t="s">
        <v>33</v>
      </c>
      <c r="E407" s="26">
        <v>339556</v>
      </c>
      <c r="F407" s="26" t="s">
        <v>1782</v>
      </c>
      <c r="G407" s="33" t="s">
        <v>32</v>
      </c>
      <c r="H407" s="227" t="s">
        <v>1988</v>
      </c>
      <c r="I407" s="227" t="s">
        <v>2128</v>
      </c>
      <c r="J407" s="227" t="s">
        <v>2580</v>
      </c>
      <c r="K407" s="227" t="s">
        <v>2495</v>
      </c>
      <c r="L407" s="227" t="s">
        <v>350</v>
      </c>
      <c r="M407" s="247">
        <v>12</v>
      </c>
      <c r="N407" s="244">
        <v>120</v>
      </c>
      <c r="O407" s="243" t="s">
        <v>1575</v>
      </c>
      <c r="P407" s="125">
        <f>SUMIFS('C - Sazby a jednotkové ceny'!$H$7:$H$69,'C - Sazby a jednotkové ceny'!$E$7:$E$69,'A1 - Seznam míst plnění vnější'!L407,'C - Sazby a jednotkové ceny'!$F$7:$F$69,'A1 - Seznam míst plnění vnější'!M407)</f>
        <v>0</v>
      </c>
      <c r="Q407" s="269">
        <f t="shared" si="19"/>
        <v>0</v>
      </c>
      <c r="R407" s="249" t="s">
        <v>1586</v>
      </c>
      <c r="S407" s="251" t="s">
        <v>1585</v>
      </c>
      <c r="T407" s="252" t="s">
        <v>1585</v>
      </c>
      <c r="U407" s="250" t="s">
        <v>1586</v>
      </c>
      <c r="V407" s="261" t="s">
        <v>1586</v>
      </c>
      <c r="W407" s="262" t="s">
        <v>1586</v>
      </c>
      <c r="Y407" s="15">
        <f ca="1">SUMIFS('D - Harmonogram úklidu'!$AJ$5:$AJ$1213,'D - Harmonogram úklidu'!$A$5:$A$1213,'A1 - Seznam míst plnění vnější'!G409,'D - Harmonogram úklidu'!$B$5:$B$1213,'A1 - Seznam míst plnění vnější'!L409)</f>
        <v>4</v>
      </c>
      <c r="Z407" s="47" t="str">
        <f t="shared" si="18"/>
        <v>Hrušovany u Brna</v>
      </c>
    </row>
    <row r="408" spans="1:26" ht="19.5" customHeight="1" x14ac:dyDescent="0.25">
      <c r="A408" s="14" t="s">
        <v>2510</v>
      </c>
      <c r="B408" s="30">
        <v>2001</v>
      </c>
      <c r="C408" s="26" t="s">
        <v>68</v>
      </c>
      <c r="D408" s="42" t="s">
        <v>33</v>
      </c>
      <c r="E408" s="26">
        <v>339556</v>
      </c>
      <c r="F408" s="26" t="s">
        <v>1783</v>
      </c>
      <c r="G408" s="33" t="s">
        <v>32</v>
      </c>
      <c r="H408" s="227" t="s">
        <v>1988</v>
      </c>
      <c r="I408" s="227" t="s">
        <v>2129</v>
      </c>
      <c r="J408" s="227" t="s">
        <v>2580</v>
      </c>
      <c r="K408" s="227" t="s">
        <v>1573</v>
      </c>
      <c r="L408" s="227" t="s">
        <v>345</v>
      </c>
      <c r="M408" s="247">
        <v>4</v>
      </c>
      <c r="N408" s="32">
        <v>1</v>
      </c>
      <c r="O408" s="39" t="s">
        <v>1576</v>
      </c>
      <c r="P408" s="125">
        <f>SUMIFS('C - Sazby a jednotkové ceny'!$H$7:$H$69,'C - Sazby a jednotkové ceny'!$E$7:$E$69,'A1 - Seznam míst plnění vnější'!L408,'C - Sazby a jednotkové ceny'!$F$7:$F$69,'A1 - Seznam míst plnění vnější'!M408)</f>
        <v>0</v>
      </c>
      <c r="Q408" s="269">
        <f t="shared" si="19"/>
        <v>0</v>
      </c>
      <c r="R408" s="249" t="s">
        <v>1586</v>
      </c>
      <c r="S408" s="251" t="s">
        <v>1586</v>
      </c>
      <c r="T408" s="252" t="s">
        <v>1586</v>
      </c>
      <c r="U408" s="250" t="s">
        <v>1586</v>
      </c>
      <c r="V408" s="261" t="s">
        <v>1586</v>
      </c>
      <c r="W408" s="262" t="s">
        <v>1586</v>
      </c>
      <c r="Y408" s="15">
        <f ca="1">SUMIFS('D - Harmonogram úklidu'!$AJ$5:$AJ$1213,'D - Harmonogram úklidu'!$A$5:$A$1213,'A1 - Seznam míst plnění vnější'!G410,'D - Harmonogram úklidu'!$B$5:$B$1213,'A1 - Seznam míst plnění vnější'!L410)</f>
        <v>2</v>
      </c>
      <c r="Z408" s="47" t="str">
        <f t="shared" si="18"/>
        <v>Hrušovany u Brna</v>
      </c>
    </row>
    <row r="409" spans="1:26" ht="19.5" customHeight="1" x14ac:dyDescent="0.25">
      <c r="A409" s="14" t="s">
        <v>2510</v>
      </c>
      <c r="B409" s="30">
        <v>2001</v>
      </c>
      <c r="C409" s="26" t="s">
        <v>68</v>
      </c>
      <c r="D409" s="42" t="s">
        <v>33</v>
      </c>
      <c r="E409" s="26">
        <v>339556</v>
      </c>
      <c r="F409" s="26" t="s">
        <v>1784</v>
      </c>
      <c r="G409" s="33" t="s">
        <v>32</v>
      </c>
      <c r="H409" s="227" t="s">
        <v>1988</v>
      </c>
      <c r="I409" s="227" t="s">
        <v>2129</v>
      </c>
      <c r="J409" s="227" t="s">
        <v>2580</v>
      </c>
      <c r="K409" s="227" t="s">
        <v>1573</v>
      </c>
      <c r="L409" s="227" t="s">
        <v>345</v>
      </c>
      <c r="M409" s="247">
        <v>4</v>
      </c>
      <c r="N409" s="32">
        <v>1</v>
      </c>
      <c r="O409" s="39" t="s">
        <v>1576</v>
      </c>
      <c r="P409" s="125">
        <f>SUMIFS('C - Sazby a jednotkové ceny'!$H$7:$H$69,'C - Sazby a jednotkové ceny'!$E$7:$E$69,'A1 - Seznam míst plnění vnější'!L409,'C - Sazby a jednotkové ceny'!$F$7:$F$69,'A1 - Seznam míst plnění vnější'!M409)</f>
        <v>0</v>
      </c>
      <c r="Q409" s="269">
        <f t="shared" si="19"/>
        <v>0</v>
      </c>
      <c r="R409" s="249" t="s">
        <v>1586</v>
      </c>
      <c r="S409" s="251" t="s">
        <v>1586</v>
      </c>
      <c r="T409" s="252" t="s">
        <v>1586</v>
      </c>
      <c r="U409" s="250" t="s">
        <v>1586</v>
      </c>
      <c r="V409" s="261" t="s">
        <v>1586</v>
      </c>
      <c r="W409" s="262" t="s">
        <v>1586</v>
      </c>
      <c r="Y409" s="15">
        <f ca="1">SUMIFS('D - Harmonogram úklidu'!$AJ$5:$AJ$1213,'D - Harmonogram úklidu'!$A$5:$A$1213,'A1 - Seznam míst plnění vnější'!G411,'D - Harmonogram úklidu'!$B$5:$B$1213,'A1 - Seznam míst plnění vnější'!L411)</f>
        <v>4</v>
      </c>
      <c r="Z409" s="47" t="str">
        <f t="shared" si="18"/>
        <v>Hrušovany u Brna</v>
      </c>
    </row>
    <row r="410" spans="1:26" ht="19.5" customHeight="1" x14ac:dyDescent="0.25">
      <c r="A410" s="14" t="s">
        <v>2510</v>
      </c>
      <c r="B410" s="30">
        <v>1851</v>
      </c>
      <c r="C410" s="26" t="s">
        <v>128</v>
      </c>
      <c r="D410" s="42" t="s">
        <v>119</v>
      </c>
      <c r="E410" s="26">
        <v>742023</v>
      </c>
      <c r="F410" s="26" t="s">
        <v>1624</v>
      </c>
      <c r="G410" s="33" t="s">
        <v>151</v>
      </c>
      <c r="H410" s="227" t="s">
        <v>1988</v>
      </c>
      <c r="I410" s="227" t="s">
        <v>2130</v>
      </c>
      <c r="J410" s="227" t="s">
        <v>2580</v>
      </c>
      <c r="K410" s="227" t="s">
        <v>2491</v>
      </c>
      <c r="L410" s="227" t="s">
        <v>346</v>
      </c>
      <c r="M410" s="247">
        <v>2</v>
      </c>
      <c r="N410" s="244">
        <v>12</v>
      </c>
      <c r="O410" s="243" t="s">
        <v>1575</v>
      </c>
      <c r="P410" s="125">
        <f>SUMIFS('C - Sazby a jednotkové ceny'!$H$7:$H$69,'C - Sazby a jednotkové ceny'!$E$7:$E$69,'A1 - Seznam míst plnění vnější'!L410,'C - Sazby a jednotkové ceny'!$F$7:$F$69,'A1 - Seznam míst plnění vnější'!M410)</f>
        <v>0</v>
      </c>
      <c r="Q410" s="269">
        <f t="shared" si="19"/>
        <v>0</v>
      </c>
      <c r="R410" s="249" t="s">
        <v>1586</v>
      </c>
      <c r="S410" s="251" t="s">
        <v>1586</v>
      </c>
      <c r="T410" s="252" t="s">
        <v>1586</v>
      </c>
      <c r="U410" s="250" t="s">
        <v>1586</v>
      </c>
      <c r="V410" s="261" t="s">
        <v>1586</v>
      </c>
      <c r="W410" s="262" t="s">
        <v>1586</v>
      </c>
      <c r="Y410" s="15">
        <f ca="1">SUMIFS('D - Harmonogram úklidu'!$AJ$5:$AJ$1213,'D - Harmonogram úklidu'!$A$5:$A$1213,'A1 - Seznam míst plnění vnější'!G412,'D - Harmonogram úklidu'!$B$5:$B$1213,'A1 - Seznam míst plnění vnější'!L412)</f>
        <v>2</v>
      </c>
      <c r="Z410" s="47" t="str">
        <f t="shared" si="18"/>
        <v>Hříběcí</v>
      </c>
    </row>
    <row r="411" spans="1:26" ht="19.5" customHeight="1" x14ac:dyDescent="0.25">
      <c r="A411" s="14" t="s">
        <v>2510</v>
      </c>
      <c r="B411" s="30">
        <v>1851</v>
      </c>
      <c r="C411" s="26" t="s">
        <v>128</v>
      </c>
      <c r="D411" s="42" t="s">
        <v>119</v>
      </c>
      <c r="E411" s="26">
        <v>742023</v>
      </c>
      <c r="F411" s="26" t="s">
        <v>1625</v>
      </c>
      <c r="G411" s="33" t="s">
        <v>151</v>
      </c>
      <c r="H411" s="227" t="s">
        <v>1988</v>
      </c>
      <c r="I411" s="227" t="s">
        <v>2130</v>
      </c>
      <c r="J411" s="227" t="s">
        <v>2580</v>
      </c>
      <c r="K411" s="227" t="s">
        <v>2492</v>
      </c>
      <c r="L411" s="227" t="s">
        <v>347</v>
      </c>
      <c r="M411" s="247">
        <v>4</v>
      </c>
      <c r="N411" s="32">
        <v>1</v>
      </c>
      <c r="O411" s="39" t="s">
        <v>1576</v>
      </c>
      <c r="P411" s="125">
        <f>SUMIFS('C - Sazby a jednotkové ceny'!$H$7:$H$69,'C - Sazby a jednotkové ceny'!$E$7:$E$69,'A1 - Seznam míst plnění vnější'!L411,'C - Sazby a jednotkové ceny'!$F$7:$F$69,'A1 - Seznam míst plnění vnější'!M411)</f>
        <v>0</v>
      </c>
      <c r="Q411" s="269">
        <f t="shared" si="19"/>
        <v>0</v>
      </c>
      <c r="R411" s="249" t="s">
        <v>1586</v>
      </c>
      <c r="S411" s="251" t="s">
        <v>1586</v>
      </c>
      <c r="T411" s="252" t="s">
        <v>1586</v>
      </c>
      <c r="U411" s="250" t="s">
        <v>1586</v>
      </c>
      <c r="V411" s="261" t="s">
        <v>1586</v>
      </c>
      <c r="W411" s="262" t="s">
        <v>1586</v>
      </c>
      <c r="Y411" s="15">
        <f ca="1">SUMIFS('D - Harmonogram úklidu'!$AJ$5:$AJ$1213,'D - Harmonogram úklidu'!$A$5:$A$1213,'A1 - Seznam míst plnění vnější'!G413,'D - Harmonogram úklidu'!$B$5:$B$1213,'A1 - Seznam míst plnění vnější'!L413)</f>
        <v>1</v>
      </c>
      <c r="Z411" s="47" t="str">
        <f t="shared" si="18"/>
        <v>Hříběcí</v>
      </c>
    </row>
    <row r="412" spans="1:26" ht="19.5" customHeight="1" x14ac:dyDescent="0.25">
      <c r="A412" s="14" t="s">
        <v>2510</v>
      </c>
      <c r="B412" s="30">
        <v>1851</v>
      </c>
      <c r="C412" s="26" t="s">
        <v>128</v>
      </c>
      <c r="D412" s="42" t="s">
        <v>119</v>
      </c>
      <c r="E412" s="26">
        <v>742023</v>
      </c>
      <c r="F412" s="26" t="s">
        <v>1626</v>
      </c>
      <c r="G412" s="33" t="s">
        <v>151</v>
      </c>
      <c r="H412" s="227" t="s">
        <v>1988</v>
      </c>
      <c r="I412" s="227" t="s">
        <v>2130</v>
      </c>
      <c r="J412" s="227" t="s">
        <v>2580</v>
      </c>
      <c r="K412" s="227" t="s">
        <v>2495</v>
      </c>
      <c r="L412" s="227" t="s">
        <v>350</v>
      </c>
      <c r="M412" s="247">
        <v>1</v>
      </c>
      <c r="N412" s="244">
        <v>246</v>
      </c>
      <c r="O412" s="243" t="s">
        <v>1575</v>
      </c>
      <c r="P412" s="125">
        <f>SUMIFS('C - Sazby a jednotkové ceny'!$H$7:$H$69,'C - Sazby a jednotkové ceny'!$E$7:$E$69,'A1 - Seznam míst plnění vnější'!L412,'C - Sazby a jednotkové ceny'!$F$7:$F$69,'A1 - Seznam míst plnění vnější'!M412)</f>
        <v>0</v>
      </c>
      <c r="Q412" s="269">
        <f t="shared" si="19"/>
        <v>0</v>
      </c>
      <c r="R412" s="249" t="s">
        <v>1586</v>
      </c>
      <c r="S412" s="251" t="s">
        <v>1586</v>
      </c>
      <c r="T412" s="252" t="s">
        <v>1586</v>
      </c>
      <c r="U412" s="250" t="s">
        <v>1586</v>
      </c>
      <c r="V412" s="261" t="s">
        <v>1586</v>
      </c>
      <c r="W412" s="262" t="s">
        <v>1586</v>
      </c>
      <c r="Y412" s="15">
        <f ca="1">SUMIFS('D - Harmonogram úklidu'!$AJ$5:$AJ$1213,'D - Harmonogram úklidu'!$A$5:$A$1213,'A1 - Seznam míst plnění vnější'!G415,'D - Harmonogram úklidu'!$B$5:$B$1213,'A1 - Seznam míst plnění vnější'!L415)</f>
        <v>2</v>
      </c>
      <c r="Z412" s="47" t="str">
        <f t="shared" si="18"/>
        <v>Hříběcí</v>
      </c>
    </row>
    <row r="413" spans="1:26" ht="19.5" customHeight="1" x14ac:dyDescent="0.25">
      <c r="A413" s="14" t="s">
        <v>2510</v>
      </c>
      <c r="B413" s="30">
        <v>1851</v>
      </c>
      <c r="C413" s="26" t="s">
        <v>128</v>
      </c>
      <c r="D413" s="42" t="s">
        <v>119</v>
      </c>
      <c r="E413" s="26">
        <v>742023</v>
      </c>
      <c r="F413" s="26" t="s">
        <v>1627</v>
      </c>
      <c r="G413" s="33" t="s">
        <v>151</v>
      </c>
      <c r="H413" s="227" t="s">
        <v>1988</v>
      </c>
      <c r="I413" s="227" t="s">
        <v>2130</v>
      </c>
      <c r="J413" s="227" t="s">
        <v>2494</v>
      </c>
      <c r="K413" s="227" t="s">
        <v>2494</v>
      </c>
      <c r="L413" s="227" t="s">
        <v>391</v>
      </c>
      <c r="M413" s="247">
        <v>1</v>
      </c>
      <c r="N413" s="244">
        <v>357</v>
      </c>
      <c r="O413" s="243" t="s">
        <v>1575</v>
      </c>
      <c r="P413" s="125">
        <f>SUMIFS('C - Sazby a jednotkové ceny'!$H$7:$H$69,'C - Sazby a jednotkové ceny'!$E$7:$E$69,'A1 - Seznam míst plnění vnější'!L413,'C - Sazby a jednotkové ceny'!$F$7:$F$69,'A1 - Seznam míst plnění vnější'!M413)</f>
        <v>0</v>
      </c>
      <c r="Q413" s="269">
        <f t="shared" si="19"/>
        <v>0</v>
      </c>
      <c r="R413" s="249" t="s">
        <v>1586</v>
      </c>
      <c r="S413" s="251" t="s">
        <v>1586</v>
      </c>
      <c r="T413" s="252" t="s">
        <v>1586</v>
      </c>
      <c r="U413" s="250" t="s">
        <v>1586</v>
      </c>
      <c r="V413" s="261" t="s">
        <v>1586</v>
      </c>
      <c r="W413" s="262" t="s">
        <v>1586</v>
      </c>
      <c r="Y413" s="15">
        <f ca="1">SUMIFS('D - Harmonogram úklidu'!$AJ$5:$AJ$1213,'D - Harmonogram úklidu'!$A$5:$A$1213,'A1 - Seznam míst plnění vnější'!G416,'D - Harmonogram úklidu'!$B$5:$B$1213,'A1 - Seznam míst plnění vnější'!L416)</f>
        <v>12</v>
      </c>
      <c r="Z413" s="47" t="str">
        <f t="shared" si="18"/>
        <v>Hříběcí</v>
      </c>
    </row>
    <row r="414" spans="1:26" x14ac:dyDescent="0.25">
      <c r="A414" s="14" t="s">
        <v>2510</v>
      </c>
      <c r="B414" s="30">
        <v>1222</v>
      </c>
      <c r="C414" s="26" t="s">
        <v>128</v>
      </c>
      <c r="D414" s="42" t="s">
        <v>142</v>
      </c>
      <c r="E414" s="26">
        <v>558130</v>
      </c>
      <c r="F414" s="26" t="s">
        <v>1616</v>
      </c>
      <c r="G414" s="33" t="s">
        <v>152</v>
      </c>
      <c r="H414" s="227" t="s">
        <v>1988</v>
      </c>
      <c r="I414" s="227" t="s">
        <v>2131</v>
      </c>
      <c r="J414" s="227" t="s">
        <v>2580</v>
      </c>
      <c r="K414" s="227" t="s">
        <v>2495</v>
      </c>
      <c r="L414" s="227" t="s">
        <v>350</v>
      </c>
      <c r="M414" s="247">
        <v>2</v>
      </c>
      <c r="N414" s="244">
        <v>457</v>
      </c>
      <c r="O414" s="243" t="s">
        <v>1575</v>
      </c>
      <c r="P414" s="125">
        <f>SUMIFS('C - Sazby a jednotkové ceny'!$H$7:$H$69,'C - Sazby a jednotkové ceny'!$E$7:$E$69,'A1 - Seznam míst plnění vnější'!L414,'C - Sazby a jednotkové ceny'!$F$7:$F$69,'A1 - Seznam míst plnění vnější'!M414)</f>
        <v>0</v>
      </c>
      <c r="Q414" s="269">
        <f t="shared" si="19"/>
        <v>0</v>
      </c>
      <c r="R414" s="249" t="s">
        <v>1586</v>
      </c>
      <c r="S414" s="251" t="s">
        <v>1585</v>
      </c>
      <c r="T414" s="252" t="s">
        <v>1585</v>
      </c>
      <c r="U414" s="250" t="s">
        <v>1586</v>
      </c>
      <c r="V414" s="261" t="s">
        <v>1586</v>
      </c>
      <c r="W414" s="262" t="s">
        <v>1586</v>
      </c>
      <c r="Y414" s="15">
        <f ca="1">SUMIFS('D - Harmonogram úklidu'!$AJ$5:$AJ$1213,'D - Harmonogram úklidu'!$A$5:$A$1213,'A1 - Seznam míst plnění vnější'!G417,'D - Harmonogram úklidu'!$B$5:$B$1213,'A1 - Seznam míst plnění vnější'!L417)</f>
        <v>12</v>
      </c>
      <c r="Z414" s="47" t="str">
        <f t="shared" si="18"/>
        <v>Humpolec</v>
      </c>
    </row>
    <row r="415" spans="1:26" x14ac:dyDescent="0.25">
      <c r="A415" s="14" t="s">
        <v>2510</v>
      </c>
      <c r="B415" s="30">
        <v>1222</v>
      </c>
      <c r="C415" s="26" t="s">
        <v>128</v>
      </c>
      <c r="D415" s="42" t="s">
        <v>142</v>
      </c>
      <c r="E415" s="26">
        <v>558130</v>
      </c>
      <c r="F415" s="26" t="s">
        <v>1617</v>
      </c>
      <c r="G415" s="33" t="s">
        <v>152</v>
      </c>
      <c r="H415" s="227" t="s">
        <v>1988</v>
      </c>
      <c r="I415" s="227" t="s">
        <v>2131</v>
      </c>
      <c r="J415" s="227" t="s">
        <v>2494</v>
      </c>
      <c r="K415" s="227" t="s">
        <v>2494</v>
      </c>
      <c r="L415" s="227" t="s">
        <v>391</v>
      </c>
      <c r="M415" s="247">
        <v>2</v>
      </c>
      <c r="N415" s="244">
        <v>457</v>
      </c>
      <c r="O415" s="243" t="s">
        <v>1575</v>
      </c>
      <c r="P415" s="125">
        <f>SUMIFS('C - Sazby a jednotkové ceny'!$H$7:$H$69,'C - Sazby a jednotkové ceny'!$E$7:$E$69,'A1 - Seznam míst plnění vnější'!L415,'C - Sazby a jednotkové ceny'!$F$7:$F$69,'A1 - Seznam míst plnění vnější'!M415)</f>
        <v>0</v>
      </c>
      <c r="Q415" s="269">
        <f t="shared" si="19"/>
        <v>0</v>
      </c>
      <c r="R415" s="249" t="s">
        <v>1586</v>
      </c>
      <c r="S415" s="251" t="s">
        <v>1586</v>
      </c>
      <c r="T415" s="252" t="s">
        <v>1586</v>
      </c>
      <c r="U415" s="250" t="s">
        <v>1586</v>
      </c>
      <c r="V415" s="261" t="s">
        <v>1586</v>
      </c>
      <c r="W415" s="262" t="s">
        <v>1586</v>
      </c>
      <c r="Y415" s="15">
        <f ca="1">SUMIFS('D - Harmonogram úklidu'!$AJ$5:$AJ$1213,'D - Harmonogram úklidu'!$A$5:$A$1213,'A1 - Seznam míst plnění vnější'!G418,'D - Harmonogram úklidu'!$B$5:$B$1213,'A1 - Seznam míst plnění vnější'!L418)</f>
        <v>16</v>
      </c>
      <c r="Z415" s="47" t="str">
        <f t="shared" si="18"/>
        <v>Humpolec</v>
      </c>
    </row>
    <row r="416" spans="1:26" x14ac:dyDescent="0.25">
      <c r="A416" s="14" t="s">
        <v>2510</v>
      </c>
      <c r="B416" s="30">
        <v>1222</v>
      </c>
      <c r="C416" s="26" t="s">
        <v>128</v>
      </c>
      <c r="D416" s="42" t="s">
        <v>142</v>
      </c>
      <c r="E416" s="26">
        <v>558130</v>
      </c>
      <c r="F416" s="26" t="s">
        <v>1785</v>
      </c>
      <c r="G416" s="33" t="s">
        <v>152</v>
      </c>
      <c r="H416" s="227" t="s">
        <v>1988</v>
      </c>
      <c r="I416" s="227" t="s">
        <v>2132</v>
      </c>
      <c r="J416" s="227" t="s">
        <v>2580</v>
      </c>
      <c r="K416" s="227" t="s">
        <v>2492</v>
      </c>
      <c r="L416" s="227" t="s">
        <v>347</v>
      </c>
      <c r="M416" s="247">
        <v>12</v>
      </c>
      <c r="N416" s="32">
        <v>2</v>
      </c>
      <c r="O416" s="39" t="s">
        <v>1576</v>
      </c>
      <c r="P416" s="125">
        <f>SUMIFS('C - Sazby a jednotkové ceny'!$H$7:$H$69,'C - Sazby a jednotkové ceny'!$E$7:$E$69,'A1 - Seznam míst plnění vnější'!L416,'C - Sazby a jednotkové ceny'!$F$7:$F$69,'A1 - Seznam míst plnění vnější'!M416)</f>
        <v>0</v>
      </c>
      <c r="Q416" s="269">
        <f t="shared" si="19"/>
        <v>0</v>
      </c>
      <c r="R416" s="249" t="s">
        <v>1586</v>
      </c>
      <c r="S416" s="251" t="s">
        <v>1586</v>
      </c>
      <c r="T416" s="252" t="s">
        <v>1586</v>
      </c>
      <c r="U416" s="250" t="s">
        <v>1586</v>
      </c>
      <c r="V416" s="261" t="s">
        <v>1586</v>
      </c>
      <c r="W416" s="262" t="s">
        <v>1586</v>
      </c>
      <c r="Y416" s="15">
        <f ca="1">SUMIFS('D - Harmonogram úklidu'!$AJ$5:$AJ$1213,'D - Harmonogram úklidu'!$A$5:$A$1213,'A1 - Seznam míst plnění vnější'!G419,'D - Harmonogram úklidu'!$B$5:$B$1213,'A1 - Seznam míst plnění vnější'!L419)</f>
        <v>4</v>
      </c>
      <c r="Z416" s="47" t="str">
        <f t="shared" si="18"/>
        <v>Humpolec</v>
      </c>
    </row>
    <row r="417" spans="1:26" x14ac:dyDescent="0.25">
      <c r="A417" s="14" t="s">
        <v>2510</v>
      </c>
      <c r="B417" s="30">
        <v>1222</v>
      </c>
      <c r="C417" s="26" t="s">
        <v>128</v>
      </c>
      <c r="D417" s="42" t="s">
        <v>142</v>
      </c>
      <c r="E417" s="26">
        <v>558130</v>
      </c>
      <c r="F417" s="26" t="s">
        <v>1786</v>
      </c>
      <c r="G417" s="33" t="s">
        <v>152</v>
      </c>
      <c r="H417" s="227" t="s">
        <v>1988</v>
      </c>
      <c r="I417" s="227" t="s">
        <v>2132</v>
      </c>
      <c r="J417" s="227" t="s">
        <v>2580</v>
      </c>
      <c r="K417" s="227" t="s">
        <v>2493</v>
      </c>
      <c r="L417" s="227" t="s">
        <v>348</v>
      </c>
      <c r="M417" s="247">
        <v>12</v>
      </c>
      <c r="N417" s="32">
        <v>1</v>
      </c>
      <c r="O417" s="39" t="s">
        <v>1576</v>
      </c>
      <c r="P417" s="125">
        <f>SUMIFS('C - Sazby a jednotkové ceny'!$H$7:$H$69,'C - Sazby a jednotkové ceny'!$E$7:$E$69,'A1 - Seznam míst plnění vnější'!L417,'C - Sazby a jednotkové ceny'!$F$7:$F$69,'A1 - Seznam míst plnění vnější'!M417)</f>
        <v>0</v>
      </c>
      <c r="Q417" s="269">
        <f t="shared" si="19"/>
        <v>0</v>
      </c>
      <c r="R417" s="249" t="s">
        <v>1586</v>
      </c>
      <c r="S417" s="251" t="s">
        <v>1586</v>
      </c>
      <c r="T417" s="252" t="s">
        <v>1586</v>
      </c>
      <c r="U417" s="250" t="s">
        <v>1586</v>
      </c>
      <c r="V417" s="261" t="s">
        <v>1586</v>
      </c>
      <c r="W417" s="262" t="s">
        <v>1586</v>
      </c>
      <c r="Y417" s="15">
        <f ca="1">SUMIFS('D - Harmonogram úklidu'!$AJ$5:$AJ$1213,'D - Harmonogram úklidu'!$A$5:$A$1213,'A1 - Seznam míst plnění vnější'!G420,'D - Harmonogram úklidu'!$B$5:$B$1213,'A1 - Seznam míst plnění vnější'!L420)</f>
        <v>2</v>
      </c>
      <c r="Z417" s="47" t="str">
        <f t="shared" si="18"/>
        <v>Humpolec</v>
      </c>
    </row>
    <row r="418" spans="1:26" x14ac:dyDescent="0.25">
      <c r="A418" s="14" t="s">
        <v>2510</v>
      </c>
      <c r="B418" s="30">
        <v>1222</v>
      </c>
      <c r="C418" s="26" t="s">
        <v>128</v>
      </c>
      <c r="D418" s="42" t="s">
        <v>142</v>
      </c>
      <c r="E418" s="26">
        <v>558130</v>
      </c>
      <c r="F418" s="26" t="s">
        <v>1787</v>
      </c>
      <c r="G418" s="33" t="s">
        <v>152</v>
      </c>
      <c r="H418" s="227" t="s">
        <v>1988</v>
      </c>
      <c r="I418" s="227" t="s">
        <v>2132</v>
      </c>
      <c r="J418" s="227" t="s">
        <v>2580</v>
      </c>
      <c r="K418" s="227" t="s">
        <v>2495</v>
      </c>
      <c r="L418" s="227" t="s">
        <v>350</v>
      </c>
      <c r="M418" s="247">
        <v>12</v>
      </c>
      <c r="N418" s="244">
        <v>173.24</v>
      </c>
      <c r="O418" s="243" t="s">
        <v>1575</v>
      </c>
      <c r="P418" s="125">
        <f>SUMIFS('C - Sazby a jednotkové ceny'!$H$7:$H$69,'C - Sazby a jednotkové ceny'!$E$7:$E$69,'A1 - Seznam míst plnění vnější'!L418,'C - Sazby a jednotkové ceny'!$F$7:$F$69,'A1 - Seznam míst plnění vnější'!M418)</f>
        <v>0</v>
      </c>
      <c r="Q418" s="269">
        <f t="shared" si="19"/>
        <v>0</v>
      </c>
      <c r="R418" s="249" t="s">
        <v>1586</v>
      </c>
      <c r="S418" s="251" t="s">
        <v>1585</v>
      </c>
      <c r="T418" s="252" t="s">
        <v>1585</v>
      </c>
      <c r="U418" s="250" t="s">
        <v>1586</v>
      </c>
      <c r="V418" s="261" t="s">
        <v>1586</v>
      </c>
      <c r="W418" s="262" t="s">
        <v>1586</v>
      </c>
      <c r="Y418" s="15">
        <f ca="1">SUMIFS('D - Harmonogram úklidu'!$AJ$5:$AJ$1213,'D - Harmonogram úklidu'!$A$5:$A$1213,'A1 - Seznam míst plnění vnější'!G421,'D - Harmonogram úklidu'!$B$5:$B$1213,'A1 - Seznam míst plnění vnější'!L421)</f>
        <v>2</v>
      </c>
      <c r="Z418" s="47" t="str">
        <f t="shared" si="18"/>
        <v>Humpolec</v>
      </c>
    </row>
    <row r="419" spans="1:26" ht="19.5" customHeight="1" x14ac:dyDescent="0.25">
      <c r="A419" s="14" t="s">
        <v>2510</v>
      </c>
      <c r="B419" s="30">
        <v>2061</v>
      </c>
      <c r="C419" s="26" t="s">
        <v>68</v>
      </c>
      <c r="D419" s="42" t="s">
        <v>48</v>
      </c>
      <c r="E419" s="26">
        <v>340158</v>
      </c>
      <c r="F419" s="26" t="s">
        <v>1653</v>
      </c>
      <c r="G419" s="33" t="s">
        <v>478</v>
      </c>
      <c r="H419" s="227" t="s">
        <v>1988</v>
      </c>
      <c r="I419" s="227" t="s">
        <v>2133</v>
      </c>
      <c r="J419" s="227" t="s">
        <v>2580</v>
      </c>
      <c r="K419" s="227" t="s">
        <v>2491</v>
      </c>
      <c r="L419" s="227" t="s">
        <v>346</v>
      </c>
      <c r="M419" s="247">
        <v>2</v>
      </c>
      <c r="N419" s="244">
        <v>42</v>
      </c>
      <c r="O419" s="243" t="s">
        <v>1575</v>
      </c>
      <c r="P419" s="125">
        <f>SUMIFS('C - Sazby a jednotkové ceny'!$H$7:$H$69,'C - Sazby a jednotkové ceny'!$E$7:$E$69,'A1 - Seznam míst plnění vnější'!L419,'C - Sazby a jednotkové ceny'!$F$7:$F$69,'A1 - Seznam míst plnění vnější'!M419)</f>
        <v>0</v>
      </c>
      <c r="Q419" s="269">
        <f t="shared" si="19"/>
        <v>0</v>
      </c>
      <c r="R419" s="249" t="s">
        <v>1586</v>
      </c>
      <c r="S419" s="251" t="s">
        <v>1586</v>
      </c>
      <c r="T419" s="252" t="s">
        <v>1586</v>
      </c>
      <c r="U419" s="250" t="s">
        <v>1586</v>
      </c>
      <c r="V419" s="261" t="s">
        <v>1586</v>
      </c>
      <c r="W419" s="262" t="s">
        <v>1586</v>
      </c>
      <c r="Y419" s="15">
        <f ca="1">SUMIFS('D - Harmonogram úklidu'!$AJ$5:$AJ$1213,'D - Harmonogram úklidu'!$A$5:$A$1213,'A1 - Seznam míst plnění vnější'!G422,'D - Harmonogram úklidu'!$B$5:$B$1213,'A1 - Seznam míst plnění vnější'!L422)</f>
        <v>4</v>
      </c>
      <c r="Z419" s="47" t="str">
        <f t="shared" si="18"/>
        <v>Hustopeče u Brna</v>
      </c>
    </row>
    <row r="420" spans="1:26" ht="19.5" customHeight="1" x14ac:dyDescent="0.25">
      <c r="A420" s="14" t="s">
        <v>2510</v>
      </c>
      <c r="B420" s="30">
        <v>2061</v>
      </c>
      <c r="C420" s="26" t="s">
        <v>68</v>
      </c>
      <c r="D420" s="42" t="s">
        <v>48</v>
      </c>
      <c r="E420" s="26">
        <v>340158</v>
      </c>
      <c r="F420" s="26" t="s">
        <v>1654</v>
      </c>
      <c r="G420" s="33" t="s">
        <v>478</v>
      </c>
      <c r="H420" s="227" t="s">
        <v>1988</v>
      </c>
      <c r="I420" s="227" t="s">
        <v>2133</v>
      </c>
      <c r="J420" s="227" t="s">
        <v>2580</v>
      </c>
      <c r="K420" s="227" t="s">
        <v>2492</v>
      </c>
      <c r="L420" s="227" t="s">
        <v>347</v>
      </c>
      <c r="M420" s="247">
        <v>2</v>
      </c>
      <c r="N420" s="32">
        <v>1</v>
      </c>
      <c r="O420" s="39" t="s">
        <v>1576</v>
      </c>
      <c r="P420" s="125">
        <f>SUMIFS('C - Sazby a jednotkové ceny'!$H$7:$H$69,'C - Sazby a jednotkové ceny'!$E$7:$E$69,'A1 - Seznam míst plnění vnější'!L420,'C - Sazby a jednotkové ceny'!$F$7:$F$69,'A1 - Seznam míst plnění vnější'!M420)</f>
        <v>0</v>
      </c>
      <c r="Q420" s="269">
        <f t="shared" si="19"/>
        <v>0</v>
      </c>
      <c r="R420" s="249" t="s">
        <v>1586</v>
      </c>
      <c r="S420" s="251" t="s">
        <v>1586</v>
      </c>
      <c r="T420" s="252" t="s">
        <v>1586</v>
      </c>
      <c r="U420" s="250" t="s">
        <v>1586</v>
      </c>
      <c r="V420" s="261" t="s">
        <v>1586</v>
      </c>
      <c r="W420" s="262" t="s">
        <v>1586</v>
      </c>
      <c r="Y420" s="15">
        <f ca="1">SUMIFS('D - Harmonogram úklidu'!$AJ$5:$AJ$1213,'D - Harmonogram úklidu'!$A$5:$A$1213,'A1 - Seznam míst plnění vnější'!G423,'D - Harmonogram úklidu'!$B$5:$B$1213,'A1 - Seznam míst plnění vnější'!L423)</f>
        <v>2</v>
      </c>
      <c r="Z420" s="47" t="str">
        <f t="shared" si="18"/>
        <v>Hustopeče u Brna</v>
      </c>
    </row>
    <row r="421" spans="1:26" ht="19.5" customHeight="1" x14ac:dyDescent="0.25">
      <c r="A421" s="14" t="s">
        <v>2510</v>
      </c>
      <c r="B421" s="30">
        <v>1201</v>
      </c>
      <c r="C421" s="26" t="s">
        <v>128</v>
      </c>
      <c r="D421" s="42" t="s">
        <v>123</v>
      </c>
      <c r="E421" s="26">
        <v>354555</v>
      </c>
      <c r="F421" s="26" t="s">
        <v>1624</v>
      </c>
      <c r="G421" s="33" t="s">
        <v>153</v>
      </c>
      <c r="H421" s="227" t="s">
        <v>1988</v>
      </c>
      <c r="I421" s="227" t="s">
        <v>2134</v>
      </c>
      <c r="J421" s="227" t="s">
        <v>2580</v>
      </c>
      <c r="K421" s="227" t="s">
        <v>2491</v>
      </c>
      <c r="L421" s="227" t="s">
        <v>346</v>
      </c>
      <c r="M421" s="247">
        <v>2</v>
      </c>
      <c r="N421" s="244">
        <v>25</v>
      </c>
      <c r="O421" s="243" t="s">
        <v>1575</v>
      </c>
      <c r="P421" s="125">
        <f>SUMIFS('C - Sazby a jednotkové ceny'!$H$7:$H$69,'C - Sazby a jednotkové ceny'!$E$7:$E$69,'A1 - Seznam míst plnění vnější'!L421,'C - Sazby a jednotkové ceny'!$F$7:$F$69,'A1 - Seznam míst plnění vnější'!M421)</f>
        <v>0</v>
      </c>
      <c r="Q421" s="269">
        <f t="shared" si="19"/>
        <v>0</v>
      </c>
      <c r="R421" s="249" t="s">
        <v>1586</v>
      </c>
      <c r="S421" s="251" t="s">
        <v>1586</v>
      </c>
      <c r="T421" s="252" t="s">
        <v>1586</v>
      </c>
      <c r="U421" s="250" t="s">
        <v>1586</v>
      </c>
      <c r="V421" s="261" t="s">
        <v>1586</v>
      </c>
      <c r="W421" s="262" t="s">
        <v>1586</v>
      </c>
      <c r="Y421" s="15">
        <f ca="1">SUMIFS('D - Harmonogram úklidu'!$AJ$5:$AJ$1213,'D - Harmonogram úklidu'!$A$5:$A$1213,'A1 - Seznam míst plnění vnější'!G424,'D - Harmonogram úklidu'!$B$5:$B$1213,'A1 - Seznam míst plnění vnější'!L424)</f>
        <v>1</v>
      </c>
      <c r="Z421" s="47" t="str">
        <f t="shared" si="18"/>
        <v>Hvězdoňovice</v>
      </c>
    </row>
    <row r="422" spans="1:26" ht="19.5" customHeight="1" x14ac:dyDescent="0.25">
      <c r="A422" s="14" t="s">
        <v>2510</v>
      </c>
      <c r="B422" s="30">
        <v>1201</v>
      </c>
      <c r="C422" s="26" t="s">
        <v>128</v>
      </c>
      <c r="D422" s="42" t="s">
        <v>123</v>
      </c>
      <c r="E422" s="26">
        <v>354555</v>
      </c>
      <c r="F422" s="26" t="s">
        <v>1625</v>
      </c>
      <c r="G422" s="33" t="s">
        <v>153</v>
      </c>
      <c r="H422" s="227" t="s">
        <v>1988</v>
      </c>
      <c r="I422" s="227" t="s">
        <v>2134</v>
      </c>
      <c r="J422" s="227" t="s">
        <v>2580</v>
      </c>
      <c r="K422" s="227" t="s">
        <v>2492</v>
      </c>
      <c r="L422" s="227" t="s">
        <v>347</v>
      </c>
      <c r="M422" s="247">
        <v>4</v>
      </c>
      <c r="N422" s="32">
        <v>1</v>
      </c>
      <c r="O422" s="39" t="s">
        <v>1576</v>
      </c>
      <c r="P422" s="125">
        <f>SUMIFS('C - Sazby a jednotkové ceny'!$H$7:$H$69,'C - Sazby a jednotkové ceny'!$E$7:$E$69,'A1 - Seznam míst plnění vnější'!L422,'C - Sazby a jednotkové ceny'!$F$7:$F$69,'A1 - Seznam míst plnění vnější'!M422)</f>
        <v>0</v>
      </c>
      <c r="Q422" s="269">
        <f t="shared" si="19"/>
        <v>0</v>
      </c>
      <c r="R422" s="249" t="s">
        <v>1586</v>
      </c>
      <c r="S422" s="251" t="s">
        <v>1586</v>
      </c>
      <c r="T422" s="252" t="s">
        <v>1586</v>
      </c>
      <c r="U422" s="250" t="s">
        <v>1586</v>
      </c>
      <c r="V422" s="261" t="s">
        <v>1586</v>
      </c>
      <c r="W422" s="262" t="s">
        <v>1586</v>
      </c>
      <c r="Y422" s="15">
        <f ca="1">SUMIFS('D - Harmonogram úklidu'!$AJ$5:$AJ$1213,'D - Harmonogram úklidu'!$A$5:$A$1213,'A1 - Seznam míst plnění vnější'!G425,'D - Harmonogram úklidu'!$B$5:$B$1213,'A1 - Seznam míst plnění vnější'!L425)</f>
        <v>16</v>
      </c>
      <c r="Z422" s="47" t="str">
        <f t="shared" si="18"/>
        <v>Hvězdoňovice</v>
      </c>
    </row>
    <row r="423" spans="1:26" ht="19.5" customHeight="1" x14ac:dyDescent="0.25">
      <c r="A423" s="14" t="s">
        <v>2510</v>
      </c>
      <c r="B423" s="30">
        <v>1201</v>
      </c>
      <c r="C423" s="26" t="s">
        <v>128</v>
      </c>
      <c r="D423" s="42" t="s">
        <v>123</v>
      </c>
      <c r="E423" s="26">
        <v>354555</v>
      </c>
      <c r="F423" s="26" t="s">
        <v>1626</v>
      </c>
      <c r="G423" s="33" t="s">
        <v>153</v>
      </c>
      <c r="H423" s="227" t="s">
        <v>1988</v>
      </c>
      <c r="I423" s="227" t="s">
        <v>2134</v>
      </c>
      <c r="J423" s="227" t="s">
        <v>2580</v>
      </c>
      <c r="K423" s="227" t="s">
        <v>2495</v>
      </c>
      <c r="L423" s="227" t="s">
        <v>350</v>
      </c>
      <c r="M423" s="247">
        <v>1</v>
      </c>
      <c r="N423" s="244">
        <v>444</v>
      </c>
      <c r="O423" s="243" t="s">
        <v>1575</v>
      </c>
      <c r="P423" s="125">
        <f>SUMIFS('C - Sazby a jednotkové ceny'!$H$7:$H$69,'C - Sazby a jednotkové ceny'!$E$7:$E$69,'A1 - Seznam míst plnění vnější'!L423,'C - Sazby a jednotkové ceny'!$F$7:$F$69,'A1 - Seznam míst plnění vnější'!M423)</f>
        <v>0</v>
      </c>
      <c r="Q423" s="269">
        <f t="shared" si="19"/>
        <v>0</v>
      </c>
      <c r="R423" s="249" t="s">
        <v>1586</v>
      </c>
      <c r="S423" s="251" t="s">
        <v>1586</v>
      </c>
      <c r="T423" s="252" t="s">
        <v>1586</v>
      </c>
      <c r="U423" s="250" t="s">
        <v>1586</v>
      </c>
      <c r="V423" s="261" t="s">
        <v>1586</v>
      </c>
      <c r="W423" s="262" t="s">
        <v>1586</v>
      </c>
      <c r="Y423" s="15">
        <f ca="1">SUMIFS('D - Harmonogram úklidu'!$AJ$5:$AJ$1213,'D - Harmonogram úklidu'!$A$5:$A$1213,'A1 - Seznam míst plnění vnější'!G426,'D - Harmonogram úklidu'!$B$5:$B$1213,'A1 - Seznam míst plnění vnější'!L426)</f>
        <v>2</v>
      </c>
      <c r="Z423" s="47" t="str">
        <f t="shared" si="18"/>
        <v>Hvězdoňovice</v>
      </c>
    </row>
    <row r="424" spans="1:26" ht="19.5" customHeight="1" x14ac:dyDescent="0.25">
      <c r="A424" s="14" t="s">
        <v>2510</v>
      </c>
      <c r="B424" s="30">
        <v>1201</v>
      </c>
      <c r="C424" s="26" t="s">
        <v>128</v>
      </c>
      <c r="D424" s="42" t="s">
        <v>123</v>
      </c>
      <c r="E424" s="26">
        <v>354555</v>
      </c>
      <c r="F424" s="26" t="s">
        <v>1627</v>
      </c>
      <c r="G424" s="33" t="s">
        <v>153</v>
      </c>
      <c r="H424" s="227" t="s">
        <v>1988</v>
      </c>
      <c r="I424" s="227" t="s">
        <v>2134</v>
      </c>
      <c r="J424" s="227" t="s">
        <v>2494</v>
      </c>
      <c r="K424" s="227" t="s">
        <v>2494</v>
      </c>
      <c r="L424" s="227" t="s">
        <v>391</v>
      </c>
      <c r="M424" s="247">
        <v>1</v>
      </c>
      <c r="N424" s="244">
        <v>740</v>
      </c>
      <c r="O424" s="243" t="s">
        <v>1575</v>
      </c>
      <c r="P424" s="125">
        <f>SUMIFS('C - Sazby a jednotkové ceny'!$H$7:$H$69,'C - Sazby a jednotkové ceny'!$E$7:$E$69,'A1 - Seznam míst plnění vnější'!L424,'C - Sazby a jednotkové ceny'!$F$7:$F$69,'A1 - Seznam míst plnění vnější'!M424)</f>
        <v>0</v>
      </c>
      <c r="Q424" s="269">
        <f t="shared" si="19"/>
        <v>0</v>
      </c>
      <c r="R424" s="249" t="s">
        <v>1586</v>
      </c>
      <c r="S424" s="251" t="s">
        <v>1586</v>
      </c>
      <c r="T424" s="252" t="s">
        <v>1586</v>
      </c>
      <c r="U424" s="250" t="s">
        <v>1586</v>
      </c>
      <c r="V424" s="261" t="s">
        <v>1586</v>
      </c>
      <c r="W424" s="262" t="s">
        <v>1586</v>
      </c>
      <c r="Y424" s="15">
        <f ca="1">SUMIFS('D - Harmonogram úklidu'!$AJ$5:$AJ$1213,'D - Harmonogram úklidu'!$A$5:$A$1213,'A1 - Seznam míst plnění vnější'!G427,'D - Harmonogram úklidu'!$B$5:$B$1213,'A1 - Seznam míst plnění vnější'!L427)</f>
        <v>20</v>
      </c>
      <c r="Z424" s="47" t="str">
        <f t="shared" si="18"/>
        <v>Hvězdoňovice</v>
      </c>
    </row>
    <row r="425" spans="1:26" ht="11.25" customHeight="1" x14ac:dyDescent="0.25">
      <c r="A425" s="14" t="s">
        <v>2510</v>
      </c>
      <c r="B425" s="30">
        <v>1261</v>
      </c>
      <c r="C425" s="26" t="s">
        <v>128</v>
      </c>
      <c r="D425" s="42" t="s">
        <v>121</v>
      </c>
      <c r="E425" s="26">
        <v>549238</v>
      </c>
      <c r="F425" s="26" t="s">
        <v>1616</v>
      </c>
      <c r="G425" s="33" t="s">
        <v>154</v>
      </c>
      <c r="H425" s="227" t="s">
        <v>1988</v>
      </c>
      <c r="I425" s="227" t="s">
        <v>2135</v>
      </c>
      <c r="J425" s="227" t="s">
        <v>2580</v>
      </c>
      <c r="K425" s="227" t="s">
        <v>2495</v>
      </c>
      <c r="L425" s="227" t="s">
        <v>350</v>
      </c>
      <c r="M425" s="247">
        <v>4</v>
      </c>
      <c r="N425" s="244">
        <v>910</v>
      </c>
      <c r="O425" s="243" t="s">
        <v>1575</v>
      </c>
      <c r="P425" s="125">
        <f>SUMIFS('C - Sazby a jednotkové ceny'!$H$7:$H$69,'C - Sazby a jednotkové ceny'!$E$7:$E$69,'A1 - Seznam míst plnění vnější'!L425,'C - Sazby a jednotkové ceny'!$F$7:$F$69,'A1 - Seznam míst plnění vnější'!M425)</f>
        <v>0</v>
      </c>
      <c r="Q425" s="269">
        <f t="shared" si="19"/>
        <v>0</v>
      </c>
      <c r="R425" s="249" t="s">
        <v>1586</v>
      </c>
      <c r="S425" s="251" t="s">
        <v>1585</v>
      </c>
      <c r="T425" s="252" t="s">
        <v>1585</v>
      </c>
      <c r="U425" s="250" t="s">
        <v>1586</v>
      </c>
      <c r="V425" s="261" t="s">
        <v>1586</v>
      </c>
      <c r="W425" s="262" t="s">
        <v>1586</v>
      </c>
      <c r="Y425" s="15">
        <f ca="1">SUMIFS('D - Harmonogram úklidu'!$AJ$5:$AJ$1213,'D - Harmonogram úklidu'!$A$5:$A$1213,'A1 - Seznam míst plnění vnější'!G428,'D - Harmonogram úklidu'!$B$5:$B$1213,'A1 - Seznam míst plnění vnější'!L428)</f>
        <v>12</v>
      </c>
      <c r="Z425" s="47" t="str">
        <f t="shared" si="18"/>
        <v>Chotěboř</v>
      </c>
    </row>
    <row r="426" spans="1:26" ht="11.25" customHeight="1" x14ac:dyDescent="0.25">
      <c r="A426" s="14" t="s">
        <v>2510</v>
      </c>
      <c r="B426" s="30">
        <v>1261</v>
      </c>
      <c r="C426" s="26" t="s">
        <v>128</v>
      </c>
      <c r="D426" s="42" t="s">
        <v>121</v>
      </c>
      <c r="E426" s="26">
        <v>549238</v>
      </c>
      <c r="F426" s="26" t="s">
        <v>1617</v>
      </c>
      <c r="G426" s="33" t="s">
        <v>154</v>
      </c>
      <c r="H426" s="227" t="s">
        <v>1988</v>
      </c>
      <c r="I426" s="227" t="s">
        <v>2135</v>
      </c>
      <c r="J426" s="227" t="s">
        <v>2494</v>
      </c>
      <c r="K426" s="227" t="s">
        <v>2494</v>
      </c>
      <c r="L426" s="227" t="s">
        <v>391</v>
      </c>
      <c r="M426" s="247">
        <v>2</v>
      </c>
      <c r="N426" s="244">
        <v>2484</v>
      </c>
      <c r="O426" s="243" t="s">
        <v>1575</v>
      </c>
      <c r="P426" s="125">
        <f>SUMIFS('C - Sazby a jednotkové ceny'!$H$7:$H$69,'C - Sazby a jednotkové ceny'!$E$7:$E$69,'A1 - Seznam míst plnění vnější'!L426,'C - Sazby a jednotkové ceny'!$F$7:$F$69,'A1 - Seznam míst plnění vnější'!M426)</f>
        <v>0</v>
      </c>
      <c r="Q426" s="269">
        <f t="shared" si="19"/>
        <v>0</v>
      </c>
      <c r="R426" s="249" t="s">
        <v>1586</v>
      </c>
      <c r="S426" s="251" t="s">
        <v>1586</v>
      </c>
      <c r="T426" s="252" t="s">
        <v>1586</v>
      </c>
      <c r="U426" s="250" t="s">
        <v>1586</v>
      </c>
      <c r="V426" s="261" t="s">
        <v>1586</v>
      </c>
      <c r="W426" s="262" t="s">
        <v>1586</v>
      </c>
      <c r="Y426" s="15">
        <f ca="1">SUMIFS('D - Harmonogram úklidu'!$AJ$5:$AJ$1213,'D - Harmonogram úklidu'!$A$5:$A$1213,'A1 - Seznam míst plnění vnější'!G429,'D - Harmonogram úklidu'!$B$5:$B$1213,'A1 - Seznam míst plnění vnější'!L429)</f>
        <v>16</v>
      </c>
      <c r="Z426" s="47" t="str">
        <f t="shared" si="18"/>
        <v>Chotěboř</v>
      </c>
    </row>
    <row r="427" spans="1:26" ht="11.25" customHeight="1" x14ac:dyDescent="0.25">
      <c r="A427" s="14" t="s">
        <v>2510</v>
      </c>
      <c r="B427" s="30">
        <v>1261</v>
      </c>
      <c r="C427" s="26" t="s">
        <v>128</v>
      </c>
      <c r="D427" s="42" t="s">
        <v>121</v>
      </c>
      <c r="E427" s="26">
        <v>549238</v>
      </c>
      <c r="F427" s="26" t="s">
        <v>1788</v>
      </c>
      <c r="G427" s="33" t="s">
        <v>154</v>
      </c>
      <c r="H427" s="227" t="s">
        <v>1988</v>
      </c>
      <c r="I427" s="227" t="s">
        <v>2136</v>
      </c>
      <c r="J427" s="227" t="s">
        <v>2580</v>
      </c>
      <c r="K427" s="227" t="s">
        <v>2492</v>
      </c>
      <c r="L427" s="227" t="s">
        <v>347</v>
      </c>
      <c r="M427" s="247">
        <v>12</v>
      </c>
      <c r="N427" s="32">
        <v>4</v>
      </c>
      <c r="O427" s="39" t="s">
        <v>1576</v>
      </c>
      <c r="P427" s="125">
        <f>SUMIFS('C - Sazby a jednotkové ceny'!$H$7:$H$69,'C - Sazby a jednotkové ceny'!$E$7:$E$69,'A1 - Seznam míst plnění vnější'!L427,'C - Sazby a jednotkové ceny'!$F$7:$F$69,'A1 - Seznam míst plnění vnější'!M427)</f>
        <v>0</v>
      </c>
      <c r="Q427" s="269">
        <f t="shared" si="19"/>
        <v>0</v>
      </c>
      <c r="R427" s="249" t="s">
        <v>1586</v>
      </c>
      <c r="S427" s="251" t="s">
        <v>1586</v>
      </c>
      <c r="T427" s="252" t="s">
        <v>1586</v>
      </c>
      <c r="U427" s="250" t="s">
        <v>1586</v>
      </c>
      <c r="V427" s="261" t="s">
        <v>1586</v>
      </c>
      <c r="W427" s="262" t="s">
        <v>1586</v>
      </c>
      <c r="Y427" s="15">
        <f ca="1">SUMIFS('D - Harmonogram úklidu'!$AJ$5:$AJ$1213,'D - Harmonogram úklidu'!$A$5:$A$1213,'A1 - Seznam míst plnění vnější'!G430,'D - Harmonogram úklidu'!$B$5:$B$1213,'A1 - Seznam míst plnění vnější'!L430)</f>
        <v>2</v>
      </c>
      <c r="Z427" s="47" t="str">
        <f t="shared" si="18"/>
        <v>Chotěboř</v>
      </c>
    </row>
    <row r="428" spans="1:26" ht="11.25" customHeight="1" x14ac:dyDescent="0.25">
      <c r="A428" s="14" t="s">
        <v>2510</v>
      </c>
      <c r="B428" s="30">
        <v>1261</v>
      </c>
      <c r="C428" s="26" t="s">
        <v>128</v>
      </c>
      <c r="D428" s="42" t="s">
        <v>121</v>
      </c>
      <c r="E428" s="26">
        <v>549238</v>
      </c>
      <c r="F428" s="26" t="s">
        <v>1789</v>
      </c>
      <c r="G428" s="33" t="s">
        <v>154</v>
      </c>
      <c r="H428" s="227" t="s">
        <v>1988</v>
      </c>
      <c r="I428" s="227" t="s">
        <v>2136</v>
      </c>
      <c r="J428" s="227" t="s">
        <v>2580</v>
      </c>
      <c r="K428" s="227" t="s">
        <v>2493</v>
      </c>
      <c r="L428" s="227" t="s">
        <v>348</v>
      </c>
      <c r="M428" s="247">
        <v>12</v>
      </c>
      <c r="N428" s="32">
        <v>2</v>
      </c>
      <c r="O428" s="39" t="s">
        <v>1576</v>
      </c>
      <c r="P428" s="125">
        <f>SUMIFS('C - Sazby a jednotkové ceny'!$H$7:$H$69,'C - Sazby a jednotkové ceny'!$E$7:$E$69,'A1 - Seznam míst plnění vnější'!L428,'C - Sazby a jednotkové ceny'!$F$7:$F$69,'A1 - Seznam míst plnění vnější'!M428)</f>
        <v>0</v>
      </c>
      <c r="Q428" s="269">
        <f t="shared" si="19"/>
        <v>0</v>
      </c>
      <c r="R428" s="249" t="s">
        <v>1586</v>
      </c>
      <c r="S428" s="251" t="s">
        <v>1586</v>
      </c>
      <c r="T428" s="252" t="s">
        <v>1586</v>
      </c>
      <c r="U428" s="250" t="s">
        <v>1586</v>
      </c>
      <c r="V428" s="261" t="s">
        <v>1586</v>
      </c>
      <c r="W428" s="262" t="s">
        <v>1586</v>
      </c>
      <c r="Y428" s="15">
        <f ca="1">SUMIFS('D - Harmonogram úklidu'!$AJ$5:$AJ$1213,'D - Harmonogram úklidu'!$A$5:$A$1213,'A1 - Seznam míst plnění vnější'!G431,'D - Harmonogram úklidu'!$B$5:$B$1213,'A1 - Seznam míst plnění vnější'!L431)</f>
        <v>4</v>
      </c>
      <c r="Z428" s="47" t="str">
        <f t="shared" si="18"/>
        <v>Chotěboř</v>
      </c>
    </row>
    <row r="429" spans="1:26" ht="11.25" customHeight="1" x14ac:dyDescent="0.25">
      <c r="A429" s="14" t="s">
        <v>2510</v>
      </c>
      <c r="B429" s="30">
        <v>1261</v>
      </c>
      <c r="C429" s="26" t="s">
        <v>128</v>
      </c>
      <c r="D429" s="42" t="s">
        <v>121</v>
      </c>
      <c r="E429" s="26">
        <v>549238</v>
      </c>
      <c r="F429" s="26" t="s">
        <v>1790</v>
      </c>
      <c r="G429" s="33" t="s">
        <v>154</v>
      </c>
      <c r="H429" s="227" t="s">
        <v>1988</v>
      </c>
      <c r="I429" s="227" t="s">
        <v>2136</v>
      </c>
      <c r="J429" s="227" t="s">
        <v>2580</v>
      </c>
      <c r="K429" s="227" t="s">
        <v>2495</v>
      </c>
      <c r="L429" s="227" t="s">
        <v>350</v>
      </c>
      <c r="M429" s="247">
        <v>12</v>
      </c>
      <c r="N429" s="244">
        <v>120</v>
      </c>
      <c r="O429" s="243" t="s">
        <v>1575</v>
      </c>
      <c r="P429" s="125">
        <f>SUMIFS('C - Sazby a jednotkové ceny'!$H$7:$H$69,'C - Sazby a jednotkové ceny'!$E$7:$E$69,'A1 - Seznam míst plnění vnější'!L429,'C - Sazby a jednotkové ceny'!$F$7:$F$69,'A1 - Seznam míst plnění vnější'!M429)</f>
        <v>0</v>
      </c>
      <c r="Q429" s="269">
        <f t="shared" si="19"/>
        <v>0</v>
      </c>
      <c r="R429" s="249" t="s">
        <v>1586</v>
      </c>
      <c r="S429" s="251" t="s">
        <v>1585</v>
      </c>
      <c r="T429" s="252" t="s">
        <v>1585</v>
      </c>
      <c r="U429" s="250" t="s">
        <v>1586</v>
      </c>
      <c r="V429" s="261" t="s">
        <v>1586</v>
      </c>
      <c r="W429" s="262" t="s">
        <v>1586</v>
      </c>
      <c r="Y429" s="15">
        <f ca="1">SUMIFS('D - Harmonogram úklidu'!$AJ$5:$AJ$1213,'D - Harmonogram úklidu'!$A$5:$A$1213,'A1 - Seznam míst plnění vnější'!G432,'D - Harmonogram úklidu'!$B$5:$B$1213,'A1 - Seznam míst plnění vnější'!L432)</f>
        <v>2</v>
      </c>
      <c r="Z429" s="47" t="str">
        <f t="shared" si="18"/>
        <v>Chotěboř</v>
      </c>
    </row>
    <row r="430" spans="1:26" ht="19.5" customHeight="1" x14ac:dyDescent="0.25">
      <c r="A430" s="14" t="s">
        <v>2510</v>
      </c>
      <c r="B430" s="30">
        <v>1733</v>
      </c>
      <c r="C430" s="26" t="s">
        <v>128</v>
      </c>
      <c r="D430" s="42" t="s">
        <v>131</v>
      </c>
      <c r="E430" s="26">
        <v>562058</v>
      </c>
      <c r="F430" s="26" t="s">
        <v>1624</v>
      </c>
      <c r="G430" s="33" t="s">
        <v>155</v>
      </c>
      <c r="H430" s="227" t="s">
        <v>1988</v>
      </c>
      <c r="I430" s="227" t="s">
        <v>2137</v>
      </c>
      <c r="J430" s="227" t="s">
        <v>2580</v>
      </c>
      <c r="K430" s="227" t="s">
        <v>2491</v>
      </c>
      <c r="L430" s="227" t="s">
        <v>346</v>
      </c>
      <c r="M430" s="247">
        <v>2</v>
      </c>
      <c r="N430" s="244">
        <v>35</v>
      </c>
      <c r="O430" s="243" t="s">
        <v>1575</v>
      </c>
      <c r="P430" s="125">
        <f>SUMIFS('C - Sazby a jednotkové ceny'!$H$7:$H$69,'C - Sazby a jednotkové ceny'!$E$7:$E$69,'A1 - Seznam míst plnění vnější'!L430,'C - Sazby a jednotkové ceny'!$F$7:$F$69,'A1 - Seznam míst plnění vnější'!M430)</f>
        <v>0</v>
      </c>
      <c r="Q430" s="269">
        <f t="shared" si="19"/>
        <v>0</v>
      </c>
      <c r="R430" s="249" t="s">
        <v>1586</v>
      </c>
      <c r="S430" s="251" t="s">
        <v>1586</v>
      </c>
      <c r="T430" s="252" t="s">
        <v>1586</v>
      </c>
      <c r="U430" s="250" t="s">
        <v>1586</v>
      </c>
      <c r="V430" s="261" t="s">
        <v>1586</v>
      </c>
      <c r="W430" s="262" t="s">
        <v>1586</v>
      </c>
      <c r="Y430" s="15">
        <f ca="1">SUMIFS('D - Harmonogram úklidu'!$AJ$5:$AJ$1213,'D - Harmonogram úklidu'!$A$5:$A$1213,'A1 - Seznam míst plnění vnější'!G433,'D - Harmonogram úklidu'!$B$5:$B$1213,'A1 - Seznam míst plnění vnější'!L433)</f>
        <v>1</v>
      </c>
      <c r="Z430" s="47" t="str">
        <f t="shared" si="18"/>
        <v>Chřenovice</v>
      </c>
    </row>
    <row r="431" spans="1:26" ht="19.5" customHeight="1" x14ac:dyDescent="0.25">
      <c r="A431" s="14" t="s">
        <v>2510</v>
      </c>
      <c r="B431" s="30">
        <v>1733</v>
      </c>
      <c r="C431" s="26" t="s">
        <v>128</v>
      </c>
      <c r="D431" s="42" t="s">
        <v>131</v>
      </c>
      <c r="E431" s="26">
        <v>562058</v>
      </c>
      <c r="F431" s="26" t="s">
        <v>1625</v>
      </c>
      <c r="G431" s="33" t="s">
        <v>155</v>
      </c>
      <c r="H431" s="227" t="s">
        <v>1988</v>
      </c>
      <c r="I431" s="227" t="s">
        <v>2137</v>
      </c>
      <c r="J431" s="227" t="s">
        <v>2580</v>
      </c>
      <c r="K431" s="227" t="s">
        <v>2492</v>
      </c>
      <c r="L431" s="227" t="s">
        <v>347</v>
      </c>
      <c r="M431" s="247">
        <v>4</v>
      </c>
      <c r="N431" s="32">
        <v>1</v>
      </c>
      <c r="O431" s="39" t="s">
        <v>1576</v>
      </c>
      <c r="P431" s="125">
        <f>SUMIFS('C - Sazby a jednotkové ceny'!$H$7:$H$69,'C - Sazby a jednotkové ceny'!$E$7:$E$69,'A1 - Seznam míst plnění vnější'!L431,'C - Sazby a jednotkové ceny'!$F$7:$F$69,'A1 - Seznam míst plnění vnější'!M431)</f>
        <v>0</v>
      </c>
      <c r="Q431" s="269">
        <f t="shared" si="19"/>
        <v>0</v>
      </c>
      <c r="R431" s="249" t="s">
        <v>1586</v>
      </c>
      <c r="S431" s="251" t="s">
        <v>1586</v>
      </c>
      <c r="T431" s="252" t="s">
        <v>1586</v>
      </c>
      <c r="U431" s="250" t="s">
        <v>1586</v>
      </c>
      <c r="V431" s="261" t="s">
        <v>1586</v>
      </c>
      <c r="W431" s="262" t="s">
        <v>1586</v>
      </c>
      <c r="Y431" s="15">
        <f ca="1">SUMIFS('D - Harmonogram úklidu'!$AJ$5:$AJ$1213,'D - Harmonogram úklidu'!$A$5:$A$1213,'A1 - Seznam míst plnění vnější'!G434,'D - Harmonogram úklidu'!$B$5:$B$1213,'A1 - Seznam míst plnění vnější'!L434)</f>
        <v>2</v>
      </c>
      <c r="Z431" s="47" t="str">
        <f t="shared" si="18"/>
        <v>Chřenovice</v>
      </c>
    </row>
    <row r="432" spans="1:26" ht="19.5" customHeight="1" x14ac:dyDescent="0.25">
      <c r="A432" s="14" t="s">
        <v>2510</v>
      </c>
      <c r="B432" s="30">
        <v>1733</v>
      </c>
      <c r="C432" s="26" t="s">
        <v>128</v>
      </c>
      <c r="D432" s="42" t="s">
        <v>131</v>
      </c>
      <c r="E432" s="26">
        <v>562058</v>
      </c>
      <c r="F432" s="26" t="s">
        <v>1626</v>
      </c>
      <c r="G432" s="33" t="s">
        <v>155</v>
      </c>
      <c r="H432" s="227" t="s">
        <v>1988</v>
      </c>
      <c r="I432" s="227" t="s">
        <v>2137</v>
      </c>
      <c r="J432" s="227" t="s">
        <v>2580</v>
      </c>
      <c r="K432" s="227" t="s">
        <v>2495</v>
      </c>
      <c r="L432" s="227" t="s">
        <v>350</v>
      </c>
      <c r="M432" s="247">
        <v>1</v>
      </c>
      <c r="N432" s="244">
        <v>135</v>
      </c>
      <c r="O432" s="243" t="s">
        <v>1575</v>
      </c>
      <c r="P432" s="125">
        <f>SUMIFS('C - Sazby a jednotkové ceny'!$H$7:$H$69,'C - Sazby a jednotkové ceny'!$E$7:$E$69,'A1 - Seznam míst plnění vnější'!L432,'C - Sazby a jednotkové ceny'!$F$7:$F$69,'A1 - Seznam míst plnění vnější'!M432)</f>
        <v>0</v>
      </c>
      <c r="Q432" s="269">
        <f t="shared" si="19"/>
        <v>0</v>
      </c>
      <c r="R432" s="249" t="s">
        <v>1586</v>
      </c>
      <c r="S432" s="251" t="s">
        <v>1586</v>
      </c>
      <c r="T432" s="252" t="s">
        <v>1586</v>
      </c>
      <c r="U432" s="250" t="s">
        <v>1586</v>
      </c>
      <c r="V432" s="261" t="s">
        <v>1586</v>
      </c>
      <c r="W432" s="262" t="s">
        <v>1586</v>
      </c>
      <c r="Y432" s="15">
        <f ca="1">SUMIFS('D - Harmonogram úklidu'!$AJ$5:$AJ$1213,'D - Harmonogram úklidu'!$A$5:$A$1213,'A1 - Seznam míst plnění vnější'!G436,'D - Harmonogram úklidu'!$B$5:$B$1213,'A1 - Seznam míst plnění vnější'!L436)</f>
        <v>2</v>
      </c>
      <c r="Z432" s="47" t="str">
        <f t="shared" si="18"/>
        <v>Chřenovice</v>
      </c>
    </row>
    <row r="433" spans="1:26" ht="19.5" customHeight="1" x14ac:dyDescent="0.25">
      <c r="A433" s="14" t="s">
        <v>2510</v>
      </c>
      <c r="B433" s="30">
        <v>1733</v>
      </c>
      <c r="C433" s="26" t="s">
        <v>128</v>
      </c>
      <c r="D433" s="42" t="s">
        <v>131</v>
      </c>
      <c r="E433" s="26">
        <v>562058</v>
      </c>
      <c r="F433" s="26" t="s">
        <v>1627</v>
      </c>
      <c r="G433" s="33" t="s">
        <v>155</v>
      </c>
      <c r="H433" s="227" t="s">
        <v>1988</v>
      </c>
      <c r="I433" s="227" t="s">
        <v>2137</v>
      </c>
      <c r="J433" s="227" t="s">
        <v>2494</v>
      </c>
      <c r="K433" s="227" t="s">
        <v>2494</v>
      </c>
      <c r="L433" s="227" t="s">
        <v>391</v>
      </c>
      <c r="M433" s="247">
        <v>1</v>
      </c>
      <c r="N433" s="244">
        <v>400</v>
      </c>
      <c r="O433" s="243" t="s">
        <v>1575</v>
      </c>
      <c r="P433" s="125">
        <f>SUMIFS('C - Sazby a jednotkové ceny'!$H$7:$H$69,'C - Sazby a jednotkové ceny'!$E$7:$E$69,'A1 - Seznam míst plnění vnější'!L433,'C - Sazby a jednotkové ceny'!$F$7:$F$69,'A1 - Seznam míst plnění vnější'!M433)</f>
        <v>0</v>
      </c>
      <c r="Q433" s="269">
        <f t="shared" si="19"/>
        <v>0</v>
      </c>
      <c r="R433" s="249" t="s">
        <v>1586</v>
      </c>
      <c r="S433" s="251" t="s">
        <v>1586</v>
      </c>
      <c r="T433" s="252" t="s">
        <v>1586</v>
      </c>
      <c r="U433" s="250" t="s">
        <v>1586</v>
      </c>
      <c r="V433" s="261" t="s">
        <v>1586</v>
      </c>
      <c r="W433" s="262" t="s">
        <v>1586</v>
      </c>
      <c r="Y433" s="15">
        <f ca="1">SUMIFS('D - Harmonogram úklidu'!$AJ$5:$AJ$1213,'D - Harmonogram úklidu'!$A$5:$A$1213,'A1 - Seznam míst plnění vnější'!G437,'D - Harmonogram úklidu'!$B$5:$B$1213,'A1 - Seznam míst plnění vnější'!L437)</f>
        <v>1</v>
      </c>
      <c r="Z433" s="47" t="str">
        <f t="shared" si="18"/>
        <v>Chřenovice</v>
      </c>
    </row>
    <row r="434" spans="1:26" ht="19.5" customHeight="1" x14ac:dyDescent="0.25">
      <c r="A434" s="14" t="s">
        <v>2510</v>
      </c>
      <c r="B434" s="30">
        <v>1733</v>
      </c>
      <c r="C434" s="26" t="s">
        <v>128</v>
      </c>
      <c r="D434" s="42" t="s">
        <v>131</v>
      </c>
      <c r="E434" s="26">
        <v>562157</v>
      </c>
      <c r="F434" s="26" t="s">
        <v>1624</v>
      </c>
      <c r="G434" s="33" t="s">
        <v>317</v>
      </c>
      <c r="H434" s="227" t="s">
        <v>1988</v>
      </c>
      <c r="I434" s="227" t="s">
        <v>2138</v>
      </c>
      <c r="J434" s="227" t="s">
        <v>2580</v>
      </c>
      <c r="K434" s="227" t="s">
        <v>2491</v>
      </c>
      <c r="L434" s="227" t="s">
        <v>346</v>
      </c>
      <c r="M434" s="247">
        <v>2</v>
      </c>
      <c r="N434" s="244">
        <v>10</v>
      </c>
      <c r="O434" s="243" t="s">
        <v>1575</v>
      </c>
      <c r="P434" s="125">
        <f>SUMIFS('C - Sazby a jednotkové ceny'!$H$7:$H$69,'C - Sazby a jednotkové ceny'!$E$7:$E$69,'A1 - Seznam míst plnění vnější'!L434,'C - Sazby a jednotkové ceny'!$F$7:$F$69,'A1 - Seznam míst plnění vnější'!M434)</f>
        <v>0</v>
      </c>
      <c r="Q434" s="269">
        <f t="shared" si="19"/>
        <v>0</v>
      </c>
      <c r="R434" s="249" t="s">
        <v>1586</v>
      </c>
      <c r="S434" s="251" t="s">
        <v>1586</v>
      </c>
      <c r="T434" s="252" t="s">
        <v>1586</v>
      </c>
      <c r="U434" s="250" t="s">
        <v>1586</v>
      </c>
      <c r="V434" s="261" t="s">
        <v>1586</v>
      </c>
      <c r="W434" s="262" t="s">
        <v>1586</v>
      </c>
      <c r="Y434" s="15">
        <f ca="1">SUMIFS('D - Harmonogram úklidu'!$AJ$5:$AJ$1213,'D - Harmonogram úklidu'!$A$5:$A$1213,'A1 - Seznam míst plnění vnější'!G438,'D - Harmonogram úklidu'!$B$5:$B$1213,'A1 - Seznam míst plnění vnější'!L438)</f>
        <v>2</v>
      </c>
      <c r="Z434" s="47" t="str">
        <f t="shared" si="18"/>
        <v>Chřenovice-Podhradí</v>
      </c>
    </row>
    <row r="435" spans="1:26" ht="19.5" customHeight="1" x14ac:dyDescent="0.25">
      <c r="A435" s="14" t="s">
        <v>2510</v>
      </c>
      <c r="B435" s="30">
        <v>1733</v>
      </c>
      <c r="C435" s="26" t="s">
        <v>128</v>
      </c>
      <c r="D435" s="42" t="s">
        <v>131</v>
      </c>
      <c r="E435" s="26">
        <v>562157</v>
      </c>
      <c r="F435" s="26" t="s">
        <v>1625</v>
      </c>
      <c r="G435" s="33" t="s">
        <v>317</v>
      </c>
      <c r="H435" s="227" t="s">
        <v>1988</v>
      </c>
      <c r="I435" s="227" t="s">
        <v>2138</v>
      </c>
      <c r="J435" s="227" t="s">
        <v>2580</v>
      </c>
      <c r="K435" s="227" t="s">
        <v>2492</v>
      </c>
      <c r="L435" s="227" t="s">
        <v>347</v>
      </c>
      <c r="M435" s="247">
        <v>4</v>
      </c>
      <c r="N435" s="32">
        <v>1</v>
      </c>
      <c r="O435" s="39" t="s">
        <v>1576</v>
      </c>
      <c r="P435" s="125">
        <f>SUMIFS('C - Sazby a jednotkové ceny'!$H$7:$H$69,'C - Sazby a jednotkové ceny'!$E$7:$E$69,'A1 - Seznam míst plnění vnější'!L435,'C - Sazby a jednotkové ceny'!$F$7:$F$69,'A1 - Seznam míst plnění vnější'!M435)</f>
        <v>0</v>
      </c>
      <c r="Q435" s="269">
        <f t="shared" si="19"/>
        <v>0</v>
      </c>
      <c r="R435" s="249" t="s">
        <v>1586</v>
      </c>
      <c r="S435" s="251" t="s">
        <v>1586</v>
      </c>
      <c r="T435" s="252" t="s">
        <v>1586</v>
      </c>
      <c r="U435" s="250" t="s">
        <v>1586</v>
      </c>
      <c r="V435" s="261" t="s">
        <v>1586</v>
      </c>
      <c r="W435" s="262" t="s">
        <v>1586</v>
      </c>
      <c r="Y435" s="15">
        <f ca="1">SUMIFS('D - Harmonogram úklidu'!$AJ$5:$AJ$1213,'D - Harmonogram úklidu'!$A$5:$A$1213,'A1 - Seznam míst plnění vnější'!G439,'D - Harmonogram úklidu'!$B$5:$B$1213,'A1 - Seznam míst plnění vnější'!L439)</f>
        <v>4</v>
      </c>
      <c r="Z435" s="47" t="str">
        <f t="shared" si="18"/>
        <v>Chřenovice-Podhradí</v>
      </c>
    </row>
    <row r="436" spans="1:26" ht="19.5" customHeight="1" x14ac:dyDescent="0.25">
      <c r="A436" s="14" t="s">
        <v>2510</v>
      </c>
      <c r="B436" s="30">
        <v>1733</v>
      </c>
      <c r="C436" s="26" t="s">
        <v>128</v>
      </c>
      <c r="D436" s="42" t="s">
        <v>131</v>
      </c>
      <c r="E436" s="26">
        <v>562157</v>
      </c>
      <c r="F436" s="26" t="s">
        <v>1626</v>
      </c>
      <c r="G436" s="33" t="s">
        <v>317</v>
      </c>
      <c r="H436" s="227" t="s">
        <v>1988</v>
      </c>
      <c r="I436" s="227" t="s">
        <v>2138</v>
      </c>
      <c r="J436" s="227" t="s">
        <v>2580</v>
      </c>
      <c r="K436" s="227" t="s">
        <v>2495</v>
      </c>
      <c r="L436" s="227" t="s">
        <v>350</v>
      </c>
      <c r="M436" s="247">
        <v>1</v>
      </c>
      <c r="N436" s="244">
        <v>210</v>
      </c>
      <c r="O436" s="243" t="s">
        <v>1575</v>
      </c>
      <c r="P436" s="125">
        <f>SUMIFS('C - Sazby a jednotkové ceny'!$H$7:$H$69,'C - Sazby a jednotkové ceny'!$E$7:$E$69,'A1 - Seznam míst plnění vnější'!L436,'C - Sazby a jednotkové ceny'!$F$7:$F$69,'A1 - Seznam míst plnění vnější'!M436)</f>
        <v>0</v>
      </c>
      <c r="Q436" s="269">
        <f t="shared" si="19"/>
        <v>0</v>
      </c>
      <c r="R436" s="249" t="s">
        <v>1586</v>
      </c>
      <c r="S436" s="251" t="s">
        <v>1586</v>
      </c>
      <c r="T436" s="252" t="s">
        <v>1586</v>
      </c>
      <c r="U436" s="250" t="s">
        <v>1586</v>
      </c>
      <c r="V436" s="261" t="s">
        <v>1586</v>
      </c>
      <c r="W436" s="262" t="s">
        <v>1586</v>
      </c>
      <c r="Y436" s="15">
        <f ca="1">SUMIFS('D - Harmonogram úklidu'!$AJ$5:$AJ$1213,'D - Harmonogram úklidu'!$A$5:$A$1213,'A1 - Seznam míst plnění vnější'!G440,'D - Harmonogram úklidu'!$B$5:$B$1213,'A1 - Seznam míst plnění vnější'!L440)</f>
        <v>4</v>
      </c>
      <c r="Z436" s="47" t="str">
        <f t="shared" si="18"/>
        <v>Chřenovice-Podhradí</v>
      </c>
    </row>
    <row r="437" spans="1:26" ht="19.5" customHeight="1" x14ac:dyDescent="0.25">
      <c r="A437" s="14" t="s">
        <v>2510</v>
      </c>
      <c r="B437" s="30">
        <v>1733</v>
      </c>
      <c r="C437" s="26" t="s">
        <v>128</v>
      </c>
      <c r="D437" s="42" t="s">
        <v>131</v>
      </c>
      <c r="E437" s="26">
        <v>562157</v>
      </c>
      <c r="F437" s="26" t="s">
        <v>1627</v>
      </c>
      <c r="G437" s="33" t="s">
        <v>317</v>
      </c>
      <c r="H437" s="227" t="s">
        <v>1988</v>
      </c>
      <c r="I437" s="227" t="s">
        <v>2138</v>
      </c>
      <c r="J437" s="227" t="s">
        <v>2494</v>
      </c>
      <c r="K437" s="227" t="s">
        <v>2494</v>
      </c>
      <c r="L437" s="227" t="s">
        <v>391</v>
      </c>
      <c r="M437" s="247">
        <v>1</v>
      </c>
      <c r="N437" s="244">
        <v>350</v>
      </c>
      <c r="O437" s="243" t="s">
        <v>1575</v>
      </c>
      <c r="P437" s="125">
        <f>SUMIFS('C - Sazby a jednotkové ceny'!$H$7:$H$69,'C - Sazby a jednotkové ceny'!$E$7:$E$69,'A1 - Seznam míst plnění vnější'!L437,'C - Sazby a jednotkové ceny'!$F$7:$F$69,'A1 - Seznam míst plnění vnější'!M437)</f>
        <v>0</v>
      </c>
      <c r="Q437" s="269">
        <f t="shared" si="19"/>
        <v>0</v>
      </c>
      <c r="R437" s="249" t="s">
        <v>1586</v>
      </c>
      <c r="S437" s="251" t="s">
        <v>1586</v>
      </c>
      <c r="T437" s="252" t="s">
        <v>1586</v>
      </c>
      <c r="U437" s="250" t="s">
        <v>1586</v>
      </c>
      <c r="V437" s="261" t="s">
        <v>1586</v>
      </c>
      <c r="W437" s="262" t="s">
        <v>1586</v>
      </c>
      <c r="Y437" s="15">
        <f ca="1">SUMIFS('D - Harmonogram úklidu'!$AJ$5:$AJ$1213,'D - Harmonogram úklidu'!$A$5:$A$1213,'A1 - Seznam míst plnění vnější'!G441,'D - Harmonogram úklidu'!$B$5:$B$1213,'A1 - Seznam míst plnění vnější'!L441)</f>
        <v>4</v>
      </c>
      <c r="Z437" s="47" t="str">
        <f t="shared" si="18"/>
        <v>Chřenovice-Podhradí</v>
      </c>
    </row>
    <row r="438" spans="1:26" ht="19.5" customHeight="1" x14ac:dyDescent="0.25">
      <c r="A438" s="14" t="s">
        <v>2510</v>
      </c>
      <c r="B438" s="30">
        <v>2101</v>
      </c>
      <c r="C438" s="26" t="s">
        <v>344</v>
      </c>
      <c r="D438" s="42" t="s">
        <v>27</v>
      </c>
      <c r="E438" s="26">
        <v>352955</v>
      </c>
      <c r="F438" s="26" t="s">
        <v>1650</v>
      </c>
      <c r="G438" s="33" t="s">
        <v>17</v>
      </c>
      <c r="H438" s="227" t="s">
        <v>1988</v>
      </c>
      <c r="I438" s="227" t="s">
        <v>2139</v>
      </c>
      <c r="J438" s="227" t="s">
        <v>2580</v>
      </c>
      <c r="K438" s="227" t="s">
        <v>2491</v>
      </c>
      <c r="L438" s="227" t="s">
        <v>346</v>
      </c>
      <c r="M438" s="247">
        <v>2</v>
      </c>
      <c r="N438" s="244">
        <v>20</v>
      </c>
      <c r="O438" s="243" t="s">
        <v>1575</v>
      </c>
      <c r="P438" s="125">
        <f>SUMIFS('C - Sazby a jednotkové ceny'!$H$7:$H$69,'C - Sazby a jednotkové ceny'!$E$7:$E$69,'A1 - Seznam míst plnění vnější'!L438,'C - Sazby a jednotkové ceny'!$F$7:$F$69,'A1 - Seznam míst plnění vnější'!M438)</f>
        <v>0</v>
      </c>
      <c r="Q438" s="269">
        <f t="shared" si="19"/>
        <v>0</v>
      </c>
      <c r="R438" s="249" t="s">
        <v>1586</v>
      </c>
      <c r="S438" s="251" t="s">
        <v>1586</v>
      </c>
      <c r="T438" s="252" t="s">
        <v>1586</v>
      </c>
      <c r="U438" s="250" t="s">
        <v>1586</v>
      </c>
      <c r="V438" s="261" t="s">
        <v>1586</v>
      </c>
      <c r="W438" s="262" t="s">
        <v>1586</v>
      </c>
      <c r="Y438" s="15">
        <f ca="1">SUMIFS('D - Harmonogram úklidu'!$AJ$5:$AJ$1213,'D - Harmonogram úklidu'!$A$5:$A$1213,'A1 - Seznam míst plnění vnější'!G442,'D - Harmonogram úklidu'!$B$5:$B$1213,'A1 - Seznam míst plnění vnější'!L442)</f>
        <v>1</v>
      </c>
      <c r="Z438" s="47" t="str">
        <f t="shared" si="18"/>
        <v>Chvalkovice na Hané</v>
      </c>
    </row>
    <row r="439" spans="1:26" ht="19.5" customHeight="1" x14ac:dyDescent="0.25">
      <c r="A439" s="14" t="s">
        <v>2510</v>
      </c>
      <c r="B439" s="30">
        <v>2101</v>
      </c>
      <c r="C439" s="26" t="s">
        <v>344</v>
      </c>
      <c r="D439" s="42" t="s">
        <v>27</v>
      </c>
      <c r="E439" s="26">
        <v>352955</v>
      </c>
      <c r="F439" s="26" t="s">
        <v>1651</v>
      </c>
      <c r="G439" s="33" t="s">
        <v>17</v>
      </c>
      <c r="H439" s="227" t="s">
        <v>1988</v>
      </c>
      <c r="I439" s="227" t="s">
        <v>2139</v>
      </c>
      <c r="J439" s="227" t="s">
        <v>2580</v>
      </c>
      <c r="K439" s="227" t="s">
        <v>2492</v>
      </c>
      <c r="L439" s="227" t="s">
        <v>347</v>
      </c>
      <c r="M439" s="247">
        <v>4</v>
      </c>
      <c r="N439" s="32">
        <v>1</v>
      </c>
      <c r="O439" s="39" t="s">
        <v>1576</v>
      </c>
      <c r="P439" s="125">
        <f>SUMIFS('C - Sazby a jednotkové ceny'!$H$7:$H$69,'C - Sazby a jednotkové ceny'!$E$7:$E$69,'A1 - Seznam míst plnění vnější'!L439,'C - Sazby a jednotkové ceny'!$F$7:$F$69,'A1 - Seznam míst plnění vnější'!M439)</f>
        <v>0</v>
      </c>
      <c r="Q439" s="269">
        <f t="shared" si="19"/>
        <v>0</v>
      </c>
      <c r="R439" s="249" t="s">
        <v>1586</v>
      </c>
      <c r="S439" s="251" t="s">
        <v>1586</v>
      </c>
      <c r="T439" s="252" t="s">
        <v>1586</v>
      </c>
      <c r="U439" s="250" t="s">
        <v>1586</v>
      </c>
      <c r="V439" s="261" t="s">
        <v>1586</v>
      </c>
      <c r="W439" s="262" t="s">
        <v>1586</v>
      </c>
      <c r="Y439" s="15">
        <f ca="1">SUMIFS('D - Harmonogram úklidu'!$AJ$5:$AJ$1213,'D - Harmonogram úklidu'!$A$5:$A$1213,'A1 - Seznam míst plnění vnější'!G443,'D - Harmonogram úklidu'!$B$5:$B$1213,'A1 - Seznam míst plnění vnější'!L443)</f>
        <v>12</v>
      </c>
      <c r="Z439" s="47" t="str">
        <f t="shared" si="18"/>
        <v>Chvalkovice na Hané</v>
      </c>
    </row>
    <row r="440" spans="1:26" ht="19.5" customHeight="1" x14ac:dyDescent="0.25">
      <c r="A440" s="14" t="s">
        <v>2510</v>
      </c>
      <c r="B440" s="30">
        <v>2101</v>
      </c>
      <c r="C440" s="26" t="s">
        <v>344</v>
      </c>
      <c r="D440" s="42" t="s">
        <v>27</v>
      </c>
      <c r="E440" s="26">
        <v>352955</v>
      </c>
      <c r="F440" s="26" t="s">
        <v>1652</v>
      </c>
      <c r="G440" s="33" t="s">
        <v>17</v>
      </c>
      <c r="H440" s="227" t="s">
        <v>1988</v>
      </c>
      <c r="I440" s="227" t="s">
        <v>2139</v>
      </c>
      <c r="J440" s="227" t="s">
        <v>2580</v>
      </c>
      <c r="K440" s="227" t="s">
        <v>2495</v>
      </c>
      <c r="L440" s="227" t="s">
        <v>350</v>
      </c>
      <c r="M440" s="247">
        <v>2</v>
      </c>
      <c r="N440" s="244">
        <v>453</v>
      </c>
      <c r="O440" s="243" t="s">
        <v>1575</v>
      </c>
      <c r="P440" s="125">
        <f>SUMIFS('C - Sazby a jednotkové ceny'!$H$7:$H$69,'C - Sazby a jednotkové ceny'!$E$7:$E$69,'A1 - Seznam míst plnění vnější'!L440,'C - Sazby a jednotkové ceny'!$F$7:$F$69,'A1 - Seznam míst plnění vnější'!M440)</f>
        <v>0</v>
      </c>
      <c r="Q440" s="269">
        <f t="shared" si="19"/>
        <v>0</v>
      </c>
      <c r="R440" s="249" t="s">
        <v>1586</v>
      </c>
      <c r="S440" s="251" t="s">
        <v>1586</v>
      </c>
      <c r="T440" s="252" t="s">
        <v>1586</v>
      </c>
      <c r="U440" s="250" t="s">
        <v>1586</v>
      </c>
      <c r="V440" s="261" t="s">
        <v>1586</v>
      </c>
      <c r="W440" s="262" t="s">
        <v>1586</v>
      </c>
      <c r="Y440" s="15">
        <f ca="1">SUMIFS('D - Harmonogram úklidu'!$AJ$5:$AJ$1213,'D - Harmonogram úklidu'!$A$5:$A$1213,'A1 - Seznam míst plnění vnější'!G444,'D - Harmonogram úklidu'!$B$5:$B$1213,'A1 - Seznam míst plnění vnější'!L444)</f>
        <v>12</v>
      </c>
      <c r="Z440" s="47" t="str">
        <f t="shared" si="18"/>
        <v>Chvalkovice na Hané</v>
      </c>
    </row>
    <row r="441" spans="1:26" ht="11.25" customHeight="1" x14ac:dyDescent="0.25">
      <c r="A441" s="14" t="s">
        <v>2510</v>
      </c>
      <c r="B441" s="30">
        <v>1281</v>
      </c>
      <c r="C441" s="26" t="s">
        <v>68</v>
      </c>
      <c r="D441" s="42" t="s">
        <v>61</v>
      </c>
      <c r="E441" s="26">
        <v>341255</v>
      </c>
      <c r="F441" s="26" t="s">
        <v>1794</v>
      </c>
      <c r="G441" s="33" t="s">
        <v>77</v>
      </c>
      <c r="H441" s="227" t="s">
        <v>1988</v>
      </c>
      <c r="I441" s="227" t="s">
        <v>2142</v>
      </c>
      <c r="J441" s="227" t="s">
        <v>2580</v>
      </c>
      <c r="K441" s="227" t="s">
        <v>2492</v>
      </c>
      <c r="L441" s="227" t="s">
        <v>347</v>
      </c>
      <c r="M441" s="247">
        <v>4</v>
      </c>
      <c r="N441" s="32">
        <v>2</v>
      </c>
      <c r="O441" s="39" t="s">
        <v>1576</v>
      </c>
      <c r="P441" s="125">
        <f>SUMIFS('C - Sazby a jednotkové ceny'!$H$7:$H$69,'C - Sazby a jednotkové ceny'!$E$7:$E$69,'A1 - Seznam míst plnění vnější'!L441,'C - Sazby a jednotkové ceny'!$F$7:$F$69,'A1 - Seznam míst plnění vnější'!M441)</f>
        <v>0</v>
      </c>
      <c r="Q441" s="269">
        <f t="shared" si="19"/>
        <v>0</v>
      </c>
      <c r="R441" s="249" t="s">
        <v>1586</v>
      </c>
      <c r="S441" s="251" t="s">
        <v>1586</v>
      </c>
      <c r="T441" s="252" t="s">
        <v>1586</v>
      </c>
      <c r="U441" s="250" t="s">
        <v>1586</v>
      </c>
      <c r="V441" s="261" t="s">
        <v>1586</v>
      </c>
      <c r="W441" s="262" t="s">
        <v>1586</v>
      </c>
      <c r="Y441" s="15">
        <f ca="1">SUMIFS('D - Harmonogram úklidu'!$AJ$5:$AJ$1213,'D - Harmonogram úklidu'!$A$5:$A$1213,'A1 - Seznam míst plnění vnější'!G451,'D - Harmonogram úklidu'!$B$5:$B$1213,'A1 - Seznam míst plnění vnější'!L451)</f>
        <v>16</v>
      </c>
      <c r="Z441" s="47" t="str">
        <f t="shared" si="18"/>
        <v>Ivančice</v>
      </c>
    </row>
    <row r="442" spans="1:26" ht="11.25" customHeight="1" x14ac:dyDescent="0.25">
      <c r="A442" s="14" t="s">
        <v>2510</v>
      </c>
      <c r="B442" s="30">
        <v>1281</v>
      </c>
      <c r="C442" s="26" t="s">
        <v>68</v>
      </c>
      <c r="D442" s="42" t="s">
        <v>61</v>
      </c>
      <c r="E442" s="26">
        <v>341255</v>
      </c>
      <c r="F442" s="26" t="s">
        <v>1795</v>
      </c>
      <c r="G442" s="33" t="s">
        <v>77</v>
      </c>
      <c r="H442" s="227" t="s">
        <v>1988</v>
      </c>
      <c r="I442" s="227" t="s">
        <v>2142</v>
      </c>
      <c r="J442" s="227" t="s">
        <v>2494</v>
      </c>
      <c r="K442" s="227" t="s">
        <v>2494</v>
      </c>
      <c r="L442" s="227" t="s">
        <v>391</v>
      </c>
      <c r="M442" s="247">
        <v>1</v>
      </c>
      <c r="N442" s="244">
        <v>295</v>
      </c>
      <c r="O442" s="243" t="s">
        <v>1575</v>
      </c>
      <c r="P442" s="125">
        <f>SUMIFS('C - Sazby a jednotkové ceny'!$H$7:$H$69,'C - Sazby a jednotkové ceny'!$E$7:$E$69,'A1 - Seznam míst plnění vnější'!L442,'C - Sazby a jednotkové ceny'!$F$7:$F$69,'A1 - Seznam míst plnění vnější'!M442)</f>
        <v>0</v>
      </c>
      <c r="Q442" s="269">
        <f t="shared" si="19"/>
        <v>0</v>
      </c>
      <c r="R442" s="249" t="s">
        <v>1586</v>
      </c>
      <c r="S442" s="251" t="s">
        <v>1586</v>
      </c>
      <c r="T442" s="252" t="s">
        <v>1586</v>
      </c>
      <c r="U442" s="250" t="s">
        <v>1586</v>
      </c>
      <c r="V442" s="261" t="s">
        <v>1586</v>
      </c>
      <c r="W442" s="262" t="s">
        <v>1586</v>
      </c>
      <c r="Y442" s="15">
        <f ca="1">SUMIFS('D - Harmonogram úklidu'!$AJ$5:$AJ$1213,'D - Harmonogram úklidu'!$A$5:$A$1213,'A1 - Seznam míst plnění vnější'!G452,'D - Harmonogram úklidu'!$B$5:$B$1213,'A1 - Seznam míst plnění vnější'!L452)</f>
        <v>20</v>
      </c>
      <c r="Z442" s="47" t="str">
        <f t="shared" si="18"/>
        <v>Ivančice</v>
      </c>
    </row>
    <row r="443" spans="1:26" ht="11.25" customHeight="1" x14ac:dyDescent="0.25">
      <c r="A443" s="14" t="s">
        <v>2510</v>
      </c>
      <c r="B443" s="30">
        <v>1281</v>
      </c>
      <c r="C443" s="26" t="s">
        <v>68</v>
      </c>
      <c r="D443" s="42" t="s">
        <v>61</v>
      </c>
      <c r="E443" s="26">
        <v>341255</v>
      </c>
      <c r="F443" s="26" t="s">
        <v>1610</v>
      </c>
      <c r="G443" s="33" t="s">
        <v>77</v>
      </c>
      <c r="H443" s="227" t="s">
        <v>1988</v>
      </c>
      <c r="I443" s="227" t="s">
        <v>2143</v>
      </c>
      <c r="J443" s="227" t="s">
        <v>2580</v>
      </c>
      <c r="K443" s="227" t="s">
        <v>2493</v>
      </c>
      <c r="L443" s="227" t="s">
        <v>348</v>
      </c>
      <c r="M443" s="247">
        <v>12</v>
      </c>
      <c r="N443" s="32">
        <v>1</v>
      </c>
      <c r="O443" s="39" t="s">
        <v>1576</v>
      </c>
      <c r="P443" s="125">
        <f>SUMIFS('C - Sazby a jednotkové ceny'!$H$7:$H$69,'C - Sazby a jednotkové ceny'!$E$7:$E$69,'A1 - Seznam míst plnění vnější'!L443,'C - Sazby a jednotkové ceny'!$F$7:$F$69,'A1 - Seznam míst plnění vnější'!M443)</f>
        <v>0</v>
      </c>
      <c r="Q443" s="269">
        <f t="shared" si="19"/>
        <v>0</v>
      </c>
      <c r="R443" s="249" t="s">
        <v>1586</v>
      </c>
      <c r="S443" s="251" t="s">
        <v>1586</v>
      </c>
      <c r="T443" s="252" t="s">
        <v>1586</v>
      </c>
      <c r="U443" s="250" t="s">
        <v>1586</v>
      </c>
      <c r="V443" s="261" t="s">
        <v>1586</v>
      </c>
      <c r="W443" s="262" t="s">
        <v>1586</v>
      </c>
      <c r="Y443" s="15">
        <f ca="1">SUMIFS('D - Harmonogram úklidu'!$AJ$5:$AJ$1213,'D - Harmonogram úklidu'!$A$5:$A$1213,'A1 - Seznam míst plnění vnější'!G453,'D - Harmonogram úklidu'!$B$5:$B$1213,'A1 - Seznam míst plnění vnější'!L453)</f>
        <v>16</v>
      </c>
      <c r="Z443" s="47" t="str">
        <f t="shared" si="18"/>
        <v>Ivančice</v>
      </c>
    </row>
    <row r="444" spans="1:26" ht="11.25" customHeight="1" x14ac:dyDescent="0.25">
      <c r="A444" s="14" t="s">
        <v>2510</v>
      </c>
      <c r="B444" s="30">
        <v>1281</v>
      </c>
      <c r="C444" s="26" t="s">
        <v>68</v>
      </c>
      <c r="D444" s="42" t="s">
        <v>61</v>
      </c>
      <c r="E444" s="26">
        <v>341255</v>
      </c>
      <c r="F444" s="26" t="s">
        <v>1611</v>
      </c>
      <c r="G444" s="33" t="s">
        <v>77</v>
      </c>
      <c r="H444" s="227" t="s">
        <v>1988</v>
      </c>
      <c r="I444" s="227" t="s">
        <v>2143</v>
      </c>
      <c r="J444" s="227" t="s">
        <v>2580</v>
      </c>
      <c r="K444" s="227" t="s">
        <v>2495</v>
      </c>
      <c r="L444" s="227" t="s">
        <v>350</v>
      </c>
      <c r="M444" s="247">
        <v>12</v>
      </c>
      <c r="N444" s="244">
        <v>60</v>
      </c>
      <c r="O444" s="243" t="s">
        <v>1575</v>
      </c>
      <c r="P444" s="125">
        <f>SUMIFS('C - Sazby a jednotkové ceny'!$H$7:$H$69,'C - Sazby a jednotkové ceny'!$E$7:$E$69,'A1 - Seznam míst plnění vnější'!L444,'C - Sazby a jednotkové ceny'!$F$7:$F$69,'A1 - Seznam míst plnění vnější'!M444)</f>
        <v>0</v>
      </c>
      <c r="Q444" s="269">
        <f t="shared" si="19"/>
        <v>0</v>
      </c>
      <c r="R444" s="249" t="s">
        <v>1586</v>
      </c>
      <c r="S444" s="251" t="s">
        <v>1585</v>
      </c>
      <c r="T444" s="252" t="s">
        <v>1585</v>
      </c>
      <c r="U444" s="250" t="s">
        <v>1586</v>
      </c>
      <c r="V444" s="261" t="s">
        <v>1586</v>
      </c>
      <c r="W444" s="262" t="s">
        <v>1586</v>
      </c>
      <c r="Y444" s="15">
        <f>SUMIFS('D - Harmonogram úklidu'!$AJ$5:$AJ$1213,'D - Harmonogram úklidu'!$A$5:$A$1213,'A1 - Seznam míst plnění vnější'!G454,'D - Harmonogram úklidu'!$B$5:$B$1213,'A1 - Seznam míst plnění vnější'!L454)</f>
        <v>0</v>
      </c>
      <c r="Z444" s="47" t="str">
        <f t="shared" si="18"/>
        <v>Ivančice</v>
      </c>
    </row>
    <row r="445" spans="1:26" ht="19.5" customHeight="1" x14ac:dyDescent="0.25">
      <c r="A445" s="14" t="s">
        <v>2510</v>
      </c>
      <c r="B445" s="30">
        <v>1281</v>
      </c>
      <c r="C445" s="26" t="s">
        <v>68</v>
      </c>
      <c r="D445" s="42" t="s">
        <v>61</v>
      </c>
      <c r="E445" s="26">
        <v>349951</v>
      </c>
      <c r="F445" s="26" t="s">
        <v>1791</v>
      </c>
      <c r="G445" s="33" t="s">
        <v>78</v>
      </c>
      <c r="H445" s="227" t="s">
        <v>1988</v>
      </c>
      <c r="I445" s="227" t="s">
        <v>2140</v>
      </c>
      <c r="J445" s="227" t="s">
        <v>2580</v>
      </c>
      <c r="K445" s="227" t="s">
        <v>2491</v>
      </c>
      <c r="L445" s="227" t="s">
        <v>346</v>
      </c>
      <c r="M445" s="247">
        <v>4</v>
      </c>
      <c r="N445" s="244">
        <v>7</v>
      </c>
      <c r="O445" s="243" t="s">
        <v>1575</v>
      </c>
      <c r="P445" s="125">
        <f>SUMIFS('C - Sazby a jednotkové ceny'!$H$7:$H$69,'C - Sazby a jednotkové ceny'!$E$7:$E$69,'A1 - Seznam míst plnění vnější'!L445,'C - Sazby a jednotkové ceny'!$F$7:$F$69,'A1 - Seznam míst plnění vnější'!M445)</f>
        <v>0</v>
      </c>
      <c r="Q445" s="269">
        <f t="shared" si="19"/>
        <v>0</v>
      </c>
      <c r="R445" s="249" t="s">
        <v>1586</v>
      </c>
      <c r="S445" s="251" t="s">
        <v>1586</v>
      </c>
      <c r="T445" s="252" t="s">
        <v>1586</v>
      </c>
      <c r="U445" s="250" t="s">
        <v>1586</v>
      </c>
      <c r="V445" s="261" t="s">
        <v>1586</v>
      </c>
      <c r="W445" s="262" t="s">
        <v>1586</v>
      </c>
      <c r="Y445" s="15">
        <f ca="1">SUMIFS('D - Harmonogram úklidu'!$AJ$5:$AJ$1213,'D - Harmonogram úklidu'!$A$5:$A$1213,'A1 - Seznam míst plnění vnější'!G445,'D - Harmonogram úklidu'!$B$5:$B$1213,'A1 - Seznam míst plnění vnější'!L445)</f>
        <v>4</v>
      </c>
      <c r="Z445" s="47" t="str">
        <f t="shared" si="18"/>
        <v>Ivančice letovisko</v>
      </c>
    </row>
    <row r="446" spans="1:26" ht="19.5" customHeight="1" x14ac:dyDescent="0.25">
      <c r="A446" s="14" t="s">
        <v>2510</v>
      </c>
      <c r="B446" s="30">
        <v>1281</v>
      </c>
      <c r="C446" s="26" t="s">
        <v>68</v>
      </c>
      <c r="D446" s="42" t="s">
        <v>61</v>
      </c>
      <c r="E446" s="26">
        <v>349951</v>
      </c>
      <c r="F446" s="26" t="s">
        <v>1792</v>
      </c>
      <c r="G446" s="33" t="s">
        <v>78</v>
      </c>
      <c r="H446" s="227" t="s">
        <v>1988</v>
      </c>
      <c r="I446" s="227" t="s">
        <v>2140</v>
      </c>
      <c r="J446" s="227" t="s">
        <v>2580</v>
      </c>
      <c r="K446" s="227" t="s">
        <v>2492</v>
      </c>
      <c r="L446" s="227" t="s">
        <v>347</v>
      </c>
      <c r="M446" s="247">
        <v>4</v>
      </c>
      <c r="N446" s="32">
        <v>1</v>
      </c>
      <c r="O446" s="39" t="s">
        <v>1576</v>
      </c>
      <c r="P446" s="125">
        <f>SUMIFS('C - Sazby a jednotkové ceny'!$H$7:$H$69,'C - Sazby a jednotkové ceny'!$E$7:$E$69,'A1 - Seznam míst plnění vnější'!L446,'C - Sazby a jednotkové ceny'!$F$7:$F$69,'A1 - Seznam míst plnění vnější'!M446)</f>
        <v>0</v>
      </c>
      <c r="Q446" s="269">
        <f t="shared" si="19"/>
        <v>0</v>
      </c>
      <c r="R446" s="249" t="s">
        <v>1586</v>
      </c>
      <c r="S446" s="251" t="s">
        <v>1586</v>
      </c>
      <c r="T446" s="252" t="s">
        <v>1586</v>
      </c>
      <c r="U446" s="250" t="s">
        <v>1586</v>
      </c>
      <c r="V446" s="261" t="s">
        <v>1586</v>
      </c>
      <c r="W446" s="262" t="s">
        <v>1586</v>
      </c>
      <c r="Y446" s="15">
        <f ca="1">SUMIFS('D - Harmonogram úklidu'!$AJ$5:$AJ$1213,'D - Harmonogram úklidu'!$A$5:$A$1213,'A1 - Seznam míst plnění vnější'!G446,'D - Harmonogram úklidu'!$B$5:$B$1213,'A1 - Seznam míst plnění vnější'!L446)</f>
        <v>4</v>
      </c>
      <c r="Z446" s="47" t="str">
        <f t="shared" si="18"/>
        <v>Ivančice letovisko</v>
      </c>
    </row>
    <row r="447" spans="1:26" ht="19.5" customHeight="1" x14ac:dyDescent="0.25">
      <c r="A447" s="14" t="s">
        <v>2510</v>
      </c>
      <c r="B447" s="30">
        <v>1281</v>
      </c>
      <c r="C447" s="26" t="s">
        <v>68</v>
      </c>
      <c r="D447" s="42" t="s">
        <v>61</v>
      </c>
      <c r="E447" s="26">
        <v>349951</v>
      </c>
      <c r="F447" s="26" t="s">
        <v>1793</v>
      </c>
      <c r="G447" s="33" t="s">
        <v>78</v>
      </c>
      <c r="H447" s="227" t="s">
        <v>1988</v>
      </c>
      <c r="I447" s="227" t="s">
        <v>2140</v>
      </c>
      <c r="J447" s="227" t="s">
        <v>2494</v>
      </c>
      <c r="K447" s="227" t="s">
        <v>2494</v>
      </c>
      <c r="L447" s="227" t="s">
        <v>391</v>
      </c>
      <c r="M447" s="247">
        <v>1</v>
      </c>
      <c r="N447" s="244">
        <v>195</v>
      </c>
      <c r="O447" s="243" t="s">
        <v>1575</v>
      </c>
      <c r="P447" s="125">
        <f>SUMIFS('C - Sazby a jednotkové ceny'!$H$7:$H$69,'C - Sazby a jednotkové ceny'!$E$7:$E$69,'A1 - Seznam míst plnění vnější'!L447,'C - Sazby a jednotkové ceny'!$F$7:$F$69,'A1 - Seznam míst plnění vnější'!M447)</f>
        <v>0</v>
      </c>
      <c r="Q447" s="269">
        <f t="shared" si="19"/>
        <v>0</v>
      </c>
      <c r="R447" s="249" t="s">
        <v>1586</v>
      </c>
      <c r="S447" s="251" t="s">
        <v>1586</v>
      </c>
      <c r="T447" s="252" t="s">
        <v>1586</v>
      </c>
      <c r="U447" s="250" t="s">
        <v>1586</v>
      </c>
      <c r="V447" s="261" t="s">
        <v>1586</v>
      </c>
      <c r="W447" s="262" t="s">
        <v>1586</v>
      </c>
      <c r="Y447" s="15">
        <f ca="1">SUMIFS('D - Harmonogram úklidu'!$AJ$5:$AJ$1213,'D - Harmonogram úklidu'!$A$5:$A$1213,'A1 - Seznam míst plnění vnější'!G447,'D - Harmonogram úklidu'!$B$5:$B$1213,'A1 - Seznam míst plnění vnější'!L447)</f>
        <v>1</v>
      </c>
      <c r="Z447" s="47" t="str">
        <f t="shared" si="18"/>
        <v>Ivančice letovisko</v>
      </c>
    </row>
    <row r="448" spans="1:26" ht="19.5" customHeight="1" x14ac:dyDescent="0.25">
      <c r="A448" s="14" t="s">
        <v>2510</v>
      </c>
      <c r="B448" s="30">
        <v>1281</v>
      </c>
      <c r="C448" s="26" t="s">
        <v>68</v>
      </c>
      <c r="D448" s="42" t="s">
        <v>61</v>
      </c>
      <c r="E448" s="26">
        <v>341354</v>
      </c>
      <c r="F448" s="26" t="s">
        <v>1791</v>
      </c>
      <c r="G448" s="33" t="s">
        <v>79</v>
      </c>
      <c r="H448" s="227" t="s">
        <v>1988</v>
      </c>
      <c r="I448" s="227" t="s">
        <v>2141</v>
      </c>
      <c r="J448" s="227" t="s">
        <v>2580</v>
      </c>
      <c r="K448" s="227" t="s">
        <v>2491</v>
      </c>
      <c r="L448" s="227" t="s">
        <v>346</v>
      </c>
      <c r="M448" s="247">
        <v>12</v>
      </c>
      <c r="N448" s="244">
        <v>22</v>
      </c>
      <c r="O448" s="243" t="s">
        <v>1575</v>
      </c>
      <c r="P448" s="125">
        <f>SUMIFS('C - Sazby a jednotkové ceny'!$H$7:$H$69,'C - Sazby a jednotkové ceny'!$E$7:$E$69,'A1 - Seznam míst plnění vnější'!L448,'C - Sazby a jednotkové ceny'!$F$7:$F$69,'A1 - Seznam míst plnění vnější'!M448)</f>
        <v>0</v>
      </c>
      <c r="Q448" s="269">
        <f t="shared" si="19"/>
        <v>0</v>
      </c>
      <c r="R448" s="249" t="s">
        <v>1586</v>
      </c>
      <c r="S448" s="251" t="s">
        <v>1586</v>
      </c>
      <c r="T448" s="252" t="s">
        <v>1586</v>
      </c>
      <c r="U448" s="250" t="s">
        <v>1586</v>
      </c>
      <c r="V448" s="261" t="s">
        <v>1586</v>
      </c>
      <c r="W448" s="262" t="s">
        <v>1586</v>
      </c>
      <c r="Y448" s="15">
        <f ca="1">SUMIFS('D - Harmonogram úklidu'!$AJ$5:$AJ$1213,'D - Harmonogram úklidu'!$A$5:$A$1213,'A1 - Seznam míst plnění vnější'!G448,'D - Harmonogram úklidu'!$B$5:$B$1213,'A1 - Seznam míst plnění vnější'!L448)</f>
        <v>12</v>
      </c>
      <c r="Z448" s="47" t="str">
        <f t="shared" si="18"/>
        <v>Ivančice město</v>
      </c>
    </row>
    <row r="449" spans="1:26" ht="19.5" customHeight="1" x14ac:dyDescent="0.25">
      <c r="A449" s="14" t="s">
        <v>2510</v>
      </c>
      <c r="B449" s="30">
        <v>1281</v>
      </c>
      <c r="C449" s="26" t="s">
        <v>68</v>
      </c>
      <c r="D449" s="42" t="s">
        <v>61</v>
      </c>
      <c r="E449" s="26">
        <v>341354</v>
      </c>
      <c r="F449" s="26" t="s">
        <v>1792</v>
      </c>
      <c r="G449" s="33" t="s">
        <v>79</v>
      </c>
      <c r="H449" s="227" t="s">
        <v>1988</v>
      </c>
      <c r="I449" s="227" t="s">
        <v>2141</v>
      </c>
      <c r="J449" s="227" t="s">
        <v>2580</v>
      </c>
      <c r="K449" s="227" t="s">
        <v>2492</v>
      </c>
      <c r="L449" s="227" t="s">
        <v>347</v>
      </c>
      <c r="M449" s="247">
        <v>12</v>
      </c>
      <c r="N449" s="32">
        <v>1</v>
      </c>
      <c r="O449" s="39" t="s">
        <v>1576</v>
      </c>
      <c r="P449" s="125">
        <f>SUMIFS('C - Sazby a jednotkové ceny'!$H$7:$H$69,'C - Sazby a jednotkové ceny'!$E$7:$E$69,'A1 - Seznam míst plnění vnější'!L449,'C - Sazby a jednotkové ceny'!$F$7:$F$69,'A1 - Seznam míst plnění vnější'!M449)</f>
        <v>0</v>
      </c>
      <c r="Q449" s="269">
        <f t="shared" si="19"/>
        <v>0</v>
      </c>
      <c r="R449" s="249" t="s">
        <v>1586</v>
      </c>
      <c r="S449" s="251" t="s">
        <v>1586</v>
      </c>
      <c r="T449" s="252" t="s">
        <v>1586</v>
      </c>
      <c r="U449" s="250" t="s">
        <v>1586</v>
      </c>
      <c r="V449" s="261" t="s">
        <v>1586</v>
      </c>
      <c r="W449" s="262" t="s">
        <v>1586</v>
      </c>
      <c r="Y449" s="15">
        <f ca="1">SUMIFS('D - Harmonogram úklidu'!$AJ$5:$AJ$1213,'D - Harmonogram úklidu'!$A$5:$A$1213,'A1 - Seznam míst plnění vnější'!G449,'D - Harmonogram úklidu'!$B$5:$B$1213,'A1 - Seznam míst plnění vnější'!L449)</f>
        <v>12</v>
      </c>
      <c r="Z449" s="47" t="str">
        <f t="shared" si="18"/>
        <v>Ivančice město</v>
      </c>
    </row>
    <row r="450" spans="1:26" ht="19.5" customHeight="1" x14ac:dyDescent="0.25">
      <c r="A450" s="14" t="s">
        <v>2510</v>
      </c>
      <c r="B450" s="30">
        <v>1281</v>
      </c>
      <c r="C450" s="26" t="s">
        <v>68</v>
      </c>
      <c r="D450" s="42" t="s">
        <v>61</v>
      </c>
      <c r="E450" s="26">
        <v>341354</v>
      </c>
      <c r="F450" s="26" t="s">
        <v>1793</v>
      </c>
      <c r="G450" s="33" t="s">
        <v>79</v>
      </c>
      <c r="H450" s="227" t="s">
        <v>1988</v>
      </c>
      <c r="I450" s="227" t="s">
        <v>2141</v>
      </c>
      <c r="J450" s="227" t="s">
        <v>2494</v>
      </c>
      <c r="K450" s="227" t="s">
        <v>2494</v>
      </c>
      <c r="L450" s="227" t="s">
        <v>391</v>
      </c>
      <c r="M450" s="247">
        <v>1</v>
      </c>
      <c r="N450" s="244">
        <v>420</v>
      </c>
      <c r="O450" s="243" t="s">
        <v>1575</v>
      </c>
      <c r="P450" s="125">
        <f>SUMIFS('C - Sazby a jednotkové ceny'!$H$7:$H$69,'C - Sazby a jednotkové ceny'!$E$7:$E$69,'A1 - Seznam míst plnění vnější'!L450,'C - Sazby a jednotkové ceny'!$F$7:$F$69,'A1 - Seznam míst plnění vnější'!M450)</f>
        <v>0</v>
      </c>
      <c r="Q450" s="269">
        <f t="shared" si="19"/>
        <v>0</v>
      </c>
      <c r="R450" s="249" t="s">
        <v>1586</v>
      </c>
      <c r="S450" s="251" t="s">
        <v>1586</v>
      </c>
      <c r="T450" s="252" t="s">
        <v>1586</v>
      </c>
      <c r="U450" s="250" t="s">
        <v>1586</v>
      </c>
      <c r="V450" s="261" t="s">
        <v>1586</v>
      </c>
      <c r="W450" s="262" t="s">
        <v>1586</v>
      </c>
      <c r="Y450" s="15">
        <f ca="1">SUMIFS('D - Harmonogram úklidu'!$AJ$5:$AJ$1213,'D - Harmonogram úklidu'!$A$5:$A$1213,'A1 - Seznam míst plnění vnější'!G450,'D - Harmonogram úklidu'!$B$5:$B$1213,'A1 - Seznam míst plnění vnější'!L450)</f>
        <v>1</v>
      </c>
      <c r="Z450" s="47" t="str">
        <f t="shared" si="18"/>
        <v>Ivančice město</v>
      </c>
    </row>
    <row r="451" spans="1:26" ht="11.25" customHeight="1" x14ac:dyDescent="0.25">
      <c r="A451" s="14" t="s">
        <v>2510</v>
      </c>
      <c r="B451" s="30">
        <v>2101</v>
      </c>
      <c r="C451" s="26" t="s">
        <v>344</v>
      </c>
      <c r="D451" s="42" t="s">
        <v>27</v>
      </c>
      <c r="E451" s="26">
        <v>341453</v>
      </c>
      <c r="F451" s="26" t="s">
        <v>1645</v>
      </c>
      <c r="G451" s="33" t="s">
        <v>18</v>
      </c>
      <c r="H451" s="227" t="s">
        <v>1988</v>
      </c>
      <c r="I451" s="227" t="s">
        <v>2144</v>
      </c>
      <c r="J451" s="227" t="s">
        <v>2580</v>
      </c>
      <c r="K451" s="227" t="s">
        <v>2495</v>
      </c>
      <c r="L451" s="227" t="s">
        <v>350</v>
      </c>
      <c r="M451" s="247">
        <v>2</v>
      </c>
      <c r="N451" s="244">
        <v>2543</v>
      </c>
      <c r="O451" s="243" t="s">
        <v>1575</v>
      </c>
      <c r="P451" s="125">
        <f>SUMIFS('C - Sazby a jednotkové ceny'!$H$7:$H$69,'C - Sazby a jednotkové ceny'!$E$7:$E$69,'A1 - Seznam míst plnění vnější'!L451,'C - Sazby a jednotkové ceny'!$F$7:$F$69,'A1 - Seznam míst plnění vnější'!M451)</f>
        <v>0</v>
      </c>
      <c r="Q451" s="269">
        <f t="shared" si="19"/>
        <v>0</v>
      </c>
      <c r="R451" s="249" t="s">
        <v>1586</v>
      </c>
      <c r="S451" s="251" t="s">
        <v>1585</v>
      </c>
      <c r="T451" s="252" t="s">
        <v>1585</v>
      </c>
      <c r="U451" s="250" t="s">
        <v>1586</v>
      </c>
      <c r="V451" s="261" t="s">
        <v>1586</v>
      </c>
      <c r="W451" s="262" t="s">
        <v>1586</v>
      </c>
      <c r="Y451" s="15">
        <f ca="1">SUMIFS('D - Harmonogram úklidu'!$AJ$5:$AJ$1213,'D - Harmonogram úklidu'!$A$5:$A$1213,'A1 - Seznam míst plnění vnější'!G455,'D - Harmonogram úklidu'!$B$5:$B$1213,'A1 - Seznam míst plnění vnější'!L455)</f>
        <v>16</v>
      </c>
      <c r="Z451" s="47" t="str">
        <f t="shared" si="18"/>
        <v>Ivanovice na Hané</v>
      </c>
    </row>
    <row r="452" spans="1:26" ht="11.25" customHeight="1" x14ac:dyDescent="0.25">
      <c r="A452" s="14" t="s">
        <v>2510</v>
      </c>
      <c r="B452" s="30">
        <v>2101</v>
      </c>
      <c r="C452" s="26" t="s">
        <v>344</v>
      </c>
      <c r="D452" s="42" t="s">
        <v>27</v>
      </c>
      <c r="E452" s="26">
        <v>341453</v>
      </c>
      <c r="F452" s="26" t="s">
        <v>1646</v>
      </c>
      <c r="G452" s="33" t="s">
        <v>18</v>
      </c>
      <c r="H452" s="227" t="s">
        <v>1988</v>
      </c>
      <c r="I452" s="227" t="s">
        <v>2145</v>
      </c>
      <c r="J452" s="227" t="s">
        <v>2580</v>
      </c>
      <c r="K452" s="227" t="s">
        <v>2492</v>
      </c>
      <c r="L452" s="227" t="s">
        <v>347</v>
      </c>
      <c r="M452" s="247">
        <v>12</v>
      </c>
      <c r="N452" s="32">
        <v>2</v>
      </c>
      <c r="O452" s="39" t="s">
        <v>1576</v>
      </c>
      <c r="P452" s="125">
        <f>SUMIFS('C - Sazby a jednotkové ceny'!$H$7:$H$69,'C - Sazby a jednotkové ceny'!$E$7:$E$69,'A1 - Seznam míst plnění vnější'!L452,'C - Sazby a jednotkové ceny'!$F$7:$F$69,'A1 - Seznam míst plnění vnější'!M452)</f>
        <v>0</v>
      </c>
      <c r="Q452" s="269">
        <f t="shared" si="19"/>
        <v>0</v>
      </c>
      <c r="R452" s="249" t="s">
        <v>1586</v>
      </c>
      <c r="S452" s="251" t="s">
        <v>1586</v>
      </c>
      <c r="T452" s="252" t="s">
        <v>1586</v>
      </c>
      <c r="U452" s="250" t="s">
        <v>1586</v>
      </c>
      <c r="V452" s="261" t="s">
        <v>1586</v>
      </c>
      <c r="W452" s="262" t="s">
        <v>1586</v>
      </c>
      <c r="Y452" s="15">
        <f ca="1">SUMIFS('D - Harmonogram úklidu'!$AJ$5:$AJ$1213,'D - Harmonogram úklidu'!$A$5:$A$1213,'A1 - Seznam míst plnění vnější'!G456,'D - Harmonogram úklidu'!$B$5:$B$1213,'A1 - Seznam míst plnění vnější'!L456)</f>
        <v>1</v>
      </c>
      <c r="Z452" s="47" t="str">
        <f t="shared" si="18"/>
        <v>Ivanovice na Hané</v>
      </c>
    </row>
    <row r="453" spans="1:26" ht="11.25" customHeight="1" x14ac:dyDescent="0.25">
      <c r="A453" s="14" t="s">
        <v>2510</v>
      </c>
      <c r="B453" s="30">
        <v>2101</v>
      </c>
      <c r="C453" s="26" t="s">
        <v>344</v>
      </c>
      <c r="D453" s="42" t="s">
        <v>27</v>
      </c>
      <c r="E453" s="26">
        <v>341453</v>
      </c>
      <c r="F453" s="26" t="s">
        <v>1647</v>
      </c>
      <c r="G453" s="33" t="s">
        <v>18</v>
      </c>
      <c r="H453" s="227" t="s">
        <v>1988</v>
      </c>
      <c r="I453" s="227" t="s">
        <v>2145</v>
      </c>
      <c r="J453" s="227" t="s">
        <v>2580</v>
      </c>
      <c r="K453" s="227" t="s">
        <v>2495</v>
      </c>
      <c r="L453" s="227" t="s">
        <v>350</v>
      </c>
      <c r="M453" s="247">
        <v>12</v>
      </c>
      <c r="N453" s="244">
        <v>90</v>
      </c>
      <c r="O453" s="243" t="s">
        <v>1575</v>
      </c>
      <c r="P453" s="125">
        <f>SUMIFS('C - Sazby a jednotkové ceny'!$H$7:$H$69,'C - Sazby a jednotkové ceny'!$E$7:$E$69,'A1 - Seznam míst plnění vnější'!L453,'C - Sazby a jednotkové ceny'!$F$7:$F$69,'A1 - Seznam míst plnění vnější'!M453)</f>
        <v>0</v>
      </c>
      <c r="Q453" s="269">
        <f t="shared" si="19"/>
        <v>0</v>
      </c>
      <c r="R453" s="249" t="s">
        <v>1586</v>
      </c>
      <c r="S453" s="251" t="s">
        <v>1585</v>
      </c>
      <c r="T453" s="252" t="s">
        <v>1585</v>
      </c>
      <c r="U453" s="250" t="s">
        <v>1586</v>
      </c>
      <c r="V453" s="261" t="s">
        <v>1586</v>
      </c>
      <c r="W453" s="262" t="s">
        <v>1586</v>
      </c>
      <c r="Y453" s="15">
        <f ca="1">SUMIFS('D - Harmonogram úklidu'!$AJ$5:$AJ$1213,'D - Harmonogram úklidu'!$A$5:$A$1213,'A1 - Seznam míst plnění vnější'!G457,'D - Harmonogram úklidu'!$B$5:$B$1213,'A1 - Seznam míst plnění vnější'!L457)</f>
        <v>12</v>
      </c>
      <c r="Z453" s="47" t="str">
        <f t="shared" si="18"/>
        <v>Ivanovice na Hané</v>
      </c>
    </row>
    <row r="454" spans="1:26" ht="11.25" customHeight="1" x14ac:dyDescent="0.25">
      <c r="A454" s="14" t="s">
        <v>489</v>
      </c>
      <c r="B454" s="30">
        <v>1251</v>
      </c>
      <c r="C454" s="26" t="s">
        <v>68</v>
      </c>
      <c r="D454" s="42" t="s">
        <v>123</v>
      </c>
      <c r="E454" s="26">
        <v>350553</v>
      </c>
      <c r="F454" s="26" t="s">
        <v>1649</v>
      </c>
      <c r="G454" s="33" t="s">
        <v>1975</v>
      </c>
      <c r="H454" s="227" t="s">
        <v>1988</v>
      </c>
      <c r="I454" s="227" t="s">
        <v>2146</v>
      </c>
      <c r="J454" s="227" t="s">
        <v>2580</v>
      </c>
      <c r="K454" s="227" t="s">
        <v>2495</v>
      </c>
      <c r="L454" s="227" t="s">
        <v>350</v>
      </c>
      <c r="M454" s="247">
        <v>1</v>
      </c>
      <c r="N454" s="244">
        <v>175</v>
      </c>
      <c r="O454" s="243" t="s">
        <v>1575</v>
      </c>
      <c r="P454" s="125">
        <f>SUMIFS('C - Sazby a jednotkové ceny'!$H$7:$H$69,'C - Sazby a jednotkové ceny'!$E$7:$E$69,'A1 - Seznam míst plnění vnější'!L454,'C - Sazby a jednotkové ceny'!$F$7:$F$69,'A1 - Seznam míst plnění vnější'!M454)</f>
        <v>0</v>
      </c>
      <c r="Q454" s="269">
        <f t="shared" si="19"/>
        <v>0</v>
      </c>
      <c r="R454" s="249" t="s">
        <v>1586</v>
      </c>
      <c r="S454" s="251" t="s">
        <v>1586</v>
      </c>
      <c r="T454" s="252" t="s">
        <v>1586</v>
      </c>
      <c r="U454" s="250" t="s">
        <v>1586</v>
      </c>
      <c r="V454" s="261" t="s">
        <v>1586</v>
      </c>
      <c r="W454" s="262" t="s">
        <v>1586</v>
      </c>
      <c r="Y454" s="15">
        <f ca="1">SUMIFS('D - Harmonogram úklidu'!$AJ$5:$AJ$1213,'D - Harmonogram úklidu'!$A$5:$A$1213,'A1 - Seznam míst plnění vnější'!G458,'D - Harmonogram úklidu'!$B$5:$B$1213,'A1 - Seznam míst plnění vnější'!L458)</f>
        <v>16</v>
      </c>
      <c r="Z454" s="47" t="str">
        <f t="shared" si="18"/>
        <v>Jackov</v>
      </c>
    </row>
    <row r="455" spans="1:26" ht="11.25" customHeight="1" x14ac:dyDescent="0.25">
      <c r="A455" s="14" t="s">
        <v>2510</v>
      </c>
      <c r="B455" s="30">
        <v>1201</v>
      </c>
      <c r="C455" s="26" t="s">
        <v>68</v>
      </c>
      <c r="D455" s="42" t="s">
        <v>123</v>
      </c>
      <c r="E455" s="26">
        <v>341651</v>
      </c>
      <c r="F455" s="26" t="s">
        <v>1616</v>
      </c>
      <c r="G455" s="33" t="s">
        <v>268</v>
      </c>
      <c r="H455" s="227" t="s">
        <v>1988</v>
      </c>
      <c r="I455" s="227" t="s">
        <v>2147</v>
      </c>
      <c r="J455" s="227" t="s">
        <v>2580</v>
      </c>
      <c r="K455" s="227" t="s">
        <v>2495</v>
      </c>
      <c r="L455" s="227" t="s">
        <v>350</v>
      </c>
      <c r="M455" s="247">
        <v>2</v>
      </c>
      <c r="N455" s="244">
        <v>882</v>
      </c>
      <c r="O455" s="243" t="s">
        <v>1575</v>
      </c>
      <c r="P455" s="125">
        <f>SUMIFS('C - Sazby a jednotkové ceny'!$H$7:$H$69,'C - Sazby a jednotkové ceny'!$E$7:$E$69,'A1 - Seznam míst plnění vnější'!L455,'C - Sazby a jednotkové ceny'!$F$7:$F$69,'A1 - Seznam míst plnění vnější'!M455)</f>
        <v>0</v>
      </c>
      <c r="Q455" s="269">
        <f t="shared" si="19"/>
        <v>0</v>
      </c>
      <c r="R455" s="249" t="s">
        <v>1586</v>
      </c>
      <c r="S455" s="251" t="s">
        <v>1585</v>
      </c>
      <c r="T455" s="252" t="s">
        <v>1585</v>
      </c>
      <c r="U455" s="250" t="s">
        <v>1586</v>
      </c>
      <c r="V455" s="261" t="s">
        <v>1586</v>
      </c>
      <c r="W455" s="262" t="s">
        <v>1586</v>
      </c>
      <c r="Y455" s="15">
        <f ca="1">SUMIFS('D - Harmonogram úklidu'!$AJ$5:$AJ$1213,'D - Harmonogram úklidu'!$A$5:$A$1213,'A1 - Seznam míst plnění vnější'!G459,'D - Harmonogram úklidu'!$B$5:$B$1213,'A1 - Seznam míst plnění vnější'!L459)</f>
        <v>4</v>
      </c>
      <c r="Z455" s="47" t="str">
        <f t="shared" si="18"/>
        <v>Jaroměřice nad Rokytnou</v>
      </c>
    </row>
    <row r="456" spans="1:26" ht="11.25" customHeight="1" x14ac:dyDescent="0.25">
      <c r="A456" s="14" t="s">
        <v>2510</v>
      </c>
      <c r="B456" s="30">
        <v>1201</v>
      </c>
      <c r="C456" s="26" t="s">
        <v>68</v>
      </c>
      <c r="D456" s="42" t="s">
        <v>123</v>
      </c>
      <c r="E456" s="26">
        <v>341651</v>
      </c>
      <c r="F456" s="26" t="s">
        <v>1617</v>
      </c>
      <c r="G456" s="33" t="s">
        <v>268</v>
      </c>
      <c r="H456" s="227" t="s">
        <v>1988</v>
      </c>
      <c r="I456" s="227" t="s">
        <v>2147</v>
      </c>
      <c r="J456" s="227" t="s">
        <v>2494</v>
      </c>
      <c r="K456" s="227" t="s">
        <v>2494</v>
      </c>
      <c r="L456" s="227" t="s">
        <v>391</v>
      </c>
      <c r="M456" s="247">
        <v>1</v>
      </c>
      <c r="N456" s="244">
        <v>2514</v>
      </c>
      <c r="O456" s="243" t="s">
        <v>1575</v>
      </c>
      <c r="P456" s="125">
        <f>SUMIFS('C - Sazby a jednotkové ceny'!$H$7:$H$69,'C - Sazby a jednotkové ceny'!$E$7:$E$69,'A1 - Seznam míst plnění vnější'!L456,'C - Sazby a jednotkové ceny'!$F$7:$F$69,'A1 - Seznam míst plnění vnější'!M456)</f>
        <v>0</v>
      </c>
      <c r="Q456" s="269">
        <f t="shared" si="19"/>
        <v>0</v>
      </c>
      <c r="R456" s="249" t="s">
        <v>1586</v>
      </c>
      <c r="S456" s="251" t="s">
        <v>1586</v>
      </c>
      <c r="T456" s="252" t="s">
        <v>1586</v>
      </c>
      <c r="U456" s="250" t="s">
        <v>1586</v>
      </c>
      <c r="V456" s="261" t="s">
        <v>1586</v>
      </c>
      <c r="W456" s="262" t="s">
        <v>1586</v>
      </c>
      <c r="Y456" s="15">
        <f ca="1">SUMIFS('D - Harmonogram úklidu'!$AJ$5:$AJ$1213,'D - Harmonogram úklidu'!$A$5:$A$1213,'A1 - Seznam míst plnění vnější'!G460,'D - Harmonogram úklidu'!$B$5:$B$1213,'A1 - Seznam míst plnění vnější'!L460)</f>
        <v>2</v>
      </c>
      <c r="Z456" s="47" t="str">
        <f t="shared" si="18"/>
        <v>Jaroměřice nad Rokytnou</v>
      </c>
    </row>
    <row r="457" spans="1:26" ht="11.25" customHeight="1" x14ac:dyDescent="0.25">
      <c r="A457" s="14" t="s">
        <v>2510</v>
      </c>
      <c r="B457" s="30">
        <v>1201</v>
      </c>
      <c r="C457" s="26" t="s">
        <v>68</v>
      </c>
      <c r="D457" s="42" t="s">
        <v>123</v>
      </c>
      <c r="E457" s="26">
        <v>341651</v>
      </c>
      <c r="F457" s="26" t="s">
        <v>1646</v>
      </c>
      <c r="G457" s="33" t="s">
        <v>268</v>
      </c>
      <c r="H457" s="227" t="s">
        <v>1988</v>
      </c>
      <c r="I457" s="227" t="s">
        <v>2148</v>
      </c>
      <c r="J457" s="227" t="s">
        <v>2580</v>
      </c>
      <c r="K457" s="227" t="s">
        <v>2492</v>
      </c>
      <c r="L457" s="227" t="s">
        <v>347</v>
      </c>
      <c r="M457" s="247">
        <v>12</v>
      </c>
      <c r="N457" s="32">
        <v>2</v>
      </c>
      <c r="O457" s="39" t="s">
        <v>1576</v>
      </c>
      <c r="P457" s="125">
        <f>SUMIFS('C - Sazby a jednotkové ceny'!$H$7:$H$69,'C - Sazby a jednotkové ceny'!$E$7:$E$69,'A1 - Seznam míst plnění vnější'!L457,'C - Sazby a jednotkové ceny'!$F$7:$F$69,'A1 - Seznam míst plnění vnější'!M457)</f>
        <v>0</v>
      </c>
      <c r="Q457" s="269">
        <f t="shared" si="19"/>
        <v>0</v>
      </c>
      <c r="R457" s="249" t="s">
        <v>1586</v>
      </c>
      <c r="S457" s="251" t="s">
        <v>1586</v>
      </c>
      <c r="T457" s="252" t="s">
        <v>1586</v>
      </c>
      <c r="U457" s="250" t="s">
        <v>1586</v>
      </c>
      <c r="V457" s="261" t="s">
        <v>1586</v>
      </c>
      <c r="W457" s="262" t="s">
        <v>1586</v>
      </c>
      <c r="Y457" s="15">
        <f ca="1">SUMIFS('D - Harmonogram úklidu'!$AJ$5:$AJ$1213,'D - Harmonogram úklidu'!$A$5:$A$1213,'A1 - Seznam míst plnění vnější'!G461,'D - Harmonogram úklidu'!$B$5:$B$1213,'A1 - Seznam míst plnění vnější'!L461)</f>
        <v>4</v>
      </c>
      <c r="Z457" s="47" t="str">
        <f t="shared" si="18"/>
        <v>Jaroměřice nad Rokytnou</v>
      </c>
    </row>
    <row r="458" spans="1:26" ht="11.25" customHeight="1" x14ac:dyDescent="0.25">
      <c r="A458" s="14" t="s">
        <v>2510</v>
      </c>
      <c r="B458" s="30">
        <v>1201</v>
      </c>
      <c r="C458" s="26" t="s">
        <v>68</v>
      </c>
      <c r="D458" s="42" t="s">
        <v>123</v>
      </c>
      <c r="E458" s="26">
        <v>341651</v>
      </c>
      <c r="F458" s="26" t="s">
        <v>1647</v>
      </c>
      <c r="G458" s="33" t="s">
        <v>268</v>
      </c>
      <c r="H458" s="227" t="s">
        <v>1988</v>
      </c>
      <c r="I458" s="227" t="s">
        <v>2148</v>
      </c>
      <c r="J458" s="227" t="s">
        <v>2580</v>
      </c>
      <c r="K458" s="227" t="s">
        <v>2495</v>
      </c>
      <c r="L458" s="227" t="s">
        <v>350</v>
      </c>
      <c r="M458" s="247">
        <v>12</v>
      </c>
      <c r="N458" s="244">
        <v>139</v>
      </c>
      <c r="O458" s="243" t="s">
        <v>1575</v>
      </c>
      <c r="P458" s="125">
        <f>SUMIFS('C - Sazby a jednotkové ceny'!$H$7:$H$69,'C - Sazby a jednotkové ceny'!$E$7:$E$69,'A1 - Seznam míst plnění vnější'!L458,'C - Sazby a jednotkové ceny'!$F$7:$F$69,'A1 - Seznam míst plnění vnější'!M458)</f>
        <v>0</v>
      </c>
      <c r="Q458" s="269">
        <f t="shared" si="19"/>
        <v>0</v>
      </c>
      <c r="R458" s="249" t="s">
        <v>1586</v>
      </c>
      <c r="S458" s="251" t="s">
        <v>1585</v>
      </c>
      <c r="T458" s="252" t="s">
        <v>1585</v>
      </c>
      <c r="U458" s="250" t="s">
        <v>1586</v>
      </c>
      <c r="V458" s="261" t="s">
        <v>1586</v>
      </c>
      <c r="W458" s="262" t="s">
        <v>1586</v>
      </c>
      <c r="Y458" s="15">
        <f ca="1">SUMIFS('D - Harmonogram úklidu'!$AJ$5:$AJ$1213,'D - Harmonogram úklidu'!$A$5:$A$1213,'A1 - Seznam míst plnění vnější'!G462,'D - Harmonogram úklidu'!$B$5:$B$1213,'A1 - Seznam míst plnění vnější'!L462)</f>
        <v>1</v>
      </c>
      <c r="Z458" s="47" t="str">
        <f t="shared" ref="Z458:Z521" si="20">IF(ISNUMBER(SEARCH(" - ",G458,1)),LEFT(G458,(SEARCH(" - ",G458,1))-1),G458)</f>
        <v>Jaroměřice nad Rokytnou</v>
      </c>
    </row>
    <row r="459" spans="1:26" ht="19.5" customHeight="1" x14ac:dyDescent="0.25">
      <c r="A459" s="14" t="s">
        <v>2510</v>
      </c>
      <c r="B459" s="30">
        <v>2791</v>
      </c>
      <c r="C459" s="26" t="s">
        <v>68</v>
      </c>
      <c r="D459" s="42" t="s">
        <v>58</v>
      </c>
      <c r="E459" s="26">
        <v>371757</v>
      </c>
      <c r="F459" s="26" t="s">
        <v>1624</v>
      </c>
      <c r="G459" s="33" t="s">
        <v>298</v>
      </c>
      <c r="H459" s="227" t="s">
        <v>1988</v>
      </c>
      <c r="I459" s="227" t="s">
        <v>2149</v>
      </c>
      <c r="J459" s="227" t="s">
        <v>2580</v>
      </c>
      <c r="K459" s="227" t="s">
        <v>2491</v>
      </c>
      <c r="L459" s="227" t="s">
        <v>346</v>
      </c>
      <c r="M459" s="247">
        <v>4</v>
      </c>
      <c r="N459" s="244">
        <v>9</v>
      </c>
      <c r="O459" s="243" t="s">
        <v>1575</v>
      </c>
      <c r="P459" s="125">
        <f>SUMIFS('C - Sazby a jednotkové ceny'!$H$7:$H$69,'C - Sazby a jednotkové ceny'!$E$7:$E$69,'A1 - Seznam míst plnění vnější'!L459,'C - Sazby a jednotkové ceny'!$F$7:$F$69,'A1 - Seznam míst plnění vnější'!M459)</f>
        <v>0</v>
      </c>
      <c r="Q459" s="269">
        <f t="shared" ref="Q459:Q522" si="21">M459*P459*N459*(365/12/28)</f>
        <v>0</v>
      </c>
      <c r="R459" s="249" t="s">
        <v>1586</v>
      </c>
      <c r="S459" s="251" t="s">
        <v>1586</v>
      </c>
      <c r="T459" s="252" t="s">
        <v>1586</v>
      </c>
      <c r="U459" s="250" t="s">
        <v>1586</v>
      </c>
      <c r="V459" s="261" t="s">
        <v>1586</v>
      </c>
      <c r="W459" s="262" t="s">
        <v>1586</v>
      </c>
      <c r="Y459" s="15">
        <f>SUMIFS('D - Harmonogram úklidu'!$AJ$5:$AJ$1213,'D - Harmonogram úklidu'!$A$5:$A$1213,'A1 - Seznam míst plnění vnější'!G463,'D - Harmonogram úklidu'!$B$5:$B$1213,'A1 - Seznam míst plnění vnější'!L463)</f>
        <v>0</v>
      </c>
      <c r="Z459" s="47" t="str">
        <f t="shared" si="20"/>
        <v>Javorník nad Veličkou zastávka</v>
      </c>
    </row>
    <row r="460" spans="1:26" ht="19.5" customHeight="1" x14ac:dyDescent="0.25">
      <c r="A460" s="14" t="s">
        <v>2510</v>
      </c>
      <c r="B460" s="30">
        <v>2791</v>
      </c>
      <c r="C460" s="26" t="s">
        <v>68</v>
      </c>
      <c r="D460" s="42" t="s">
        <v>58</v>
      </c>
      <c r="E460" s="26">
        <v>371757</v>
      </c>
      <c r="F460" s="26" t="s">
        <v>1625</v>
      </c>
      <c r="G460" s="33" t="s">
        <v>298</v>
      </c>
      <c r="H460" s="227" t="s">
        <v>1988</v>
      </c>
      <c r="I460" s="227" t="s">
        <v>2149</v>
      </c>
      <c r="J460" s="227" t="s">
        <v>2580</v>
      </c>
      <c r="K460" s="227" t="s">
        <v>2492</v>
      </c>
      <c r="L460" s="227" t="s">
        <v>347</v>
      </c>
      <c r="M460" s="247">
        <v>2</v>
      </c>
      <c r="N460" s="32">
        <v>1</v>
      </c>
      <c r="O460" s="39" t="s">
        <v>1576</v>
      </c>
      <c r="P460" s="125">
        <f>SUMIFS('C - Sazby a jednotkové ceny'!$H$7:$H$69,'C - Sazby a jednotkové ceny'!$E$7:$E$69,'A1 - Seznam míst plnění vnější'!L460,'C - Sazby a jednotkové ceny'!$F$7:$F$69,'A1 - Seznam míst plnění vnější'!M460)</f>
        <v>0</v>
      </c>
      <c r="Q460" s="269">
        <f t="shared" si="21"/>
        <v>0</v>
      </c>
      <c r="R460" s="249" t="s">
        <v>1586</v>
      </c>
      <c r="S460" s="251" t="s">
        <v>1586</v>
      </c>
      <c r="T460" s="252" t="s">
        <v>1586</v>
      </c>
      <c r="U460" s="250" t="s">
        <v>1586</v>
      </c>
      <c r="V460" s="261" t="s">
        <v>1586</v>
      </c>
      <c r="W460" s="262" t="s">
        <v>1586</v>
      </c>
      <c r="Y460" s="15">
        <f ca="1">SUMIFS('D - Harmonogram úklidu'!$AJ$5:$AJ$1213,'D - Harmonogram úklidu'!$A$5:$A$1213,'A1 - Seznam míst plnění vnější'!G464,'D - Harmonogram úklidu'!$B$5:$B$1213,'A1 - Seznam míst plnění vnější'!L464)</f>
        <v>4</v>
      </c>
      <c r="Z460" s="47" t="str">
        <f t="shared" si="20"/>
        <v>Javorník nad Veličkou zastávka</v>
      </c>
    </row>
    <row r="461" spans="1:26" ht="19.5" customHeight="1" x14ac:dyDescent="0.25">
      <c r="A461" s="14" t="s">
        <v>2510</v>
      </c>
      <c r="B461" s="30">
        <v>2791</v>
      </c>
      <c r="C461" s="26" t="s">
        <v>68</v>
      </c>
      <c r="D461" s="42" t="s">
        <v>58</v>
      </c>
      <c r="E461" s="26">
        <v>371757</v>
      </c>
      <c r="F461" s="26" t="s">
        <v>1626</v>
      </c>
      <c r="G461" s="33" t="s">
        <v>298</v>
      </c>
      <c r="H461" s="227" t="s">
        <v>1988</v>
      </c>
      <c r="I461" s="227" t="s">
        <v>2149</v>
      </c>
      <c r="J461" s="227" t="s">
        <v>2580</v>
      </c>
      <c r="K461" s="227" t="s">
        <v>2495</v>
      </c>
      <c r="L461" s="227" t="s">
        <v>350</v>
      </c>
      <c r="M461" s="247">
        <v>2</v>
      </c>
      <c r="N461" s="244">
        <v>69</v>
      </c>
      <c r="O461" s="243" t="s">
        <v>1575</v>
      </c>
      <c r="P461" s="125">
        <f>SUMIFS('C - Sazby a jednotkové ceny'!$H$7:$H$69,'C - Sazby a jednotkové ceny'!$E$7:$E$69,'A1 - Seznam míst plnění vnější'!L461,'C - Sazby a jednotkové ceny'!$F$7:$F$69,'A1 - Seznam míst plnění vnější'!M461)</f>
        <v>0</v>
      </c>
      <c r="Q461" s="269">
        <f t="shared" si="21"/>
        <v>0</v>
      </c>
      <c r="R461" s="249" t="s">
        <v>1586</v>
      </c>
      <c r="S461" s="251" t="s">
        <v>1586</v>
      </c>
      <c r="T461" s="252" t="s">
        <v>1586</v>
      </c>
      <c r="U461" s="250" t="s">
        <v>1586</v>
      </c>
      <c r="V461" s="261" t="s">
        <v>1586</v>
      </c>
      <c r="W461" s="262" t="s">
        <v>1586</v>
      </c>
      <c r="Y461" s="15">
        <f ca="1">SUMIFS('D - Harmonogram úklidu'!$AJ$5:$AJ$1213,'D - Harmonogram úklidu'!$A$5:$A$1213,'A1 - Seznam míst plnění vnější'!G465,'D - Harmonogram úklidu'!$B$5:$B$1213,'A1 - Seznam míst plnění vnější'!L465)</f>
        <v>4</v>
      </c>
      <c r="Z461" s="47" t="str">
        <f t="shared" si="20"/>
        <v>Javorník nad Veličkou zastávka</v>
      </c>
    </row>
    <row r="462" spans="1:26" ht="19.5" customHeight="1" x14ac:dyDescent="0.25">
      <c r="A462" s="14" t="s">
        <v>2510</v>
      </c>
      <c r="B462" s="30">
        <v>2791</v>
      </c>
      <c r="C462" s="26" t="s">
        <v>68</v>
      </c>
      <c r="D462" s="42" t="s">
        <v>58</v>
      </c>
      <c r="E462" s="26">
        <v>371757</v>
      </c>
      <c r="F462" s="26" t="s">
        <v>1627</v>
      </c>
      <c r="G462" s="33" t="s">
        <v>298</v>
      </c>
      <c r="H462" s="227" t="s">
        <v>1988</v>
      </c>
      <c r="I462" s="227" t="s">
        <v>2149</v>
      </c>
      <c r="J462" s="227" t="s">
        <v>2494</v>
      </c>
      <c r="K462" s="227" t="s">
        <v>2494</v>
      </c>
      <c r="L462" s="227" t="s">
        <v>391</v>
      </c>
      <c r="M462" s="247">
        <v>1</v>
      </c>
      <c r="N462" s="244">
        <v>60</v>
      </c>
      <c r="O462" s="243" t="s">
        <v>1575</v>
      </c>
      <c r="P462" s="125">
        <f>SUMIFS('C - Sazby a jednotkové ceny'!$H$7:$H$69,'C - Sazby a jednotkové ceny'!$E$7:$E$69,'A1 - Seznam míst plnění vnější'!L462,'C - Sazby a jednotkové ceny'!$F$7:$F$69,'A1 - Seznam míst plnění vnější'!M462)</f>
        <v>0</v>
      </c>
      <c r="Q462" s="269">
        <f t="shared" si="21"/>
        <v>0</v>
      </c>
      <c r="R462" s="249" t="s">
        <v>1586</v>
      </c>
      <c r="S462" s="251" t="s">
        <v>1586</v>
      </c>
      <c r="T462" s="252" t="s">
        <v>1586</v>
      </c>
      <c r="U462" s="250" t="s">
        <v>1586</v>
      </c>
      <c r="V462" s="261" t="s">
        <v>1586</v>
      </c>
      <c r="W462" s="262" t="s">
        <v>1586</v>
      </c>
      <c r="Y462" s="15">
        <f ca="1">SUMIFS('D - Harmonogram úklidu'!$AJ$5:$AJ$1213,'D - Harmonogram úklidu'!$A$5:$A$1213,'A1 - Seznam míst plnění vnější'!G466,'D - Harmonogram úklidu'!$B$5:$B$1213,'A1 - Seznam míst plnění vnější'!L466)</f>
        <v>2</v>
      </c>
      <c r="Z462" s="47" t="str">
        <f t="shared" si="20"/>
        <v>Javorník nad Veličkou zastávka</v>
      </c>
    </row>
    <row r="463" spans="1:26" ht="11.25" customHeight="1" x14ac:dyDescent="0.25">
      <c r="A463" s="14" t="s">
        <v>489</v>
      </c>
      <c r="B463" s="30">
        <v>1251</v>
      </c>
      <c r="C463" s="26" t="s">
        <v>68</v>
      </c>
      <c r="D463" s="42" t="s">
        <v>123</v>
      </c>
      <c r="E463" s="26">
        <v>341859</v>
      </c>
      <c r="F463" s="26" t="s">
        <v>1649</v>
      </c>
      <c r="G463" s="33" t="s">
        <v>1976</v>
      </c>
      <c r="H463" s="227" t="s">
        <v>1988</v>
      </c>
      <c r="I463" s="227" t="s">
        <v>2150</v>
      </c>
      <c r="J463" s="227" t="s">
        <v>2580</v>
      </c>
      <c r="K463" s="227" t="s">
        <v>2495</v>
      </c>
      <c r="L463" s="227" t="s">
        <v>350</v>
      </c>
      <c r="M463" s="247">
        <v>1</v>
      </c>
      <c r="N463" s="244">
        <v>310</v>
      </c>
      <c r="O463" s="243" t="s">
        <v>1575</v>
      </c>
      <c r="P463" s="125">
        <f>SUMIFS('C - Sazby a jednotkové ceny'!$H$7:$H$69,'C - Sazby a jednotkové ceny'!$E$7:$E$69,'A1 - Seznam míst plnění vnější'!L463,'C - Sazby a jednotkové ceny'!$F$7:$F$69,'A1 - Seznam míst plnění vnější'!M463)</f>
        <v>0</v>
      </c>
      <c r="Q463" s="269">
        <f t="shared" si="21"/>
        <v>0</v>
      </c>
      <c r="R463" s="249" t="s">
        <v>1586</v>
      </c>
      <c r="S463" s="251" t="s">
        <v>1586</v>
      </c>
      <c r="T463" s="252" t="s">
        <v>1586</v>
      </c>
      <c r="U463" s="250" t="s">
        <v>1586</v>
      </c>
      <c r="V463" s="261" t="s">
        <v>1586</v>
      </c>
      <c r="W463" s="262" t="s">
        <v>1586</v>
      </c>
      <c r="Y463" s="15">
        <f ca="1">SUMIFS('D - Harmonogram úklidu'!$AJ$5:$AJ$1213,'D - Harmonogram úklidu'!$A$5:$A$1213,'A1 - Seznam míst plnění vnější'!G467,'D - Harmonogram úklidu'!$B$5:$B$1213,'A1 - Seznam míst plnění vnější'!L467)</f>
        <v>4</v>
      </c>
      <c r="Z463" s="47" t="str">
        <f t="shared" si="20"/>
        <v>Jemnice</v>
      </c>
    </row>
    <row r="464" spans="1:26" ht="19.5" customHeight="1" x14ac:dyDescent="0.25">
      <c r="A464" s="14" t="s">
        <v>2510</v>
      </c>
      <c r="B464" s="30">
        <v>2302</v>
      </c>
      <c r="C464" s="26" t="s">
        <v>68</v>
      </c>
      <c r="D464" s="42" t="s">
        <v>59</v>
      </c>
      <c r="E464" s="26">
        <v>352559</v>
      </c>
      <c r="F464" s="26" t="s">
        <v>1650</v>
      </c>
      <c r="G464" s="33" t="s">
        <v>80</v>
      </c>
      <c r="H464" s="227" t="s">
        <v>1988</v>
      </c>
      <c r="I464" s="227" t="s">
        <v>2151</v>
      </c>
      <c r="J464" s="227" t="s">
        <v>2580</v>
      </c>
      <c r="K464" s="227" t="s">
        <v>2491</v>
      </c>
      <c r="L464" s="227" t="s">
        <v>346</v>
      </c>
      <c r="M464" s="247">
        <v>4</v>
      </c>
      <c r="N464" s="244">
        <v>10</v>
      </c>
      <c r="O464" s="243" t="s">
        <v>1575</v>
      </c>
      <c r="P464" s="125">
        <f>SUMIFS('C - Sazby a jednotkové ceny'!$H$7:$H$69,'C - Sazby a jednotkové ceny'!$E$7:$E$69,'A1 - Seznam míst plnění vnější'!L464,'C - Sazby a jednotkové ceny'!$F$7:$F$69,'A1 - Seznam míst plnění vnější'!M464)</f>
        <v>0</v>
      </c>
      <c r="Q464" s="269">
        <f t="shared" si="21"/>
        <v>0</v>
      </c>
      <c r="R464" s="249" t="s">
        <v>1586</v>
      </c>
      <c r="S464" s="251" t="s">
        <v>1586</v>
      </c>
      <c r="T464" s="252" t="s">
        <v>1586</v>
      </c>
      <c r="U464" s="250" t="s">
        <v>1586</v>
      </c>
      <c r="V464" s="261" t="s">
        <v>1586</v>
      </c>
      <c r="W464" s="262" t="s">
        <v>1586</v>
      </c>
      <c r="Y464" s="15">
        <f ca="1">SUMIFS('D - Harmonogram úklidu'!$AJ$5:$AJ$1213,'D - Harmonogram úklidu'!$A$5:$A$1213,'A1 - Seznam míst plnění vnější'!G468,'D - Harmonogram úklidu'!$B$5:$B$1213,'A1 - Seznam míst plnění vnější'!L468)</f>
        <v>4</v>
      </c>
      <c r="Z464" s="47" t="str">
        <f t="shared" si="20"/>
        <v>Jestřabice</v>
      </c>
    </row>
    <row r="465" spans="1:26" ht="19.5" customHeight="1" x14ac:dyDescent="0.25">
      <c r="A465" s="14" t="s">
        <v>2510</v>
      </c>
      <c r="B465" s="30">
        <v>2302</v>
      </c>
      <c r="C465" s="26" t="s">
        <v>68</v>
      </c>
      <c r="D465" s="42" t="s">
        <v>59</v>
      </c>
      <c r="E465" s="26">
        <v>352559</v>
      </c>
      <c r="F465" s="26" t="s">
        <v>1651</v>
      </c>
      <c r="G465" s="33" t="s">
        <v>80</v>
      </c>
      <c r="H465" s="227" t="s">
        <v>1988</v>
      </c>
      <c r="I465" s="227" t="s">
        <v>2151</v>
      </c>
      <c r="J465" s="227" t="s">
        <v>2580</v>
      </c>
      <c r="K465" s="227" t="s">
        <v>2492</v>
      </c>
      <c r="L465" s="227" t="s">
        <v>347</v>
      </c>
      <c r="M465" s="247">
        <v>4</v>
      </c>
      <c r="N465" s="32">
        <v>1</v>
      </c>
      <c r="O465" s="39" t="s">
        <v>1576</v>
      </c>
      <c r="P465" s="125">
        <f>SUMIFS('C - Sazby a jednotkové ceny'!$H$7:$H$69,'C - Sazby a jednotkové ceny'!$E$7:$E$69,'A1 - Seznam míst plnění vnější'!L465,'C - Sazby a jednotkové ceny'!$F$7:$F$69,'A1 - Seznam míst plnění vnější'!M465)</f>
        <v>0</v>
      </c>
      <c r="Q465" s="269">
        <f t="shared" si="21"/>
        <v>0</v>
      </c>
      <c r="R465" s="249" t="s">
        <v>1586</v>
      </c>
      <c r="S465" s="251" t="s">
        <v>1586</v>
      </c>
      <c r="T465" s="252" t="s">
        <v>1586</v>
      </c>
      <c r="U465" s="250" t="s">
        <v>1586</v>
      </c>
      <c r="V465" s="261" t="s">
        <v>1586</v>
      </c>
      <c r="W465" s="262" t="s">
        <v>1586</v>
      </c>
      <c r="Y465" s="15">
        <f ca="1">SUMIFS('D - Harmonogram úklidu'!$AJ$5:$AJ$1213,'D - Harmonogram úklidu'!$A$5:$A$1213,'A1 - Seznam míst plnění vnější'!G469,'D - Harmonogram úklidu'!$B$5:$B$1213,'A1 - Seznam míst plnění vnější'!L469)</f>
        <v>2</v>
      </c>
      <c r="Z465" s="47" t="str">
        <f t="shared" si="20"/>
        <v>Jestřabice</v>
      </c>
    </row>
    <row r="466" spans="1:26" ht="19.5" customHeight="1" x14ac:dyDescent="0.25">
      <c r="A466" s="14" t="s">
        <v>2510</v>
      </c>
      <c r="B466" s="30">
        <v>2302</v>
      </c>
      <c r="C466" s="26" t="s">
        <v>68</v>
      </c>
      <c r="D466" s="42" t="s">
        <v>59</v>
      </c>
      <c r="E466" s="26">
        <v>352559</v>
      </c>
      <c r="F466" s="26" t="s">
        <v>1652</v>
      </c>
      <c r="G466" s="33" t="s">
        <v>80</v>
      </c>
      <c r="H466" s="227" t="s">
        <v>1988</v>
      </c>
      <c r="I466" s="227" t="s">
        <v>2151</v>
      </c>
      <c r="J466" s="227" t="s">
        <v>2580</v>
      </c>
      <c r="K466" s="227" t="s">
        <v>2495</v>
      </c>
      <c r="L466" s="227" t="s">
        <v>350</v>
      </c>
      <c r="M466" s="247">
        <v>1</v>
      </c>
      <c r="N466" s="244">
        <v>20</v>
      </c>
      <c r="O466" s="243" t="s">
        <v>1575</v>
      </c>
      <c r="P466" s="125">
        <f>SUMIFS('C - Sazby a jednotkové ceny'!$H$7:$H$69,'C - Sazby a jednotkové ceny'!$E$7:$E$69,'A1 - Seznam míst plnění vnější'!L466,'C - Sazby a jednotkové ceny'!$F$7:$F$69,'A1 - Seznam míst plnění vnější'!M466)</f>
        <v>0</v>
      </c>
      <c r="Q466" s="269">
        <f t="shared" si="21"/>
        <v>0</v>
      </c>
      <c r="R466" s="249" t="s">
        <v>1586</v>
      </c>
      <c r="S466" s="251" t="s">
        <v>1586</v>
      </c>
      <c r="T466" s="252" t="s">
        <v>1586</v>
      </c>
      <c r="U466" s="250" t="s">
        <v>1586</v>
      </c>
      <c r="V466" s="261" t="s">
        <v>1586</v>
      </c>
      <c r="W466" s="262" t="s">
        <v>1586</v>
      </c>
      <c r="Y466" s="15">
        <f ca="1">SUMIFS('D - Harmonogram úklidu'!$AJ$5:$AJ$1213,'D - Harmonogram úklidu'!$A$5:$A$1213,'A1 - Seznam míst plnění vnější'!G470,'D - Harmonogram úklidu'!$B$5:$B$1213,'A1 - Seznam míst plnění vnější'!L470)</f>
        <v>4</v>
      </c>
      <c r="Z466" s="47" t="str">
        <f t="shared" si="20"/>
        <v>Jestřabice</v>
      </c>
    </row>
    <row r="467" spans="1:26" ht="22.5" customHeight="1" x14ac:dyDescent="0.25">
      <c r="A467" s="14" t="s">
        <v>2510</v>
      </c>
      <c r="B467" s="30">
        <v>2081</v>
      </c>
      <c r="C467" s="26" t="s">
        <v>68</v>
      </c>
      <c r="D467" s="42" t="s">
        <v>65</v>
      </c>
      <c r="E467" s="26">
        <v>354258</v>
      </c>
      <c r="F467" s="26" t="s">
        <v>1653</v>
      </c>
      <c r="G467" s="33" t="s">
        <v>81</v>
      </c>
      <c r="H467" s="227" t="s">
        <v>1988</v>
      </c>
      <c r="I467" s="227" t="s">
        <v>2152</v>
      </c>
      <c r="J467" s="227" t="s">
        <v>2580</v>
      </c>
      <c r="K467" s="227" t="s">
        <v>2491</v>
      </c>
      <c r="L467" s="227" t="s">
        <v>346</v>
      </c>
      <c r="M467" s="247">
        <v>4</v>
      </c>
      <c r="N467" s="244">
        <v>7</v>
      </c>
      <c r="O467" s="243" t="s">
        <v>1575</v>
      </c>
      <c r="P467" s="125">
        <f>SUMIFS('C - Sazby a jednotkové ceny'!$H$7:$H$69,'C - Sazby a jednotkové ceny'!$E$7:$E$69,'A1 - Seznam míst plnění vnější'!L467,'C - Sazby a jednotkové ceny'!$F$7:$F$69,'A1 - Seznam míst plnění vnější'!M467)</f>
        <v>0</v>
      </c>
      <c r="Q467" s="269">
        <f t="shared" si="21"/>
        <v>0</v>
      </c>
      <c r="R467" s="249" t="s">
        <v>1586</v>
      </c>
      <c r="S467" s="251" t="s">
        <v>1586</v>
      </c>
      <c r="T467" s="252" t="s">
        <v>1586</v>
      </c>
      <c r="U467" s="250" t="s">
        <v>1586</v>
      </c>
      <c r="V467" s="261" t="s">
        <v>1586</v>
      </c>
      <c r="W467" s="262" t="s">
        <v>1586</v>
      </c>
      <c r="Y467" s="15">
        <f ca="1">SUMIFS('D - Harmonogram úklidu'!$AJ$5:$AJ$1213,'D - Harmonogram úklidu'!$A$5:$A$1213,'A1 - Seznam míst plnění vnější'!G471,'D - Harmonogram úklidu'!$B$5:$B$1213,'A1 - Seznam míst plnění vnější'!L471)</f>
        <v>2</v>
      </c>
      <c r="Z467" s="47" t="str">
        <f t="shared" si="20"/>
        <v>Jevišovka</v>
      </c>
    </row>
    <row r="468" spans="1:26" ht="22.5" customHeight="1" x14ac:dyDescent="0.25">
      <c r="A468" s="14" t="s">
        <v>2510</v>
      </c>
      <c r="B468" s="30">
        <v>2081</v>
      </c>
      <c r="C468" s="26" t="s">
        <v>68</v>
      </c>
      <c r="D468" s="42" t="s">
        <v>65</v>
      </c>
      <c r="E468" s="26">
        <v>354258</v>
      </c>
      <c r="F468" s="26" t="s">
        <v>1654</v>
      </c>
      <c r="G468" s="33" t="s">
        <v>81</v>
      </c>
      <c r="H468" s="227" t="s">
        <v>1988</v>
      </c>
      <c r="I468" s="227" t="s">
        <v>2152</v>
      </c>
      <c r="J468" s="227" t="s">
        <v>2580</v>
      </c>
      <c r="K468" s="227" t="s">
        <v>2492</v>
      </c>
      <c r="L468" s="227" t="s">
        <v>347</v>
      </c>
      <c r="M468" s="247">
        <v>4</v>
      </c>
      <c r="N468" s="32">
        <v>1</v>
      </c>
      <c r="O468" s="39" t="s">
        <v>1576</v>
      </c>
      <c r="P468" s="125">
        <f>SUMIFS('C - Sazby a jednotkové ceny'!$H$7:$H$69,'C - Sazby a jednotkové ceny'!$E$7:$E$69,'A1 - Seznam míst plnění vnější'!L468,'C - Sazby a jednotkové ceny'!$F$7:$F$69,'A1 - Seznam míst plnění vnější'!M468)</f>
        <v>0</v>
      </c>
      <c r="Q468" s="269">
        <f t="shared" si="21"/>
        <v>0</v>
      </c>
      <c r="R468" s="249" t="s">
        <v>1586</v>
      </c>
      <c r="S468" s="251" t="s">
        <v>1586</v>
      </c>
      <c r="T468" s="252" t="s">
        <v>1586</v>
      </c>
      <c r="U468" s="250" t="s">
        <v>1586</v>
      </c>
      <c r="V468" s="261" t="s">
        <v>1586</v>
      </c>
      <c r="W468" s="262" t="s">
        <v>1586</v>
      </c>
      <c r="Y468" s="15">
        <f ca="1">SUMIFS('D - Harmonogram úklidu'!$AJ$5:$AJ$1213,'D - Harmonogram úklidu'!$A$5:$A$1213,'A1 - Seznam míst plnění vnější'!G472,'D - Harmonogram úklidu'!$B$5:$B$1213,'A1 - Seznam míst plnění vnější'!L472)</f>
        <v>1</v>
      </c>
      <c r="Z468" s="47" t="str">
        <f t="shared" si="20"/>
        <v>Jevišovka</v>
      </c>
    </row>
    <row r="469" spans="1:26" ht="19.5" customHeight="1" x14ac:dyDescent="0.25">
      <c r="A469" s="14" t="s">
        <v>2510</v>
      </c>
      <c r="B469" s="30">
        <v>1861</v>
      </c>
      <c r="C469" s="26" t="s">
        <v>128</v>
      </c>
      <c r="D469" s="42" t="s">
        <v>137</v>
      </c>
      <c r="E469" s="26">
        <v>749903</v>
      </c>
      <c r="F469" s="26" t="s">
        <v>1624</v>
      </c>
      <c r="G469" s="33" t="s">
        <v>156</v>
      </c>
      <c r="H469" s="227" t="s">
        <v>1988</v>
      </c>
      <c r="I469" s="227" t="s">
        <v>2153</v>
      </c>
      <c r="J469" s="227" t="s">
        <v>2580</v>
      </c>
      <c r="K469" s="227" t="s">
        <v>2491</v>
      </c>
      <c r="L469" s="227" t="s">
        <v>346</v>
      </c>
      <c r="M469" s="247">
        <v>2</v>
      </c>
      <c r="N469" s="244">
        <v>15</v>
      </c>
      <c r="O469" s="243" t="s">
        <v>1575</v>
      </c>
      <c r="P469" s="125">
        <f>SUMIFS('C - Sazby a jednotkové ceny'!$H$7:$H$69,'C - Sazby a jednotkové ceny'!$E$7:$E$69,'A1 - Seznam míst plnění vnější'!L469,'C - Sazby a jednotkové ceny'!$F$7:$F$69,'A1 - Seznam míst plnění vnější'!M469)</f>
        <v>0</v>
      </c>
      <c r="Q469" s="269">
        <f t="shared" si="21"/>
        <v>0</v>
      </c>
      <c r="R469" s="249" t="s">
        <v>1586</v>
      </c>
      <c r="S469" s="251" t="s">
        <v>1586</v>
      </c>
      <c r="T469" s="252" t="s">
        <v>1586</v>
      </c>
      <c r="U469" s="250" t="s">
        <v>1586</v>
      </c>
      <c r="V469" s="261" t="s">
        <v>1586</v>
      </c>
      <c r="W469" s="262" t="s">
        <v>1586</v>
      </c>
      <c r="Y469" s="15">
        <f ca="1">SUMIFS('D - Harmonogram úklidu'!$AJ$5:$AJ$1213,'D - Harmonogram úklidu'!$A$5:$A$1213,'A1 - Seznam míst plnění vnější'!G473,'D - Harmonogram úklidu'!$B$5:$B$1213,'A1 - Seznam míst plnění vnější'!L473)</f>
        <v>49</v>
      </c>
      <c r="Z469" s="47" t="str">
        <f t="shared" si="20"/>
        <v>Jezdovice</v>
      </c>
    </row>
    <row r="470" spans="1:26" ht="19.5" customHeight="1" x14ac:dyDescent="0.25">
      <c r="A470" s="14" t="s">
        <v>2510</v>
      </c>
      <c r="B470" s="30">
        <v>1861</v>
      </c>
      <c r="C470" s="26" t="s">
        <v>128</v>
      </c>
      <c r="D470" s="42" t="s">
        <v>137</v>
      </c>
      <c r="E470" s="26">
        <v>749903</v>
      </c>
      <c r="F470" s="26" t="s">
        <v>1625</v>
      </c>
      <c r="G470" s="33" t="s">
        <v>156</v>
      </c>
      <c r="H470" s="227" t="s">
        <v>1988</v>
      </c>
      <c r="I470" s="227" t="s">
        <v>2153</v>
      </c>
      <c r="J470" s="227" t="s">
        <v>2580</v>
      </c>
      <c r="K470" s="227" t="s">
        <v>2492</v>
      </c>
      <c r="L470" s="227" t="s">
        <v>347</v>
      </c>
      <c r="M470" s="247">
        <v>4</v>
      </c>
      <c r="N470" s="32">
        <v>1</v>
      </c>
      <c r="O470" s="39" t="s">
        <v>1576</v>
      </c>
      <c r="P470" s="125">
        <f>SUMIFS('C - Sazby a jednotkové ceny'!$H$7:$H$69,'C - Sazby a jednotkové ceny'!$E$7:$E$69,'A1 - Seznam míst plnění vnější'!L470,'C - Sazby a jednotkové ceny'!$F$7:$F$69,'A1 - Seznam míst plnění vnější'!M470)</f>
        <v>0</v>
      </c>
      <c r="Q470" s="269">
        <f t="shared" si="21"/>
        <v>0</v>
      </c>
      <c r="R470" s="249" t="s">
        <v>1586</v>
      </c>
      <c r="S470" s="251" t="s">
        <v>1586</v>
      </c>
      <c r="T470" s="252" t="s">
        <v>1586</v>
      </c>
      <c r="U470" s="250" t="s">
        <v>1586</v>
      </c>
      <c r="V470" s="261" t="s">
        <v>1586</v>
      </c>
      <c r="W470" s="262" t="s">
        <v>1586</v>
      </c>
      <c r="Y470" s="15">
        <f ca="1">SUMIFS('D - Harmonogram úklidu'!$AJ$5:$AJ$1213,'D - Harmonogram úklidu'!$A$5:$A$1213,'A1 - Seznam míst plnění vnější'!G474,'D - Harmonogram úklidu'!$B$5:$B$1213,'A1 - Seznam míst plnění vnější'!L474)</f>
        <v>41</v>
      </c>
      <c r="Z470" s="47" t="str">
        <f t="shared" si="20"/>
        <v>Jezdovice</v>
      </c>
    </row>
    <row r="471" spans="1:26" ht="19.5" customHeight="1" x14ac:dyDescent="0.25">
      <c r="A471" s="14" t="s">
        <v>2510</v>
      </c>
      <c r="B471" s="30">
        <v>1861</v>
      </c>
      <c r="C471" s="26" t="s">
        <v>128</v>
      </c>
      <c r="D471" s="42" t="s">
        <v>137</v>
      </c>
      <c r="E471" s="26">
        <v>749903</v>
      </c>
      <c r="F471" s="26" t="s">
        <v>1626</v>
      </c>
      <c r="G471" s="33" t="s">
        <v>156</v>
      </c>
      <c r="H471" s="227" t="s">
        <v>1988</v>
      </c>
      <c r="I471" s="227" t="s">
        <v>2153</v>
      </c>
      <c r="J471" s="227" t="s">
        <v>2580</v>
      </c>
      <c r="K471" s="227" t="s">
        <v>2495</v>
      </c>
      <c r="L471" s="227" t="s">
        <v>350</v>
      </c>
      <c r="M471" s="247">
        <v>1</v>
      </c>
      <c r="N471" s="244">
        <v>270</v>
      </c>
      <c r="O471" s="243" t="s">
        <v>1575</v>
      </c>
      <c r="P471" s="125">
        <f>SUMIFS('C - Sazby a jednotkové ceny'!$H$7:$H$69,'C - Sazby a jednotkové ceny'!$E$7:$E$69,'A1 - Seznam míst plnění vnější'!L471,'C - Sazby a jednotkové ceny'!$F$7:$F$69,'A1 - Seznam míst plnění vnější'!M471)</f>
        <v>0</v>
      </c>
      <c r="Q471" s="269">
        <f t="shared" si="21"/>
        <v>0</v>
      </c>
      <c r="R471" s="249" t="s">
        <v>1586</v>
      </c>
      <c r="S471" s="251" t="s">
        <v>1586</v>
      </c>
      <c r="T471" s="252" t="s">
        <v>1586</v>
      </c>
      <c r="U471" s="250" t="s">
        <v>1586</v>
      </c>
      <c r="V471" s="261" t="s">
        <v>1586</v>
      </c>
      <c r="W471" s="262" t="s">
        <v>1586</v>
      </c>
      <c r="Y471" s="15">
        <f ca="1">SUMIFS('D - Harmonogram úklidu'!$AJ$5:$AJ$1213,'D - Harmonogram úklidu'!$A$5:$A$1213,'A1 - Seznam míst plnění vnější'!G475,'D - Harmonogram úklidu'!$B$5:$B$1213,'A1 - Seznam míst plnění vnější'!L475)</f>
        <v>33</v>
      </c>
      <c r="Z471" s="47" t="str">
        <f t="shared" si="20"/>
        <v>Jezdovice</v>
      </c>
    </row>
    <row r="472" spans="1:26" ht="19.5" customHeight="1" x14ac:dyDescent="0.25">
      <c r="A472" s="14" t="s">
        <v>2510</v>
      </c>
      <c r="B472" s="30">
        <v>1861</v>
      </c>
      <c r="C472" s="26" t="s">
        <v>128</v>
      </c>
      <c r="D472" s="42" t="s">
        <v>137</v>
      </c>
      <c r="E472" s="26">
        <v>749903</v>
      </c>
      <c r="F472" s="26" t="s">
        <v>1627</v>
      </c>
      <c r="G472" s="33" t="s">
        <v>156</v>
      </c>
      <c r="H472" s="227" t="s">
        <v>1988</v>
      </c>
      <c r="I472" s="227" t="s">
        <v>2153</v>
      </c>
      <c r="J472" s="227" t="s">
        <v>2494</v>
      </c>
      <c r="K472" s="227" t="s">
        <v>2494</v>
      </c>
      <c r="L472" s="227" t="s">
        <v>391</v>
      </c>
      <c r="M472" s="247">
        <v>1</v>
      </c>
      <c r="N472" s="244">
        <v>450</v>
      </c>
      <c r="O472" s="243" t="s">
        <v>1575</v>
      </c>
      <c r="P472" s="125">
        <f>SUMIFS('C - Sazby a jednotkové ceny'!$H$7:$H$69,'C - Sazby a jednotkové ceny'!$E$7:$E$69,'A1 - Seznam míst plnění vnější'!L472,'C - Sazby a jednotkové ceny'!$F$7:$F$69,'A1 - Seznam míst plnění vnější'!M472)</f>
        <v>0</v>
      </c>
      <c r="Q472" s="269">
        <f t="shared" si="21"/>
        <v>0</v>
      </c>
      <c r="R472" s="249" t="s">
        <v>1586</v>
      </c>
      <c r="S472" s="251" t="s">
        <v>1586</v>
      </c>
      <c r="T472" s="252" t="s">
        <v>1586</v>
      </c>
      <c r="U472" s="250" t="s">
        <v>1586</v>
      </c>
      <c r="V472" s="261" t="s">
        <v>1586</v>
      </c>
      <c r="W472" s="262" t="s">
        <v>1586</v>
      </c>
      <c r="Y472" s="15">
        <f ca="1">SUMIFS('D - Harmonogram úklidu'!$AJ$5:$AJ$1213,'D - Harmonogram úklidu'!$A$5:$A$1213,'A1 - Seznam míst plnění vnější'!G476,'D - Harmonogram úklidu'!$B$5:$B$1213,'A1 - Seznam míst plnění vnější'!L476)</f>
        <v>2</v>
      </c>
      <c r="Z472" s="47" t="str">
        <f t="shared" si="20"/>
        <v>Jezdovice</v>
      </c>
    </row>
    <row r="473" spans="1:26" ht="19.5" customHeight="1" x14ac:dyDescent="0.25">
      <c r="A473" s="14" t="s">
        <v>2510</v>
      </c>
      <c r="B473" s="30">
        <v>1201</v>
      </c>
      <c r="C473" s="26" t="s">
        <v>128</v>
      </c>
      <c r="D473" s="42" t="s">
        <v>128</v>
      </c>
      <c r="E473" s="26">
        <v>342154</v>
      </c>
      <c r="F473" s="26" t="s">
        <v>1800</v>
      </c>
      <c r="G473" s="33" t="s">
        <v>128</v>
      </c>
      <c r="H473" s="227" t="s">
        <v>1988</v>
      </c>
      <c r="I473" s="227" t="s">
        <v>2156</v>
      </c>
      <c r="J473" s="227" t="s">
        <v>2580</v>
      </c>
      <c r="K473" s="227" t="s">
        <v>2492</v>
      </c>
      <c r="L473" s="227" t="s">
        <v>347</v>
      </c>
      <c r="M473" s="247">
        <v>12</v>
      </c>
      <c r="N473" s="32">
        <v>10</v>
      </c>
      <c r="O473" s="39" t="s">
        <v>1576</v>
      </c>
      <c r="P473" s="125">
        <f>SUMIFS('C - Sazby a jednotkové ceny'!$H$7:$H$69,'C - Sazby a jednotkové ceny'!$E$7:$E$69,'A1 - Seznam míst plnění vnější'!L473,'C - Sazby a jednotkové ceny'!$F$7:$F$69,'A1 - Seznam míst plnění vnější'!M473)</f>
        <v>0</v>
      </c>
      <c r="Q473" s="269">
        <f t="shared" si="21"/>
        <v>0</v>
      </c>
      <c r="R473" s="249" t="s">
        <v>1586</v>
      </c>
      <c r="S473" s="251" t="s">
        <v>1586</v>
      </c>
      <c r="T473" s="252" t="s">
        <v>1586</v>
      </c>
      <c r="U473" s="250" t="s">
        <v>1586</v>
      </c>
      <c r="V473" s="261" t="s">
        <v>1586</v>
      </c>
      <c r="W473" s="262" t="s">
        <v>1586</v>
      </c>
      <c r="Y473" s="15">
        <f ca="1">SUMIFS('D - Harmonogram úklidu'!$AJ$5:$AJ$1213,'D - Harmonogram úklidu'!$A$5:$A$1213,'A1 - Seznam míst plnění vnější'!G483,'D - Harmonogram úklidu'!$B$5:$B$1213,'A1 - Seznam míst plnění vnější'!L483)</f>
        <v>2</v>
      </c>
      <c r="Z473" s="47" t="str">
        <f t="shared" si="20"/>
        <v>Jihlava</v>
      </c>
    </row>
    <row r="474" spans="1:26" ht="19.5" customHeight="1" x14ac:dyDescent="0.25">
      <c r="A474" s="14" t="s">
        <v>2510</v>
      </c>
      <c r="B474" s="30">
        <v>1201</v>
      </c>
      <c r="C474" s="26" t="s">
        <v>128</v>
      </c>
      <c r="D474" s="42" t="s">
        <v>128</v>
      </c>
      <c r="E474" s="26">
        <v>342154</v>
      </c>
      <c r="F474" s="26" t="s">
        <v>1801</v>
      </c>
      <c r="G474" s="33" t="s">
        <v>128</v>
      </c>
      <c r="H474" s="227" t="s">
        <v>1988</v>
      </c>
      <c r="I474" s="227" t="s">
        <v>2156</v>
      </c>
      <c r="J474" s="227" t="s">
        <v>2580</v>
      </c>
      <c r="K474" s="227" t="s">
        <v>2493</v>
      </c>
      <c r="L474" s="227" t="s">
        <v>348</v>
      </c>
      <c r="M474" s="247">
        <v>12</v>
      </c>
      <c r="N474" s="32">
        <v>4</v>
      </c>
      <c r="O474" s="39" t="s">
        <v>1576</v>
      </c>
      <c r="P474" s="125">
        <f>SUMIFS('C - Sazby a jednotkové ceny'!$H$7:$H$69,'C - Sazby a jednotkové ceny'!$E$7:$E$69,'A1 - Seznam míst plnění vnější'!L474,'C - Sazby a jednotkové ceny'!$F$7:$F$69,'A1 - Seznam míst plnění vnější'!M474)</f>
        <v>0</v>
      </c>
      <c r="Q474" s="269">
        <f t="shared" si="21"/>
        <v>0</v>
      </c>
      <c r="R474" s="249" t="s">
        <v>1586</v>
      </c>
      <c r="S474" s="251" t="s">
        <v>1586</v>
      </c>
      <c r="T474" s="252" t="s">
        <v>1586</v>
      </c>
      <c r="U474" s="250" t="s">
        <v>1586</v>
      </c>
      <c r="V474" s="261" t="s">
        <v>1586</v>
      </c>
      <c r="W474" s="262" t="s">
        <v>1586</v>
      </c>
      <c r="Y474" s="15">
        <f ca="1">SUMIFS('D - Harmonogram úklidu'!$AJ$5:$AJ$1213,'D - Harmonogram úklidu'!$A$5:$A$1213,'A1 - Seznam míst plnění vnější'!G484,'D - Harmonogram úklidu'!$B$5:$B$1213,'A1 - Seznam míst plnění vnější'!L484)</f>
        <v>16</v>
      </c>
      <c r="Z474" s="47" t="str">
        <f t="shared" si="20"/>
        <v>Jihlava</v>
      </c>
    </row>
    <row r="475" spans="1:26" ht="19.5" customHeight="1" x14ac:dyDescent="0.25">
      <c r="A475" s="14" t="s">
        <v>2510</v>
      </c>
      <c r="B475" s="30">
        <v>1201</v>
      </c>
      <c r="C475" s="26" t="s">
        <v>128</v>
      </c>
      <c r="D475" s="42" t="s">
        <v>128</v>
      </c>
      <c r="E475" s="26">
        <v>342154</v>
      </c>
      <c r="F475" s="26" t="s">
        <v>1802</v>
      </c>
      <c r="G475" s="33" t="s">
        <v>128</v>
      </c>
      <c r="H475" s="227" t="s">
        <v>1988</v>
      </c>
      <c r="I475" s="227" t="s">
        <v>2156</v>
      </c>
      <c r="J475" s="227" t="s">
        <v>2580</v>
      </c>
      <c r="K475" s="227" t="s">
        <v>2495</v>
      </c>
      <c r="L475" s="227" t="s">
        <v>350</v>
      </c>
      <c r="M475" s="247">
        <v>4</v>
      </c>
      <c r="N475" s="244">
        <v>4500</v>
      </c>
      <c r="O475" s="243" t="s">
        <v>1575</v>
      </c>
      <c r="P475" s="125">
        <f>SUMIFS('C - Sazby a jednotkové ceny'!$H$7:$H$69,'C - Sazby a jednotkové ceny'!$E$7:$E$69,'A1 - Seznam míst plnění vnější'!L475,'C - Sazby a jednotkové ceny'!$F$7:$F$69,'A1 - Seznam míst plnění vnější'!M475)</f>
        <v>0</v>
      </c>
      <c r="Q475" s="269">
        <f t="shared" si="21"/>
        <v>0</v>
      </c>
      <c r="R475" s="249" t="s">
        <v>1586</v>
      </c>
      <c r="S475" s="251" t="s">
        <v>1585</v>
      </c>
      <c r="T475" s="252" t="s">
        <v>1585</v>
      </c>
      <c r="U475" s="250" t="s">
        <v>1586</v>
      </c>
      <c r="V475" s="261" t="s">
        <v>1586</v>
      </c>
      <c r="W475" s="262" t="s">
        <v>1586</v>
      </c>
      <c r="Y475" s="15">
        <f ca="1">SUMIFS('D - Harmonogram úklidu'!$AJ$5:$AJ$1213,'D - Harmonogram úklidu'!$A$5:$A$1213,'A1 - Seznam míst plnění vnější'!G485,'D - Harmonogram úklidu'!$B$5:$B$1213,'A1 - Seznam míst plnění vnější'!L485)</f>
        <v>16</v>
      </c>
      <c r="Z475" s="47" t="str">
        <f t="shared" si="20"/>
        <v>Jihlava</v>
      </c>
    </row>
    <row r="476" spans="1:26" ht="19.5" customHeight="1" x14ac:dyDescent="0.25">
      <c r="A476" s="14" t="s">
        <v>2510</v>
      </c>
      <c r="B476" s="30">
        <v>1201</v>
      </c>
      <c r="C476" s="26" t="s">
        <v>128</v>
      </c>
      <c r="D476" s="42" t="s">
        <v>128</v>
      </c>
      <c r="E476" s="26">
        <v>342154</v>
      </c>
      <c r="F476" s="26" t="s">
        <v>1803</v>
      </c>
      <c r="G476" s="33" t="s">
        <v>128</v>
      </c>
      <c r="H476" s="227" t="s">
        <v>1988</v>
      </c>
      <c r="I476" s="227" t="s">
        <v>2156</v>
      </c>
      <c r="J476" s="227" t="s">
        <v>2494</v>
      </c>
      <c r="K476" s="227" t="s">
        <v>2494</v>
      </c>
      <c r="L476" s="227" t="s">
        <v>391</v>
      </c>
      <c r="M476" s="247">
        <v>2</v>
      </c>
      <c r="N476" s="244">
        <v>6100</v>
      </c>
      <c r="O476" s="243" t="s">
        <v>1575</v>
      </c>
      <c r="P476" s="125">
        <f>SUMIFS('C - Sazby a jednotkové ceny'!$H$7:$H$69,'C - Sazby a jednotkové ceny'!$E$7:$E$69,'A1 - Seznam míst plnění vnější'!L476,'C - Sazby a jednotkové ceny'!$F$7:$F$69,'A1 - Seznam míst plnění vnější'!M476)</f>
        <v>0</v>
      </c>
      <c r="Q476" s="269">
        <f t="shared" si="21"/>
        <v>0</v>
      </c>
      <c r="R476" s="249" t="s">
        <v>1586</v>
      </c>
      <c r="S476" s="251" t="s">
        <v>1586</v>
      </c>
      <c r="T476" s="252" t="s">
        <v>1586</v>
      </c>
      <c r="U476" s="250" t="s">
        <v>1586</v>
      </c>
      <c r="V476" s="261" t="s">
        <v>1586</v>
      </c>
      <c r="W476" s="262" t="s">
        <v>1586</v>
      </c>
      <c r="Y476" s="15">
        <f ca="1">SUMIFS('D - Harmonogram úklidu'!$AJ$5:$AJ$1213,'D - Harmonogram úklidu'!$A$5:$A$1213,'A1 - Seznam míst plnění vnější'!G486,'D - Harmonogram úklidu'!$B$5:$B$1213,'A1 - Seznam míst plnění vnější'!L486)</f>
        <v>2</v>
      </c>
      <c r="Z476" s="47" t="str">
        <f t="shared" si="20"/>
        <v>Jihlava</v>
      </c>
    </row>
    <row r="477" spans="1:26" ht="11.25" customHeight="1" x14ac:dyDescent="0.25">
      <c r="A477" s="14" t="s">
        <v>2510</v>
      </c>
      <c r="B477" s="30">
        <v>1201</v>
      </c>
      <c r="C477" s="26" t="s">
        <v>128</v>
      </c>
      <c r="D477" s="42" t="s">
        <v>128</v>
      </c>
      <c r="E477" s="26">
        <v>342154</v>
      </c>
      <c r="F477" s="26" t="s">
        <v>1804</v>
      </c>
      <c r="G477" s="33" t="s">
        <v>128</v>
      </c>
      <c r="H477" s="227" t="s">
        <v>1988</v>
      </c>
      <c r="I477" s="227" t="s">
        <v>2157</v>
      </c>
      <c r="J477" s="227" t="s">
        <v>2580</v>
      </c>
      <c r="K477" s="227" t="s">
        <v>2492</v>
      </c>
      <c r="L477" s="227" t="s">
        <v>347</v>
      </c>
      <c r="M477" s="247">
        <v>48</v>
      </c>
      <c r="N477" s="32">
        <v>5</v>
      </c>
      <c r="O477" s="39" t="s">
        <v>1576</v>
      </c>
      <c r="P477" s="125">
        <f>SUMIFS('C - Sazby a jednotkové ceny'!$H$7:$H$69,'C - Sazby a jednotkové ceny'!$E$7:$E$69,'A1 - Seznam míst plnění vnější'!L477,'C - Sazby a jednotkové ceny'!$F$7:$F$69,'A1 - Seznam míst plnění vnější'!M477)</f>
        <v>0</v>
      </c>
      <c r="Q477" s="269">
        <f t="shared" si="21"/>
        <v>0</v>
      </c>
      <c r="R477" s="249" t="s">
        <v>1586</v>
      </c>
      <c r="S477" s="251" t="s">
        <v>1586</v>
      </c>
      <c r="T477" s="252" t="s">
        <v>1586</v>
      </c>
      <c r="U477" s="250" t="s">
        <v>1586</v>
      </c>
      <c r="V477" s="261" t="s">
        <v>1586</v>
      </c>
      <c r="W477" s="262" t="s">
        <v>1586</v>
      </c>
      <c r="Y477" s="15">
        <f ca="1">SUMIFS('D - Harmonogram úklidu'!$AJ$5:$AJ$1213,'D - Harmonogram úklidu'!$A$5:$A$1213,'A1 - Seznam míst plnění vnější'!G487,'D - Harmonogram úklidu'!$B$5:$B$1213,'A1 - Seznam míst plnění vnější'!L487)</f>
        <v>4</v>
      </c>
      <c r="Z477" s="47" t="str">
        <f t="shared" si="20"/>
        <v>Jihlava</v>
      </c>
    </row>
    <row r="478" spans="1:26" ht="11.25" customHeight="1" x14ac:dyDescent="0.25">
      <c r="A478" s="14" t="s">
        <v>2510</v>
      </c>
      <c r="B478" s="30">
        <v>1201</v>
      </c>
      <c r="C478" s="26" t="s">
        <v>128</v>
      </c>
      <c r="D478" s="42" t="s">
        <v>128</v>
      </c>
      <c r="E478" s="26">
        <v>342154</v>
      </c>
      <c r="F478" s="26" t="s">
        <v>1805</v>
      </c>
      <c r="G478" s="33" t="s">
        <v>128</v>
      </c>
      <c r="H478" s="227" t="s">
        <v>1988</v>
      </c>
      <c r="I478" s="227" t="s">
        <v>2157</v>
      </c>
      <c r="J478" s="227" t="s">
        <v>2580</v>
      </c>
      <c r="K478" s="227" t="s">
        <v>2493</v>
      </c>
      <c r="L478" s="227" t="s">
        <v>348</v>
      </c>
      <c r="M478" s="247">
        <v>48</v>
      </c>
      <c r="N478" s="32">
        <v>3</v>
      </c>
      <c r="O478" s="39" t="s">
        <v>1576</v>
      </c>
      <c r="P478" s="125">
        <f>SUMIFS('C - Sazby a jednotkové ceny'!$H$7:$H$69,'C - Sazby a jednotkové ceny'!$E$7:$E$69,'A1 - Seznam míst plnění vnější'!L478,'C - Sazby a jednotkové ceny'!$F$7:$F$69,'A1 - Seznam míst plnění vnější'!M478)</f>
        <v>0</v>
      </c>
      <c r="Q478" s="269">
        <f t="shared" si="21"/>
        <v>0</v>
      </c>
      <c r="R478" s="249" t="s">
        <v>1586</v>
      </c>
      <c r="S478" s="251" t="s">
        <v>1586</v>
      </c>
      <c r="T478" s="252" t="s">
        <v>1586</v>
      </c>
      <c r="U478" s="250" t="s">
        <v>1586</v>
      </c>
      <c r="V478" s="261" t="s">
        <v>1586</v>
      </c>
      <c r="W478" s="262" t="s">
        <v>1586</v>
      </c>
      <c r="Y478" s="15">
        <f ca="1">SUMIFS('D - Harmonogram úklidu'!$AJ$5:$AJ$1213,'D - Harmonogram úklidu'!$A$5:$A$1213,'A1 - Seznam míst plnění vnější'!G488,'D - Harmonogram úklidu'!$B$5:$B$1213,'A1 - Seznam míst plnění vnější'!L488)</f>
        <v>2</v>
      </c>
      <c r="Z478" s="47" t="str">
        <f t="shared" si="20"/>
        <v>Jihlava</v>
      </c>
    </row>
    <row r="479" spans="1:26" ht="11.25" customHeight="1" x14ac:dyDescent="0.25">
      <c r="A479" s="14" t="s">
        <v>2510</v>
      </c>
      <c r="B479" s="30">
        <v>1201</v>
      </c>
      <c r="C479" s="26" t="s">
        <v>128</v>
      </c>
      <c r="D479" s="42" t="s">
        <v>128</v>
      </c>
      <c r="E479" s="26">
        <v>342154</v>
      </c>
      <c r="F479" s="26" t="s">
        <v>1806</v>
      </c>
      <c r="G479" s="33" t="s">
        <v>128</v>
      </c>
      <c r="H479" s="227" t="s">
        <v>1988</v>
      </c>
      <c r="I479" s="227" t="s">
        <v>2157</v>
      </c>
      <c r="J479" s="227" t="s">
        <v>2580</v>
      </c>
      <c r="K479" s="227" t="s">
        <v>2495</v>
      </c>
      <c r="L479" s="227" t="s">
        <v>350</v>
      </c>
      <c r="M479" s="247">
        <v>48</v>
      </c>
      <c r="N479" s="244">
        <v>281.89999999999998</v>
      </c>
      <c r="O479" s="243" t="s">
        <v>1575</v>
      </c>
      <c r="P479" s="125">
        <f>SUMIFS('C - Sazby a jednotkové ceny'!$H$7:$H$69,'C - Sazby a jednotkové ceny'!$E$7:$E$69,'A1 - Seznam míst plnění vnější'!L479,'C - Sazby a jednotkové ceny'!$F$7:$F$69,'A1 - Seznam míst plnění vnější'!M479)</f>
        <v>0</v>
      </c>
      <c r="Q479" s="269">
        <f t="shared" si="21"/>
        <v>0</v>
      </c>
      <c r="R479" s="249" t="s">
        <v>1586</v>
      </c>
      <c r="S479" s="251" t="s">
        <v>1585</v>
      </c>
      <c r="T479" s="252" t="s">
        <v>1585</v>
      </c>
      <c r="U479" s="250" t="s">
        <v>1586</v>
      </c>
      <c r="V479" s="261" t="s">
        <v>1586</v>
      </c>
      <c r="W479" s="262" t="s">
        <v>1586</v>
      </c>
      <c r="Y479" s="15">
        <f ca="1">SUMIFS('D - Harmonogram úklidu'!$AJ$5:$AJ$1213,'D - Harmonogram úklidu'!$A$5:$A$1213,'A1 - Seznam míst plnění vnější'!G489,'D - Harmonogram úklidu'!$B$5:$B$1213,'A1 - Seznam míst plnění vnější'!L489)</f>
        <v>1</v>
      </c>
      <c r="Z479" s="47" t="str">
        <f t="shared" si="20"/>
        <v>Jihlava</v>
      </c>
    </row>
    <row r="480" spans="1:26" ht="19.5" customHeight="1" x14ac:dyDescent="0.25">
      <c r="A480" s="14" t="s">
        <v>2510</v>
      </c>
      <c r="B480" s="30">
        <v>1801</v>
      </c>
      <c r="C480" s="26" t="s">
        <v>128</v>
      </c>
      <c r="D480" s="42" t="s">
        <v>128</v>
      </c>
      <c r="E480" s="26">
        <v>342253</v>
      </c>
      <c r="F480" s="26" t="s">
        <v>1796</v>
      </c>
      <c r="G480" s="33" t="s">
        <v>289</v>
      </c>
      <c r="H480" s="227" t="s">
        <v>1988</v>
      </c>
      <c r="I480" s="227" t="s">
        <v>2154</v>
      </c>
      <c r="J480" s="227" t="s">
        <v>2580</v>
      </c>
      <c r="K480" s="227" t="s">
        <v>2492</v>
      </c>
      <c r="L480" s="227" t="s">
        <v>347</v>
      </c>
      <c r="M480" s="247">
        <v>12</v>
      </c>
      <c r="N480" s="32">
        <v>2</v>
      </c>
      <c r="O480" s="39" t="s">
        <v>1576</v>
      </c>
      <c r="P480" s="125">
        <f>SUMIFS('C - Sazby a jednotkové ceny'!$H$7:$H$69,'C - Sazby a jednotkové ceny'!$E$7:$E$69,'A1 - Seznam míst plnění vnější'!L480,'C - Sazby a jednotkové ceny'!$F$7:$F$69,'A1 - Seznam míst plnění vnější'!M480)</f>
        <v>0</v>
      </c>
      <c r="Q480" s="269">
        <f t="shared" si="21"/>
        <v>0</v>
      </c>
      <c r="R480" s="249" t="s">
        <v>1586</v>
      </c>
      <c r="S480" s="251" t="s">
        <v>1586</v>
      </c>
      <c r="T480" s="252" t="s">
        <v>1586</v>
      </c>
      <c r="U480" s="250" t="s">
        <v>1586</v>
      </c>
      <c r="V480" s="261" t="s">
        <v>1586</v>
      </c>
      <c r="W480" s="262" t="s">
        <v>1586</v>
      </c>
      <c r="Y480" s="15">
        <f ca="1">SUMIFS('D - Harmonogram úklidu'!$AJ$5:$AJ$1213,'D - Harmonogram úklidu'!$A$5:$A$1213,'A1 - Seznam míst plnění vnější'!G477,'D - Harmonogram úklidu'!$B$5:$B$1213,'A1 - Seznam míst plnění vnější'!L477)</f>
        <v>49</v>
      </c>
      <c r="Z480" s="47" t="str">
        <f t="shared" si="20"/>
        <v>Jihlava město</v>
      </c>
    </row>
    <row r="481" spans="1:26" ht="19.5" customHeight="1" x14ac:dyDescent="0.25">
      <c r="A481" s="14" t="s">
        <v>2510</v>
      </c>
      <c r="B481" s="30">
        <v>1801</v>
      </c>
      <c r="C481" s="26" t="s">
        <v>128</v>
      </c>
      <c r="D481" s="42" t="s">
        <v>128</v>
      </c>
      <c r="E481" s="26">
        <v>342253</v>
      </c>
      <c r="F481" s="26" t="s">
        <v>1797</v>
      </c>
      <c r="G481" s="33" t="s">
        <v>289</v>
      </c>
      <c r="H481" s="227" t="s">
        <v>1988</v>
      </c>
      <c r="I481" s="227" t="s">
        <v>2154</v>
      </c>
      <c r="J481" s="227" t="s">
        <v>2580</v>
      </c>
      <c r="K481" s="227" t="s">
        <v>2493</v>
      </c>
      <c r="L481" s="227" t="s">
        <v>348</v>
      </c>
      <c r="M481" s="247">
        <v>4</v>
      </c>
      <c r="N481" s="32">
        <v>2</v>
      </c>
      <c r="O481" s="39" t="s">
        <v>1576</v>
      </c>
      <c r="P481" s="125">
        <f>SUMIFS('C - Sazby a jednotkové ceny'!$H$7:$H$69,'C - Sazby a jednotkové ceny'!$E$7:$E$69,'A1 - Seznam míst plnění vnější'!L481,'C - Sazby a jednotkové ceny'!$F$7:$F$69,'A1 - Seznam míst plnění vnější'!M481)</f>
        <v>0</v>
      </c>
      <c r="Q481" s="269">
        <f t="shared" si="21"/>
        <v>0</v>
      </c>
      <c r="R481" s="249" t="s">
        <v>1586</v>
      </c>
      <c r="S481" s="251" t="s">
        <v>1586</v>
      </c>
      <c r="T481" s="252" t="s">
        <v>1586</v>
      </c>
      <c r="U481" s="250" t="s">
        <v>1586</v>
      </c>
      <c r="V481" s="261" t="s">
        <v>1586</v>
      </c>
      <c r="W481" s="262" t="s">
        <v>1586</v>
      </c>
      <c r="Y481" s="15">
        <f ca="1">SUMIFS('D - Harmonogram úklidu'!$AJ$5:$AJ$1213,'D - Harmonogram úklidu'!$A$5:$A$1213,'A1 - Seznam míst plnění vnější'!G478,'D - Harmonogram úklidu'!$B$5:$B$1213,'A1 - Seznam míst plnění vnější'!L478)</f>
        <v>41</v>
      </c>
      <c r="Z481" s="47" t="str">
        <f t="shared" si="20"/>
        <v>Jihlava město</v>
      </c>
    </row>
    <row r="482" spans="1:26" ht="19.5" customHeight="1" x14ac:dyDescent="0.25">
      <c r="A482" s="14" t="s">
        <v>2510</v>
      </c>
      <c r="B482" s="30">
        <v>1801</v>
      </c>
      <c r="C482" s="26" t="s">
        <v>128</v>
      </c>
      <c r="D482" s="42" t="s">
        <v>128</v>
      </c>
      <c r="E482" s="26">
        <v>342253</v>
      </c>
      <c r="F482" s="26" t="s">
        <v>1798</v>
      </c>
      <c r="G482" s="33" t="s">
        <v>289</v>
      </c>
      <c r="H482" s="227" t="s">
        <v>1988</v>
      </c>
      <c r="I482" s="227" t="s">
        <v>2154</v>
      </c>
      <c r="J482" s="227" t="s">
        <v>2580</v>
      </c>
      <c r="K482" s="227" t="s">
        <v>2495</v>
      </c>
      <c r="L482" s="227" t="s">
        <v>350</v>
      </c>
      <c r="M482" s="247">
        <v>4</v>
      </c>
      <c r="N482" s="244">
        <v>1490</v>
      </c>
      <c r="O482" s="243" t="s">
        <v>1575</v>
      </c>
      <c r="P482" s="125">
        <f>SUMIFS('C - Sazby a jednotkové ceny'!$H$7:$H$69,'C - Sazby a jednotkové ceny'!$E$7:$E$69,'A1 - Seznam míst plnění vnější'!L482,'C - Sazby a jednotkové ceny'!$F$7:$F$69,'A1 - Seznam míst plnění vnější'!M482)</f>
        <v>0</v>
      </c>
      <c r="Q482" s="269">
        <f t="shared" si="21"/>
        <v>0</v>
      </c>
      <c r="R482" s="249" t="s">
        <v>1586</v>
      </c>
      <c r="S482" s="251" t="s">
        <v>1585</v>
      </c>
      <c r="T482" s="252" t="s">
        <v>1585</v>
      </c>
      <c r="U482" s="250" t="s">
        <v>1586</v>
      </c>
      <c r="V482" s="261" t="s">
        <v>1586</v>
      </c>
      <c r="W482" s="262" t="s">
        <v>1586</v>
      </c>
      <c r="Y482" s="15">
        <f ca="1">SUMIFS('D - Harmonogram úklidu'!$AJ$5:$AJ$1213,'D - Harmonogram úklidu'!$A$5:$A$1213,'A1 - Seznam míst plnění vnější'!G479,'D - Harmonogram úklidu'!$B$5:$B$1213,'A1 - Seznam míst plnění vnější'!L479)</f>
        <v>33</v>
      </c>
      <c r="Z482" s="47" t="str">
        <f t="shared" si="20"/>
        <v>Jihlava město</v>
      </c>
    </row>
    <row r="483" spans="1:26" ht="19.5" customHeight="1" x14ac:dyDescent="0.25">
      <c r="A483" s="14" t="s">
        <v>2510</v>
      </c>
      <c r="B483" s="30">
        <v>1801</v>
      </c>
      <c r="C483" s="26" t="s">
        <v>128</v>
      </c>
      <c r="D483" s="42" t="s">
        <v>128</v>
      </c>
      <c r="E483" s="26">
        <v>342253</v>
      </c>
      <c r="F483" s="26" t="s">
        <v>1799</v>
      </c>
      <c r="G483" s="33" t="s">
        <v>289</v>
      </c>
      <c r="H483" s="227" t="s">
        <v>1988</v>
      </c>
      <c r="I483" s="227" t="s">
        <v>2154</v>
      </c>
      <c r="J483" s="227" t="s">
        <v>2494</v>
      </c>
      <c r="K483" s="227" t="s">
        <v>2494</v>
      </c>
      <c r="L483" s="227" t="s">
        <v>391</v>
      </c>
      <c r="M483" s="247">
        <v>2</v>
      </c>
      <c r="N483" s="244">
        <v>3122</v>
      </c>
      <c r="O483" s="243" t="s">
        <v>1575</v>
      </c>
      <c r="P483" s="125">
        <f>SUMIFS('C - Sazby a jednotkové ceny'!$H$7:$H$69,'C - Sazby a jednotkové ceny'!$E$7:$E$69,'A1 - Seznam míst plnění vnější'!L483,'C - Sazby a jednotkové ceny'!$F$7:$F$69,'A1 - Seznam míst plnění vnější'!M483)</f>
        <v>0</v>
      </c>
      <c r="Q483" s="269">
        <f t="shared" si="21"/>
        <v>0</v>
      </c>
      <c r="R483" s="249" t="s">
        <v>1586</v>
      </c>
      <c r="S483" s="251" t="s">
        <v>1586</v>
      </c>
      <c r="T483" s="252" t="s">
        <v>1586</v>
      </c>
      <c r="U483" s="250" t="s">
        <v>1586</v>
      </c>
      <c r="V483" s="261" t="s">
        <v>1586</v>
      </c>
      <c r="W483" s="262" t="s">
        <v>1586</v>
      </c>
      <c r="Y483" s="15">
        <f ca="1">SUMIFS('D - Harmonogram úklidu'!$AJ$5:$AJ$1213,'D - Harmonogram úklidu'!$A$5:$A$1213,'A1 - Seznam míst plnění vnější'!G480,'D - Harmonogram úklidu'!$B$5:$B$1213,'A1 - Seznam míst plnění vnější'!L480)</f>
        <v>4</v>
      </c>
      <c r="Z483" s="47" t="str">
        <f t="shared" si="20"/>
        <v>Jihlava město</v>
      </c>
    </row>
    <row r="484" spans="1:26" ht="11.25" customHeight="1" x14ac:dyDescent="0.25">
      <c r="A484" s="14" t="s">
        <v>489</v>
      </c>
      <c r="B484" s="30">
        <v>1801</v>
      </c>
      <c r="C484" s="26" t="s">
        <v>128</v>
      </c>
      <c r="D484" s="42" t="s">
        <v>128</v>
      </c>
      <c r="E484" s="26">
        <v>342253</v>
      </c>
      <c r="F484" s="26" t="s">
        <v>1610</v>
      </c>
      <c r="G484" s="33" t="s">
        <v>289</v>
      </c>
      <c r="H484" s="227" t="s">
        <v>1988</v>
      </c>
      <c r="I484" s="227" t="s">
        <v>2155</v>
      </c>
      <c r="J484" s="227" t="s">
        <v>2580</v>
      </c>
      <c r="K484" s="227" t="s">
        <v>2493</v>
      </c>
      <c r="L484" s="227" t="s">
        <v>348</v>
      </c>
      <c r="M484" s="247">
        <v>12</v>
      </c>
      <c r="N484" s="32">
        <v>1</v>
      </c>
      <c r="O484" s="39" t="s">
        <v>1576</v>
      </c>
      <c r="P484" s="125">
        <f>SUMIFS('C - Sazby a jednotkové ceny'!$H$7:$H$69,'C - Sazby a jednotkové ceny'!$E$7:$E$69,'A1 - Seznam míst plnění vnější'!L484,'C - Sazby a jednotkové ceny'!$F$7:$F$69,'A1 - Seznam míst plnění vnější'!M484)</f>
        <v>0</v>
      </c>
      <c r="Q484" s="269">
        <f t="shared" si="21"/>
        <v>0</v>
      </c>
      <c r="R484" s="249" t="s">
        <v>1586</v>
      </c>
      <c r="S484" s="251" t="s">
        <v>1586</v>
      </c>
      <c r="T484" s="252" t="s">
        <v>1586</v>
      </c>
      <c r="U484" s="250" t="s">
        <v>1586</v>
      </c>
      <c r="V484" s="261" t="s">
        <v>1586</v>
      </c>
      <c r="W484" s="262" t="s">
        <v>1586</v>
      </c>
      <c r="Y484" s="15">
        <f ca="1">SUMIFS('D - Harmonogram úklidu'!$AJ$5:$AJ$1213,'D - Harmonogram úklidu'!$A$5:$A$1213,'A1 - Seznam míst plnění vnější'!G481,'D - Harmonogram úklidu'!$B$5:$B$1213,'A1 - Seznam míst plnění vnější'!L481)</f>
        <v>16</v>
      </c>
      <c r="Z484" s="47" t="str">
        <f t="shared" si="20"/>
        <v>Jihlava město</v>
      </c>
    </row>
    <row r="485" spans="1:26" ht="11.25" customHeight="1" x14ac:dyDescent="0.25">
      <c r="A485" s="14" t="s">
        <v>2510</v>
      </c>
      <c r="B485" s="30">
        <v>1801</v>
      </c>
      <c r="C485" s="26" t="s">
        <v>128</v>
      </c>
      <c r="D485" s="42" t="s">
        <v>128</v>
      </c>
      <c r="E485" s="26">
        <v>342253</v>
      </c>
      <c r="F485" s="26" t="s">
        <v>1611</v>
      </c>
      <c r="G485" s="33" t="s">
        <v>289</v>
      </c>
      <c r="H485" s="227" t="s">
        <v>1988</v>
      </c>
      <c r="I485" s="227" t="s">
        <v>2155</v>
      </c>
      <c r="J485" s="227" t="s">
        <v>2580</v>
      </c>
      <c r="K485" s="227" t="s">
        <v>2495</v>
      </c>
      <c r="L485" s="227" t="s">
        <v>350</v>
      </c>
      <c r="M485" s="247">
        <v>12</v>
      </c>
      <c r="N485" s="244">
        <v>170</v>
      </c>
      <c r="O485" s="243" t="s">
        <v>1575</v>
      </c>
      <c r="P485" s="125">
        <f>SUMIFS('C - Sazby a jednotkové ceny'!$H$7:$H$69,'C - Sazby a jednotkové ceny'!$E$7:$E$69,'A1 - Seznam míst plnění vnější'!L485,'C - Sazby a jednotkové ceny'!$F$7:$F$69,'A1 - Seznam míst plnění vnější'!M485)</f>
        <v>0</v>
      </c>
      <c r="Q485" s="269">
        <f t="shared" si="21"/>
        <v>0</v>
      </c>
      <c r="R485" s="249" t="s">
        <v>1586</v>
      </c>
      <c r="S485" s="251" t="s">
        <v>1585</v>
      </c>
      <c r="T485" s="252" t="s">
        <v>1585</v>
      </c>
      <c r="U485" s="250" t="s">
        <v>1586</v>
      </c>
      <c r="V485" s="261" t="s">
        <v>1586</v>
      </c>
      <c r="W485" s="262" t="s">
        <v>1586</v>
      </c>
      <c r="Y485" s="15">
        <f ca="1">SUMIFS('D - Harmonogram úklidu'!$AJ$5:$AJ$1213,'D - Harmonogram úklidu'!$A$5:$A$1213,'A1 - Seznam míst plnění vnější'!G482,'D - Harmonogram úklidu'!$B$5:$B$1213,'A1 - Seznam míst plnění vnější'!L482)</f>
        <v>16</v>
      </c>
      <c r="Z485" s="47" t="str">
        <f t="shared" si="20"/>
        <v>Jihlava město</v>
      </c>
    </row>
    <row r="486" spans="1:26" ht="19.5" customHeight="1" x14ac:dyDescent="0.25">
      <c r="A486" s="14" t="s">
        <v>2510</v>
      </c>
      <c r="B486" s="30">
        <v>1201</v>
      </c>
      <c r="C486" s="26" t="s">
        <v>128</v>
      </c>
      <c r="D486" s="42" t="s">
        <v>128</v>
      </c>
      <c r="E486" s="26">
        <v>341958</v>
      </c>
      <c r="F486" s="26" t="s">
        <v>1620</v>
      </c>
      <c r="G486" s="33" t="s">
        <v>318</v>
      </c>
      <c r="H486" s="227" t="s">
        <v>1988</v>
      </c>
      <c r="I486" s="227" t="s">
        <v>2158</v>
      </c>
      <c r="J486" s="227" t="s">
        <v>2580</v>
      </c>
      <c r="K486" s="227" t="s">
        <v>2491</v>
      </c>
      <c r="L486" s="227" t="s">
        <v>346</v>
      </c>
      <c r="M486" s="247">
        <v>2</v>
      </c>
      <c r="N486" s="244">
        <v>6</v>
      </c>
      <c r="O486" s="243" t="s">
        <v>1575</v>
      </c>
      <c r="P486" s="125">
        <f>SUMIFS('C - Sazby a jednotkové ceny'!$H$7:$H$69,'C - Sazby a jednotkové ceny'!$E$7:$E$69,'A1 - Seznam míst plnění vnější'!L486,'C - Sazby a jednotkové ceny'!$F$7:$F$69,'A1 - Seznam míst plnění vnější'!M486)</f>
        <v>0</v>
      </c>
      <c r="Q486" s="269">
        <f t="shared" si="21"/>
        <v>0</v>
      </c>
      <c r="R486" s="249" t="s">
        <v>1586</v>
      </c>
      <c r="S486" s="251" t="s">
        <v>1586</v>
      </c>
      <c r="T486" s="252" t="s">
        <v>1586</v>
      </c>
      <c r="U486" s="250" t="s">
        <v>1586</v>
      </c>
      <c r="V486" s="261" t="s">
        <v>1586</v>
      </c>
      <c r="W486" s="262" t="s">
        <v>1586</v>
      </c>
      <c r="Y486" s="15">
        <f ca="1">SUMIFS('D - Harmonogram úklidu'!$AJ$5:$AJ$1213,'D - Harmonogram úklidu'!$A$5:$A$1213,'A1 - Seznam míst plnění vnější'!G490,'D - Harmonogram úklidu'!$B$5:$B$1213,'A1 - Seznam míst plnění vnější'!L490)</f>
        <v>2</v>
      </c>
      <c r="Z486" s="47" t="str">
        <f t="shared" si="20"/>
        <v>Jihlava-Bosch Diesel</v>
      </c>
    </row>
    <row r="487" spans="1:26" ht="19.5" customHeight="1" x14ac:dyDescent="0.25">
      <c r="A487" s="14" t="s">
        <v>2510</v>
      </c>
      <c r="B487" s="30">
        <v>1201</v>
      </c>
      <c r="C487" s="26" t="s">
        <v>128</v>
      </c>
      <c r="D487" s="42" t="s">
        <v>128</v>
      </c>
      <c r="E487" s="26">
        <v>341958</v>
      </c>
      <c r="F487" s="26" t="s">
        <v>1621</v>
      </c>
      <c r="G487" s="33" t="s">
        <v>318</v>
      </c>
      <c r="H487" s="227" t="s">
        <v>1988</v>
      </c>
      <c r="I487" s="227" t="s">
        <v>2158</v>
      </c>
      <c r="J487" s="227" t="s">
        <v>2580</v>
      </c>
      <c r="K487" s="227" t="s">
        <v>2492</v>
      </c>
      <c r="L487" s="227" t="s">
        <v>347</v>
      </c>
      <c r="M487" s="247">
        <v>4</v>
      </c>
      <c r="N487" s="32">
        <v>2</v>
      </c>
      <c r="O487" s="39" t="s">
        <v>1576</v>
      </c>
      <c r="P487" s="125">
        <f>SUMIFS('C - Sazby a jednotkové ceny'!$H$7:$H$69,'C - Sazby a jednotkové ceny'!$E$7:$E$69,'A1 - Seznam míst plnění vnější'!L487,'C - Sazby a jednotkové ceny'!$F$7:$F$69,'A1 - Seznam míst plnění vnější'!M487)</f>
        <v>0</v>
      </c>
      <c r="Q487" s="269">
        <f t="shared" si="21"/>
        <v>0</v>
      </c>
      <c r="R487" s="249" t="s">
        <v>1586</v>
      </c>
      <c r="S487" s="251" t="s">
        <v>1586</v>
      </c>
      <c r="T487" s="252" t="s">
        <v>1586</v>
      </c>
      <c r="U487" s="250" t="s">
        <v>1586</v>
      </c>
      <c r="V487" s="261" t="s">
        <v>1586</v>
      </c>
      <c r="W487" s="262" t="s">
        <v>1586</v>
      </c>
      <c r="Y487" s="15">
        <f ca="1">SUMIFS('D - Harmonogram úklidu'!$AJ$5:$AJ$1213,'D - Harmonogram úklidu'!$A$5:$A$1213,'A1 - Seznam míst plnění vnější'!G491,'D - Harmonogram úklidu'!$B$5:$B$1213,'A1 - Seznam míst plnění vnější'!L491)</f>
        <v>4</v>
      </c>
      <c r="Z487" s="47" t="str">
        <f t="shared" si="20"/>
        <v>Jihlava-Bosch Diesel</v>
      </c>
    </row>
    <row r="488" spans="1:26" ht="19.5" customHeight="1" x14ac:dyDescent="0.25">
      <c r="A488" s="14" t="s">
        <v>2510</v>
      </c>
      <c r="B488" s="30">
        <v>1201</v>
      </c>
      <c r="C488" s="26" t="s">
        <v>128</v>
      </c>
      <c r="D488" s="42" t="s">
        <v>128</v>
      </c>
      <c r="E488" s="26">
        <v>341958</v>
      </c>
      <c r="F488" s="26" t="s">
        <v>1622</v>
      </c>
      <c r="G488" s="33" t="s">
        <v>318</v>
      </c>
      <c r="H488" s="227" t="s">
        <v>1988</v>
      </c>
      <c r="I488" s="227" t="s">
        <v>2158</v>
      </c>
      <c r="J488" s="227" t="s">
        <v>2580</v>
      </c>
      <c r="K488" s="227" t="s">
        <v>2495</v>
      </c>
      <c r="L488" s="227" t="s">
        <v>350</v>
      </c>
      <c r="M488" s="247">
        <v>1</v>
      </c>
      <c r="N488" s="244">
        <v>600</v>
      </c>
      <c r="O488" s="243" t="s">
        <v>1575</v>
      </c>
      <c r="P488" s="125">
        <f>SUMIFS('C - Sazby a jednotkové ceny'!$H$7:$H$69,'C - Sazby a jednotkové ceny'!$E$7:$E$69,'A1 - Seznam míst plnění vnější'!L488,'C - Sazby a jednotkové ceny'!$F$7:$F$69,'A1 - Seznam míst plnění vnější'!M488)</f>
        <v>0</v>
      </c>
      <c r="Q488" s="269">
        <f t="shared" si="21"/>
        <v>0</v>
      </c>
      <c r="R488" s="249" t="s">
        <v>1586</v>
      </c>
      <c r="S488" s="251" t="s">
        <v>1586</v>
      </c>
      <c r="T488" s="252" t="s">
        <v>1586</v>
      </c>
      <c r="U488" s="250" t="s">
        <v>1586</v>
      </c>
      <c r="V488" s="261" t="s">
        <v>1586</v>
      </c>
      <c r="W488" s="262" t="s">
        <v>1586</v>
      </c>
      <c r="Y488" s="15">
        <f ca="1">SUMIFS('D - Harmonogram úklidu'!$AJ$5:$AJ$1213,'D - Harmonogram úklidu'!$A$5:$A$1213,'A1 - Seznam míst plnění vnější'!G492,'D - Harmonogram úklidu'!$B$5:$B$1213,'A1 - Seznam míst plnění vnější'!L492)</f>
        <v>2</v>
      </c>
      <c r="Z488" s="47" t="str">
        <f t="shared" si="20"/>
        <v>Jihlava-Bosch Diesel</v>
      </c>
    </row>
    <row r="489" spans="1:26" ht="19.5" customHeight="1" x14ac:dyDescent="0.25">
      <c r="A489" s="14" t="s">
        <v>2510</v>
      </c>
      <c r="B489" s="30">
        <v>1201</v>
      </c>
      <c r="C489" s="26" t="s">
        <v>128</v>
      </c>
      <c r="D489" s="42" t="s">
        <v>128</v>
      </c>
      <c r="E489" s="26">
        <v>341958</v>
      </c>
      <c r="F489" s="26" t="s">
        <v>1623</v>
      </c>
      <c r="G489" s="33" t="s">
        <v>318</v>
      </c>
      <c r="H489" s="227" t="s">
        <v>1988</v>
      </c>
      <c r="I489" s="227" t="s">
        <v>2158</v>
      </c>
      <c r="J489" s="227" t="s">
        <v>2494</v>
      </c>
      <c r="K489" s="227" t="s">
        <v>2494</v>
      </c>
      <c r="L489" s="227" t="s">
        <v>391</v>
      </c>
      <c r="M489" s="247">
        <v>1</v>
      </c>
      <c r="N489" s="244">
        <v>1000</v>
      </c>
      <c r="O489" s="243" t="s">
        <v>1575</v>
      </c>
      <c r="P489" s="125">
        <f>SUMIFS('C - Sazby a jednotkové ceny'!$H$7:$H$69,'C - Sazby a jednotkové ceny'!$E$7:$E$69,'A1 - Seznam míst plnění vnější'!L489,'C - Sazby a jednotkové ceny'!$F$7:$F$69,'A1 - Seznam míst plnění vnější'!M489)</f>
        <v>0</v>
      </c>
      <c r="Q489" s="269">
        <f t="shared" si="21"/>
        <v>0</v>
      </c>
      <c r="R489" s="249" t="s">
        <v>1586</v>
      </c>
      <c r="S489" s="251" t="s">
        <v>1586</v>
      </c>
      <c r="T489" s="252" t="s">
        <v>1586</v>
      </c>
      <c r="U489" s="250" t="s">
        <v>1586</v>
      </c>
      <c r="V489" s="261" t="s">
        <v>1586</v>
      </c>
      <c r="W489" s="262" t="s">
        <v>1586</v>
      </c>
      <c r="Y489" s="15">
        <f ca="1">SUMIFS('D - Harmonogram úklidu'!$AJ$5:$AJ$1213,'D - Harmonogram úklidu'!$A$5:$A$1213,'A1 - Seznam míst plnění vnější'!G493,'D - Harmonogram úklidu'!$B$5:$B$1213,'A1 - Seznam míst plnění vnější'!L493)</f>
        <v>1</v>
      </c>
      <c r="Z489" s="47" t="str">
        <f t="shared" si="20"/>
        <v>Jihlava-Bosch Diesel</v>
      </c>
    </row>
    <row r="490" spans="1:26" ht="19.5" customHeight="1" x14ac:dyDescent="0.25">
      <c r="A490" s="14" t="s">
        <v>489</v>
      </c>
      <c r="B490" s="30">
        <v>1801</v>
      </c>
      <c r="C490" s="26" t="s">
        <v>128</v>
      </c>
      <c r="D490" s="42" t="s">
        <v>137</v>
      </c>
      <c r="E490" s="26">
        <v>342055</v>
      </c>
      <c r="F490" s="26" t="s">
        <v>1624</v>
      </c>
      <c r="G490" s="33" t="s">
        <v>319</v>
      </c>
      <c r="H490" s="227" t="s">
        <v>1988</v>
      </c>
      <c r="I490" s="227" t="s">
        <v>2159</v>
      </c>
      <c r="J490" s="227" t="s">
        <v>2580</v>
      </c>
      <c r="K490" s="227" t="s">
        <v>2491</v>
      </c>
      <c r="L490" s="227" t="s">
        <v>346</v>
      </c>
      <c r="M490" s="247">
        <v>2</v>
      </c>
      <c r="N490" s="244">
        <v>10</v>
      </c>
      <c r="O490" s="243" t="s">
        <v>1575</v>
      </c>
      <c r="P490" s="125">
        <f>SUMIFS('C - Sazby a jednotkové ceny'!$H$7:$H$69,'C - Sazby a jednotkové ceny'!$E$7:$E$69,'A1 - Seznam míst plnění vnější'!L490,'C - Sazby a jednotkové ceny'!$F$7:$F$69,'A1 - Seznam míst plnění vnější'!M490)</f>
        <v>0</v>
      </c>
      <c r="Q490" s="269">
        <f t="shared" si="21"/>
        <v>0</v>
      </c>
      <c r="R490" s="249" t="s">
        <v>1586</v>
      </c>
      <c r="S490" s="251" t="s">
        <v>1586</v>
      </c>
      <c r="T490" s="252" t="s">
        <v>1586</v>
      </c>
      <c r="U490" s="250" t="s">
        <v>1586</v>
      </c>
      <c r="V490" s="261" t="s">
        <v>1586</v>
      </c>
      <c r="W490" s="262" t="s">
        <v>1586</v>
      </c>
      <c r="Y490" s="15">
        <f ca="1">SUMIFS('D - Harmonogram úklidu'!$AJ$5:$AJ$1213,'D - Harmonogram úklidu'!$A$5:$A$1213,'A1 - Seznam míst plnění vnější'!G494,'D - Harmonogram úklidu'!$B$5:$B$1213,'A1 - Seznam míst plnění vnější'!L494)</f>
        <v>14</v>
      </c>
      <c r="Z490" s="47" t="str">
        <f t="shared" si="20"/>
        <v>Jihlava-Staré Hory</v>
      </c>
    </row>
    <row r="491" spans="1:26" ht="19.5" customHeight="1" x14ac:dyDescent="0.25">
      <c r="A491" s="14" t="s">
        <v>2510</v>
      </c>
      <c r="B491" s="30">
        <v>1801</v>
      </c>
      <c r="C491" s="26" t="s">
        <v>128</v>
      </c>
      <c r="D491" s="42" t="s">
        <v>137</v>
      </c>
      <c r="E491" s="26">
        <v>342055</v>
      </c>
      <c r="F491" s="26" t="s">
        <v>1625</v>
      </c>
      <c r="G491" s="33" t="s">
        <v>319</v>
      </c>
      <c r="H491" s="227" t="s">
        <v>1988</v>
      </c>
      <c r="I491" s="227" t="s">
        <v>2159</v>
      </c>
      <c r="J491" s="227" t="s">
        <v>2580</v>
      </c>
      <c r="K491" s="227" t="s">
        <v>2492</v>
      </c>
      <c r="L491" s="227" t="s">
        <v>347</v>
      </c>
      <c r="M491" s="247">
        <v>4</v>
      </c>
      <c r="N491" s="32">
        <v>2</v>
      </c>
      <c r="O491" s="39" t="s">
        <v>1576</v>
      </c>
      <c r="P491" s="125">
        <f>SUMIFS('C - Sazby a jednotkové ceny'!$H$7:$H$69,'C - Sazby a jednotkové ceny'!$E$7:$E$69,'A1 - Seznam míst plnění vnější'!L491,'C - Sazby a jednotkové ceny'!$F$7:$F$69,'A1 - Seznam míst plnění vnější'!M491)</f>
        <v>0</v>
      </c>
      <c r="Q491" s="269">
        <f t="shared" si="21"/>
        <v>0</v>
      </c>
      <c r="R491" s="249" t="s">
        <v>1586</v>
      </c>
      <c r="S491" s="251" t="s">
        <v>1586</v>
      </c>
      <c r="T491" s="252" t="s">
        <v>1586</v>
      </c>
      <c r="U491" s="250" t="s">
        <v>1586</v>
      </c>
      <c r="V491" s="261" t="s">
        <v>1586</v>
      </c>
      <c r="W491" s="262" t="s">
        <v>1586</v>
      </c>
      <c r="Y491" s="15">
        <f ca="1">SUMIFS('D - Harmonogram úklidu'!$AJ$5:$AJ$1213,'D - Harmonogram úklidu'!$A$5:$A$1213,'A1 - Seznam míst plnění vnější'!G495,'D - Harmonogram úklidu'!$B$5:$B$1213,'A1 - Seznam míst plnění vnější'!L495)</f>
        <v>1</v>
      </c>
      <c r="Z491" s="47" t="str">
        <f t="shared" si="20"/>
        <v>Jihlava-Staré Hory</v>
      </c>
    </row>
    <row r="492" spans="1:26" ht="19.5" customHeight="1" x14ac:dyDescent="0.25">
      <c r="A492" s="14" t="s">
        <v>2510</v>
      </c>
      <c r="B492" s="30">
        <v>1801</v>
      </c>
      <c r="C492" s="26" t="s">
        <v>128</v>
      </c>
      <c r="D492" s="42" t="s">
        <v>137</v>
      </c>
      <c r="E492" s="26">
        <v>342055</v>
      </c>
      <c r="F492" s="26" t="s">
        <v>1626</v>
      </c>
      <c r="G492" s="33" t="s">
        <v>319</v>
      </c>
      <c r="H492" s="227" t="s">
        <v>1988</v>
      </c>
      <c r="I492" s="227" t="s">
        <v>2159</v>
      </c>
      <c r="J492" s="227" t="s">
        <v>2580</v>
      </c>
      <c r="K492" s="227" t="s">
        <v>2495</v>
      </c>
      <c r="L492" s="227" t="s">
        <v>350</v>
      </c>
      <c r="M492" s="247">
        <v>1</v>
      </c>
      <c r="N492" s="244">
        <v>309</v>
      </c>
      <c r="O492" s="243" t="s">
        <v>1575</v>
      </c>
      <c r="P492" s="125">
        <f>SUMIFS('C - Sazby a jednotkové ceny'!$H$7:$H$69,'C - Sazby a jednotkové ceny'!$E$7:$E$69,'A1 - Seznam míst plnění vnější'!L492,'C - Sazby a jednotkové ceny'!$F$7:$F$69,'A1 - Seznam míst plnění vnější'!M492)</f>
        <v>0</v>
      </c>
      <c r="Q492" s="269">
        <f t="shared" si="21"/>
        <v>0</v>
      </c>
      <c r="R492" s="249" t="s">
        <v>1586</v>
      </c>
      <c r="S492" s="251" t="s">
        <v>1586</v>
      </c>
      <c r="T492" s="252" t="s">
        <v>1586</v>
      </c>
      <c r="U492" s="250" t="s">
        <v>1586</v>
      </c>
      <c r="V492" s="261" t="s">
        <v>1586</v>
      </c>
      <c r="W492" s="262" t="s">
        <v>1586</v>
      </c>
      <c r="Y492" s="15">
        <f ca="1">SUMIFS('D - Harmonogram úklidu'!$AJ$5:$AJ$1213,'D - Harmonogram úklidu'!$A$5:$A$1213,'A1 - Seznam míst plnění vnější'!G496,'D - Harmonogram úklidu'!$B$5:$B$1213,'A1 - Seznam míst plnění vnější'!L496)</f>
        <v>12</v>
      </c>
      <c r="Z492" s="47" t="str">
        <f t="shared" si="20"/>
        <v>Jihlava-Staré Hory</v>
      </c>
    </row>
    <row r="493" spans="1:26" ht="19.5" customHeight="1" x14ac:dyDescent="0.25">
      <c r="A493" s="14" t="s">
        <v>2510</v>
      </c>
      <c r="B493" s="30">
        <v>1801</v>
      </c>
      <c r="C493" s="26" t="s">
        <v>128</v>
      </c>
      <c r="D493" s="42" t="s">
        <v>137</v>
      </c>
      <c r="E493" s="26">
        <v>342055</v>
      </c>
      <c r="F493" s="26" t="s">
        <v>1627</v>
      </c>
      <c r="G493" s="33" t="s">
        <v>319</v>
      </c>
      <c r="H493" s="227" t="s">
        <v>1988</v>
      </c>
      <c r="I493" s="227" t="s">
        <v>2159</v>
      </c>
      <c r="J493" s="227" t="s">
        <v>2494</v>
      </c>
      <c r="K493" s="227" t="s">
        <v>2494</v>
      </c>
      <c r="L493" s="227" t="s">
        <v>391</v>
      </c>
      <c r="M493" s="247">
        <v>1</v>
      </c>
      <c r="N493" s="244">
        <v>515</v>
      </c>
      <c r="O493" s="243" t="s">
        <v>1575</v>
      </c>
      <c r="P493" s="125">
        <f>SUMIFS('C - Sazby a jednotkové ceny'!$H$7:$H$69,'C - Sazby a jednotkové ceny'!$E$7:$E$69,'A1 - Seznam míst plnění vnější'!L493,'C - Sazby a jednotkové ceny'!$F$7:$F$69,'A1 - Seznam míst plnění vnější'!M493)</f>
        <v>0</v>
      </c>
      <c r="Q493" s="269">
        <f t="shared" si="21"/>
        <v>0</v>
      </c>
      <c r="R493" s="249" t="s">
        <v>1586</v>
      </c>
      <c r="S493" s="251" t="s">
        <v>1586</v>
      </c>
      <c r="T493" s="252" t="s">
        <v>1586</v>
      </c>
      <c r="U493" s="250" t="s">
        <v>1586</v>
      </c>
      <c r="V493" s="261" t="s">
        <v>1586</v>
      </c>
      <c r="W493" s="262" t="s">
        <v>1586</v>
      </c>
      <c r="Y493" s="15">
        <f ca="1">SUMIFS('D - Harmonogram úklidu'!$AJ$5:$AJ$1213,'D - Harmonogram úklidu'!$A$5:$A$1213,'A1 - Seznam míst plnění vnější'!G497,'D - Harmonogram úklidu'!$B$5:$B$1213,'A1 - Seznam míst plnění vnější'!L497)</f>
        <v>14</v>
      </c>
      <c r="Z493" s="47" t="str">
        <f t="shared" si="20"/>
        <v>Jihlava-Staré Hory</v>
      </c>
    </row>
    <row r="494" spans="1:26" ht="11.25" customHeight="1" x14ac:dyDescent="0.25">
      <c r="A494" s="14" t="s">
        <v>489</v>
      </c>
      <c r="B494" s="30">
        <v>1801</v>
      </c>
      <c r="C494" s="26" t="s">
        <v>128</v>
      </c>
      <c r="D494" s="42" t="s">
        <v>119</v>
      </c>
      <c r="E494" s="26">
        <v>757807</v>
      </c>
      <c r="F494" s="26" t="s">
        <v>1616</v>
      </c>
      <c r="G494" s="33" t="s">
        <v>157</v>
      </c>
      <c r="H494" s="227" t="s">
        <v>1988</v>
      </c>
      <c r="I494" s="227" t="s">
        <v>2160</v>
      </c>
      <c r="J494" s="227" t="s">
        <v>2580</v>
      </c>
      <c r="K494" s="227" t="s">
        <v>2495</v>
      </c>
      <c r="L494" s="227" t="s">
        <v>350</v>
      </c>
      <c r="M494" s="247">
        <v>1</v>
      </c>
      <c r="N494" s="244">
        <v>732</v>
      </c>
      <c r="O494" s="243" t="s">
        <v>1575</v>
      </c>
      <c r="P494" s="125">
        <f>SUMIFS('C - Sazby a jednotkové ceny'!$H$7:$H$69,'C - Sazby a jednotkové ceny'!$E$7:$E$69,'A1 - Seznam míst plnění vnější'!L494,'C - Sazby a jednotkové ceny'!$F$7:$F$69,'A1 - Seznam míst plnění vnější'!M494)</f>
        <v>0</v>
      </c>
      <c r="Q494" s="269">
        <f t="shared" si="21"/>
        <v>0</v>
      </c>
      <c r="R494" s="249" t="s">
        <v>1586</v>
      </c>
      <c r="S494" s="251" t="s">
        <v>1585</v>
      </c>
      <c r="T494" s="252" t="s">
        <v>1585</v>
      </c>
      <c r="U494" s="250" t="s">
        <v>1586</v>
      </c>
      <c r="V494" s="261" t="s">
        <v>1586</v>
      </c>
      <c r="W494" s="262" t="s">
        <v>1586</v>
      </c>
      <c r="Y494" s="15">
        <f ca="1">SUMIFS('D - Harmonogram úklidu'!$AJ$5:$AJ$1213,'D - Harmonogram úklidu'!$A$5:$A$1213,'A1 - Seznam míst plnění vnější'!G498,'D - Harmonogram úklidu'!$B$5:$B$1213,'A1 - Seznam míst plnění vnější'!L498)</f>
        <v>2</v>
      </c>
      <c r="Z494" s="47" t="str">
        <f t="shared" si="20"/>
        <v>Jihlávka</v>
      </c>
    </row>
    <row r="495" spans="1:26" ht="11.25" customHeight="1" x14ac:dyDescent="0.25">
      <c r="A495" s="14" t="s">
        <v>489</v>
      </c>
      <c r="B495" s="30">
        <v>1801</v>
      </c>
      <c r="C495" s="26" t="s">
        <v>128</v>
      </c>
      <c r="D495" s="42" t="s">
        <v>119</v>
      </c>
      <c r="E495" s="26">
        <v>757807</v>
      </c>
      <c r="F495" s="26" t="s">
        <v>1617</v>
      </c>
      <c r="G495" s="33" t="s">
        <v>157</v>
      </c>
      <c r="H495" s="227" t="s">
        <v>1988</v>
      </c>
      <c r="I495" s="227" t="s">
        <v>2160</v>
      </c>
      <c r="J495" s="227" t="s">
        <v>2494</v>
      </c>
      <c r="K495" s="227" t="s">
        <v>2494</v>
      </c>
      <c r="L495" s="227" t="s">
        <v>391</v>
      </c>
      <c r="M495" s="247">
        <v>1</v>
      </c>
      <c r="N495" s="244">
        <v>1880</v>
      </c>
      <c r="O495" s="243" t="s">
        <v>1575</v>
      </c>
      <c r="P495" s="125">
        <f>SUMIFS('C - Sazby a jednotkové ceny'!$H$7:$H$69,'C - Sazby a jednotkové ceny'!$E$7:$E$69,'A1 - Seznam míst plnění vnější'!L495,'C - Sazby a jednotkové ceny'!$F$7:$F$69,'A1 - Seznam míst plnění vnější'!M495)</f>
        <v>0</v>
      </c>
      <c r="Q495" s="269">
        <f t="shared" si="21"/>
        <v>0</v>
      </c>
      <c r="R495" s="249" t="s">
        <v>1586</v>
      </c>
      <c r="S495" s="251" t="s">
        <v>1586</v>
      </c>
      <c r="T495" s="252" t="s">
        <v>1586</v>
      </c>
      <c r="U495" s="250" t="s">
        <v>1586</v>
      </c>
      <c r="V495" s="261" t="s">
        <v>1586</v>
      </c>
      <c r="W495" s="262" t="s">
        <v>1586</v>
      </c>
      <c r="Y495" s="15">
        <f ca="1">SUMIFS('D - Harmonogram úklidu'!$AJ$5:$AJ$1213,'D - Harmonogram úklidu'!$A$5:$A$1213,'A1 - Seznam míst plnění vnější'!G499,'D - Harmonogram úklidu'!$B$5:$B$1213,'A1 - Seznam míst plnění vnější'!L499)</f>
        <v>4</v>
      </c>
      <c r="Z495" s="47" t="str">
        <f t="shared" si="20"/>
        <v>Jihlávka</v>
      </c>
    </row>
    <row r="496" spans="1:26" ht="11.25" customHeight="1" x14ac:dyDescent="0.25">
      <c r="A496" s="14" t="s">
        <v>489</v>
      </c>
      <c r="B496" s="30">
        <v>1801</v>
      </c>
      <c r="C496" s="26" t="s">
        <v>128</v>
      </c>
      <c r="D496" s="42" t="s">
        <v>119</v>
      </c>
      <c r="E496" s="26">
        <v>757807</v>
      </c>
      <c r="F496" s="26" t="s">
        <v>1646</v>
      </c>
      <c r="G496" s="33" t="s">
        <v>157</v>
      </c>
      <c r="H496" s="227" t="s">
        <v>1988</v>
      </c>
      <c r="I496" s="227" t="s">
        <v>2161</v>
      </c>
      <c r="J496" s="227" t="s">
        <v>2580</v>
      </c>
      <c r="K496" s="227" t="s">
        <v>2492</v>
      </c>
      <c r="L496" s="227" t="s">
        <v>347</v>
      </c>
      <c r="M496" s="247">
        <v>12</v>
      </c>
      <c r="N496" s="32">
        <v>2</v>
      </c>
      <c r="O496" s="39" t="s">
        <v>1576</v>
      </c>
      <c r="P496" s="125">
        <f>SUMIFS('C - Sazby a jednotkové ceny'!$H$7:$H$69,'C - Sazby a jednotkové ceny'!$E$7:$E$69,'A1 - Seznam míst plnění vnější'!L496,'C - Sazby a jednotkové ceny'!$F$7:$F$69,'A1 - Seznam míst plnění vnější'!M496)</f>
        <v>0</v>
      </c>
      <c r="Q496" s="269">
        <f t="shared" si="21"/>
        <v>0</v>
      </c>
      <c r="R496" s="249" t="s">
        <v>1586</v>
      </c>
      <c r="S496" s="251" t="s">
        <v>1586</v>
      </c>
      <c r="T496" s="252" t="s">
        <v>1586</v>
      </c>
      <c r="U496" s="250" t="s">
        <v>1586</v>
      </c>
      <c r="V496" s="261" t="s">
        <v>1586</v>
      </c>
      <c r="W496" s="262" t="s">
        <v>1586</v>
      </c>
      <c r="Y496" s="15">
        <f ca="1">SUMIFS('D - Harmonogram úklidu'!$AJ$5:$AJ$1213,'D - Harmonogram úklidu'!$A$5:$A$1213,'A1 - Seznam míst plnění vnější'!G500,'D - Harmonogram úklidu'!$B$5:$B$1213,'A1 - Seznam míst plnění vnější'!L500)</f>
        <v>2</v>
      </c>
      <c r="Z496" s="47" t="str">
        <f t="shared" si="20"/>
        <v>Jihlávka</v>
      </c>
    </row>
    <row r="497" spans="1:26" ht="11.25" customHeight="1" x14ac:dyDescent="0.25">
      <c r="A497" s="14" t="s">
        <v>489</v>
      </c>
      <c r="B497" s="30">
        <v>1801</v>
      </c>
      <c r="C497" s="26" t="s">
        <v>128</v>
      </c>
      <c r="D497" s="42" t="s">
        <v>119</v>
      </c>
      <c r="E497" s="26">
        <v>757807</v>
      </c>
      <c r="F497" s="26" t="s">
        <v>1647</v>
      </c>
      <c r="G497" s="33" t="s">
        <v>157</v>
      </c>
      <c r="H497" s="227" t="s">
        <v>1988</v>
      </c>
      <c r="I497" s="227" t="s">
        <v>2161</v>
      </c>
      <c r="J497" s="227" t="s">
        <v>2580</v>
      </c>
      <c r="K497" s="227" t="s">
        <v>2495</v>
      </c>
      <c r="L497" s="227" t="s">
        <v>350</v>
      </c>
      <c r="M497" s="247">
        <v>12</v>
      </c>
      <c r="N497" s="244">
        <v>172.87</v>
      </c>
      <c r="O497" s="243" t="s">
        <v>1575</v>
      </c>
      <c r="P497" s="125">
        <f>SUMIFS('C - Sazby a jednotkové ceny'!$H$7:$H$69,'C - Sazby a jednotkové ceny'!$E$7:$E$69,'A1 - Seznam míst plnění vnější'!L497,'C - Sazby a jednotkové ceny'!$F$7:$F$69,'A1 - Seznam míst plnění vnější'!M497)</f>
        <v>0</v>
      </c>
      <c r="Q497" s="269">
        <f t="shared" si="21"/>
        <v>0</v>
      </c>
      <c r="R497" s="249" t="s">
        <v>1586</v>
      </c>
      <c r="S497" s="251" t="s">
        <v>1585</v>
      </c>
      <c r="T497" s="252" t="s">
        <v>1585</v>
      </c>
      <c r="U497" s="250" t="s">
        <v>1586</v>
      </c>
      <c r="V497" s="261" t="s">
        <v>1586</v>
      </c>
      <c r="W497" s="262" t="s">
        <v>1586</v>
      </c>
      <c r="Y497" s="15">
        <f ca="1">SUMIFS('D - Harmonogram úklidu'!$AJ$5:$AJ$1213,'D - Harmonogram úklidu'!$A$5:$A$1213,'A1 - Seznam míst plnění vnější'!G501,'D - Harmonogram úklidu'!$B$5:$B$1213,'A1 - Seznam míst plnění vnější'!L501)</f>
        <v>1</v>
      </c>
      <c r="Z497" s="47" t="str">
        <f t="shared" si="20"/>
        <v>Jihlávka</v>
      </c>
    </row>
    <row r="498" spans="1:26" ht="19.5" customHeight="1" x14ac:dyDescent="0.25">
      <c r="A498" s="14" t="s">
        <v>2510</v>
      </c>
      <c r="B498" s="30">
        <v>1221</v>
      </c>
      <c r="C498" s="26" t="s">
        <v>128</v>
      </c>
      <c r="D498" s="42" t="s">
        <v>142</v>
      </c>
      <c r="E498" s="26">
        <v>558338</v>
      </c>
      <c r="F498" s="26" t="s">
        <v>1620</v>
      </c>
      <c r="G498" s="33" t="s">
        <v>321</v>
      </c>
      <c r="H498" s="227" t="s">
        <v>1988</v>
      </c>
      <c r="I498" s="227" t="s">
        <v>2162</v>
      </c>
      <c r="J498" s="227" t="s">
        <v>2580</v>
      </c>
      <c r="K498" s="227" t="s">
        <v>2491</v>
      </c>
      <c r="L498" s="227" t="s">
        <v>346</v>
      </c>
      <c r="M498" s="247">
        <v>2</v>
      </c>
      <c r="N498" s="244">
        <v>12</v>
      </c>
      <c r="O498" s="243" t="s">
        <v>1575</v>
      </c>
      <c r="P498" s="125">
        <f>SUMIFS('C - Sazby a jednotkové ceny'!$H$7:$H$69,'C - Sazby a jednotkové ceny'!$E$7:$E$69,'A1 - Seznam míst plnění vnější'!L498,'C - Sazby a jednotkové ceny'!$F$7:$F$69,'A1 - Seznam míst plnění vnější'!M498)</f>
        <v>0</v>
      </c>
      <c r="Q498" s="269">
        <f t="shared" si="21"/>
        <v>0</v>
      </c>
      <c r="R498" s="249" t="s">
        <v>1586</v>
      </c>
      <c r="S498" s="251" t="s">
        <v>1586</v>
      </c>
      <c r="T498" s="252" t="s">
        <v>1586</v>
      </c>
      <c r="U498" s="250" t="s">
        <v>1586</v>
      </c>
      <c r="V498" s="261" t="s">
        <v>1586</v>
      </c>
      <c r="W498" s="262" t="s">
        <v>1586</v>
      </c>
      <c r="Y498" s="15">
        <f ca="1">SUMIFS('D - Harmonogram úklidu'!$AJ$5:$AJ$1213,'D - Harmonogram úklidu'!$A$5:$A$1213,'A1 - Seznam míst plnění vnější'!G502,'D - Harmonogram úklidu'!$B$5:$B$1213,'A1 - Seznam míst plnění vnější'!L502)</f>
        <v>2</v>
      </c>
      <c r="Z498" s="47" t="str">
        <f t="shared" si="20"/>
        <v>Kamenice u Humpolce</v>
      </c>
    </row>
    <row r="499" spans="1:26" ht="19.5" customHeight="1" x14ac:dyDescent="0.25">
      <c r="A499" s="14" t="s">
        <v>2510</v>
      </c>
      <c r="B499" s="30">
        <v>1221</v>
      </c>
      <c r="C499" s="26" t="s">
        <v>128</v>
      </c>
      <c r="D499" s="42" t="s">
        <v>142</v>
      </c>
      <c r="E499" s="26">
        <v>558338</v>
      </c>
      <c r="F499" s="26" t="s">
        <v>1621</v>
      </c>
      <c r="G499" s="33" t="s">
        <v>321</v>
      </c>
      <c r="H499" s="227" t="s">
        <v>1988</v>
      </c>
      <c r="I499" s="227" t="s">
        <v>2162</v>
      </c>
      <c r="J499" s="227" t="s">
        <v>2580</v>
      </c>
      <c r="K499" s="227" t="s">
        <v>2492</v>
      </c>
      <c r="L499" s="227" t="s">
        <v>347</v>
      </c>
      <c r="M499" s="247">
        <v>4</v>
      </c>
      <c r="N499" s="32">
        <v>2</v>
      </c>
      <c r="O499" s="39" t="s">
        <v>1576</v>
      </c>
      <c r="P499" s="125">
        <f>SUMIFS('C - Sazby a jednotkové ceny'!$H$7:$H$69,'C - Sazby a jednotkové ceny'!$E$7:$E$69,'A1 - Seznam míst plnění vnější'!L499,'C - Sazby a jednotkové ceny'!$F$7:$F$69,'A1 - Seznam míst plnění vnější'!M499)</f>
        <v>0</v>
      </c>
      <c r="Q499" s="269">
        <f t="shared" si="21"/>
        <v>0</v>
      </c>
      <c r="R499" s="249" t="s">
        <v>1586</v>
      </c>
      <c r="S499" s="251" t="s">
        <v>1586</v>
      </c>
      <c r="T499" s="252" t="s">
        <v>1586</v>
      </c>
      <c r="U499" s="250" t="s">
        <v>1586</v>
      </c>
      <c r="V499" s="261" t="s">
        <v>1586</v>
      </c>
      <c r="W499" s="262" t="s">
        <v>1586</v>
      </c>
      <c r="Y499" s="15">
        <f ca="1">SUMIFS('D - Harmonogram úklidu'!$AJ$5:$AJ$1213,'D - Harmonogram úklidu'!$A$5:$A$1213,'A1 - Seznam míst plnění vnější'!G503,'D - Harmonogram úklidu'!$B$5:$B$1213,'A1 - Seznam míst plnění vnější'!L503)</f>
        <v>4</v>
      </c>
      <c r="Z499" s="47" t="str">
        <f t="shared" si="20"/>
        <v>Kamenice u Humpolce</v>
      </c>
    </row>
    <row r="500" spans="1:26" ht="19.5" customHeight="1" x14ac:dyDescent="0.25">
      <c r="A500" s="14" t="s">
        <v>2510</v>
      </c>
      <c r="B500" s="30">
        <v>1221</v>
      </c>
      <c r="C500" s="26" t="s">
        <v>128</v>
      </c>
      <c r="D500" s="42" t="s">
        <v>142</v>
      </c>
      <c r="E500" s="26">
        <v>558338</v>
      </c>
      <c r="F500" s="26" t="s">
        <v>1622</v>
      </c>
      <c r="G500" s="33" t="s">
        <v>321</v>
      </c>
      <c r="H500" s="227" t="s">
        <v>1988</v>
      </c>
      <c r="I500" s="227" t="s">
        <v>2162</v>
      </c>
      <c r="J500" s="227" t="s">
        <v>2580</v>
      </c>
      <c r="K500" s="227" t="s">
        <v>2495</v>
      </c>
      <c r="L500" s="227" t="s">
        <v>350</v>
      </c>
      <c r="M500" s="247">
        <v>1</v>
      </c>
      <c r="N500" s="244">
        <v>273</v>
      </c>
      <c r="O500" s="243" t="s">
        <v>1575</v>
      </c>
      <c r="P500" s="125">
        <f>SUMIFS('C - Sazby a jednotkové ceny'!$H$7:$H$69,'C - Sazby a jednotkové ceny'!$E$7:$E$69,'A1 - Seznam míst plnění vnější'!L500,'C - Sazby a jednotkové ceny'!$F$7:$F$69,'A1 - Seznam míst plnění vnější'!M500)</f>
        <v>0</v>
      </c>
      <c r="Q500" s="269">
        <f t="shared" si="21"/>
        <v>0</v>
      </c>
      <c r="R500" s="249" t="s">
        <v>1586</v>
      </c>
      <c r="S500" s="251" t="s">
        <v>1586</v>
      </c>
      <c r="T500" s="252" t="s">
        <v>1586</v>
      </c>
      <c r="U500" s="250" t="s">
        <v>1586</v>
      </c>
      <c r="V500" s="261" t="s">
        <v>1586</v>
      </c>
      <c r="W500" s="262" t="s">
        <v>1586</v>
      </c>
      <c r="Y500" s="15">
        <f ca="1">SUMIFS('D - Harmonogram úklidu'!$AJ$5:$AJ$1213,'D - Harmonogram úklidu'!$A$5:$A$1213,'A1 - Seznam míst plnění vnější'!G504,'D - Harmonogram úklidu'!$B$5:$B$1213,'A1 - Seznam míst plnění vnější'!L504)</f>
        <v>2</v>
      </c>
      <c r="Z500" s="47" t="str">
        <f t="shared" si="20"/>
        <v>Kamenice u Humpolce</v>
      </c>
    </row>
    <row r="501" spans="1:26" ht="19.5" customHeight="1" x14ac:dyDescent="0.25">
      <c r="A501" s="14" t="s">
        <v>2510</v>
      </c>
      <c r="B501" s="30">
        <v>1221</v>
      </c>
      <c r="C501" s="26" t="s">
        <v>128</v>
      </c>
      <c r="D501" s="42" t="s">
        <v>142</v>
      </c>
      <c r="E501" s="26">
        <v>558338</v>
      </c>
      <c r="F501" s="26" t="s">
        <v>1623</v>
      </c>
      <c r="G501" s="33" t="s">
        <v>321</v>
      </c>
      <c r="H501" s="227" t="s">
        <v>1988</v>
      </c>
      <c r="I501" s="227" t="s">
        <v>2162</v>
      </c>
      <c r="J501" s="227" t="s">
        <v>2494</v>
      </c>
      <c r="K501" s="227" t="s">
        <v>2494</v>
      </c>
      <c r="L501" s="227" t="s">
        <v>391</v>
      </c>
      <c r="M501" s="247">
        <v>1</v>
      </c>
      <c r="N501" s="244">
        <v>273</v>
      </c>
      <c r="O501" s="243" t="s">
        <v>1575</v>
      </c>
      <c r="P501" s="125">
        <f>SUMIFS('C - Sazby a jednotkové ceny'!$H$7:$H$69,'C - Sazby a jednotkové ceny'!$E$7:$E$69,'A1 - Seznam míst plnění vnější'!L501,'C - Sazby a jednotkové ceny'!$F$7:$F$69,'A1 - Seznam míst plnění vnější'!M501)</f>
        <v>0</v>
      </c>
      <c r="Q501" s="269">
        <f t="shared" si="21"/>
        <v>0</v>
      </c>
      <c r="R501" s="249" t="s">
        <v>1586</v>
      </c>
      <c r="S501" s="251" t="s">
        <v>1586</v>
      </c>
      <c r="T501" s="252" t="s">
        <v>1586</v>
      </c>
      <c r="U501" s="250" t="s">
        <v>1586</v>
      </c>
      <c r="V501" s="261" t="s">
        <v>1586</v>
      </c>
      <c r="W501" s="262" t="s">
        <v>1586</v>
      </c>
      <c r="Y501" s="15">
        <f ca="1">SUMIFS('D - Harmonogram úklidu'!$AJ$5:$AJ$1213,'D - Harmonogram úklidu'!$A$5:$A$1213,'A1 - Seznam míst plnění vnější'!G505,'D - Harmonogram úklidu'!$B$5:$B$1213,'A1 - Seznam míst plnění vnější'!L505)</f>
        <v>1</v>
      </c>
      <c r="Z501" s="47" t="str">
        <f t="shared" si="20"/>
        <v>Kamenice u Humpolce</v>
      </c>
    </row>
    <row r="502" spans="1:26" ht="19.5" customHeight="1" x14ac:dyDescent="0.25">
      <c r="A502" s="14" t="s">
        <v>2510</v>
      </c>
      <c r="B502" s="30">
        <v>1201</v>
      </c>
      <c r="C502" s="26" t="s">
        <v>128</v>
      </c>
      <c r="D502" s="42" t="s">
        <v>128</v>
      </c>
      <c r="E502" s="26">
        <v>336859</v>
      </c>
      <c r="F502" s="26" t="s">
        <v>1624</v>
      </c>
      <c r="G502" s="33" t="s">
        <v>158</v>
      </c>
      <c r="H502" s="227" t="s">
        <v>1988</v>
      </c>
      <c r="I502" s="227" t="s">
        <v>2163</v>
      </c>
      <c r="J502" s="227" t="s">
        <v>2580</v>
      </c>
      <c r="K502" s="227" t="s">
        <v>2491</v>
      </c>
      <c r="L502" s="227" t="s">
        <v>346</v>
      </c>
      <c r="M502" s="247">
        <v>2</v>
      </c>
      <c r="N502" s="244">
        <v>25</v>
      </c>
      <c r="O502" s="243" t="s">
        <v>1575</v>
      </c>
      <c r="P502" s="125">
        <f>SUMIFS('C - Sazby a jednotkové ceny'!$H$7:$H$69,'C - Sazby a jednotkové ceny'!$E$7:$E$69,'A1 - Seznam míst plnění vnější'!L502,'C - Sazby a jednotkové ceny'!$F$7:$F$69,'A1 - Seznam míst plnění vnější'!M502)</f>
        <v>0</v>
      </c>
      <c r="Q502" s="269">
        <f t="shared" si="21"/>
        <v>0</v>
      </c>
      <c r="R502" s="249" t="s">
        <v>1586</v>
      </c>
      <c r="S502" s="251" t="s">
        <v>1586</v>
      </c>
      <c r="T502" s="252" t="s">
        <v>1586</v>
      </c>
      <c r="U502" s="250" t="s">
        <v>1586</v>
      </c>
      <c r="V502" s="261" t="s">
        <v>1586</v>
      </c>
      <c r="W502" s="262" t="s">
        <v>1586</v>
      </c>
      <c r="Y502" s="15">
        <f ca="1">SUMIFS('D - Harmonogram úklidu'!$AJ$5:$AJ$1213,'D - Harmonogram úklidu'!$A$5:$A$1213,'A1 - Seznam míst plnění vnější'!G506,'D - Harmonogram úklidu'!$B$5:$B$1213,'A1 - Seznam míst plnění vnější'!L506)</f>
        <v>2</v>
      </c>
      <c r="Z502" s="47" t="str">
        <f t="shared" si="20"/>
        <v>Kamenná</v>
      </c>
    </row>
    <row r="503" spans="1:26" ht="19.5" customHeight="1" x14ac:dyDescent="0.25">
      <c r="A503" s="14" t="s">
        <v>2510</v>
      </c>
      <c r="B503" s="30">
        <v>1201</v>
      </c>
      <c r="C503" s="26" t="s">
        <v>128</v>
      </c>
      <c r="D503" s="42" t="s">
        <v>128</v>
      </c>
      <c r="E503" s="26">
        <v>336859</v>
      </c>
      <c r="F503" s="26" t="s">
        <v>1625</v>
      </c>
      <c r="G503" s="33" t="s">
        <v>158</v>
      </c>
      <c r="H503" s="227" t="s">
        <v>1988</v>
      </c>
      <c r="I503" s="227" t="s">
        <v>2163</v>
      </c>
      <c r="J503" s="227" t="s">
        <v>2580</v>
      </c>
      <c r="K503" s="227" t="s">
        <v>2492</v>
      </c>
      <c r="L503" s="227" t="s">
        <v>347</v>
      </c>
      <c r="M503" s="247">
        <v>4</v>
      </c>
      <c r="N503" s="32">
        <v>1</v>
      </c>
      <c r="O503" s="39" t="s">
        <v>1576</v>
      </c>
      <c r="P503" s="125">
        <f>SUMIFS('C - Sazby a jednotkové ceny'!$H$7:$H$69,'C - Sazby a jednotkové ceny'!$E$7:$E$69,'A1 - Seznam míst plnění vnější'!L503,'C - Sazby a jednotkové ceny'!$F$7:$F$69,'A1 - Seznam míst plnění vnější'!M503)</f>
        <v>0</v>
      </c>
      <c r="Q503" s="269">
        <f t="shared" si="21"/>
        <v>0</v>
      </c>
      <c r="R503" s="249" t="s">
        <v>1586</v>
      </c>
      <c r="S503" s="251" t="s">
        <v>1586</v>
      </c>
      <c r="T503" s="252" t="s">
        <v>1586</v>
      </c>
      <c r="U503" s="250" t="s">
        <v>1586</v>
      </c>
      <c r="V503" s="261" t="s">
        <v>1586</v>
      </c>
      <c r="W503" s="262" t="s">
        <v>1586</v>
      </c>
      <c r="Y503" s="15">
        <f ca="1">SUMIFS('D - Harmonogram úklidu'!$AJ$5:$AJ$1213,'D - Harmonogram úklidu'!$A$5:$A$1213,'A1 - Seznam míst plnění vnější'!G507,'D - Harmonogram úklidu'!$B$5:$B$1213,'A1 - Seznam míst plnění vnější'!L507)</f>
        <v>4</v>
      </c>
      <c r="Z503" s="47" t="str">
        <f t="shared" si="20"/>
        <v>Kamenná</v>
      </c>
    </row>
    <row r="504" spans="1:26" ht="19.5" customHeight="1" x14ac:dyDescent="0.25">
      <c r="A504" s="14" t="s">
        <v>2510</v>
      </c>
      <c r="B504" s="30">
        <v>1201</v>
      </c>
      <c r="C504" s="26" t="s">
        <v>128</v>
      </c>
      <c r="D504" s="42" t="s">
        <v>128</v>
      </c>
      <c r="E504" s="26">
        <v>336859</v>
      </c>
      <c r="F504" s="26" t="s">
        <v>1626</v>
      </c>
      <c r="G504" s="33" t="s">
        <v>158</v>
      </c>
      <c r="H504" s="227" t="s">
        <v>1988</v>
      </c>
      <c r="I504" s="227" t="s">
        <v>2163</v>
      </c>
      <c r="J504" s="227" t="s">
        <v>2580</v>
      </c>
      <c r="K504" s="227" t="s">
        <v>2495</v>
      </c>
      <c r="L504" s="227" t="s">
        <v>350</v>
      </c>
      <c r="M504" s="247">
        <v>1</v>
      </c>
      <c r="N504" s="244">
        <v>450</v>
      </c>
      <c r="O504" s="243" t="s">
        <v>1575</v>
      </c>
      <c r="P504" s="125">
        <f>SUMIFS('C - Sazby a jednotkové ceny'!$H$7:$H$69,'C - Sazby a jednotkové ceny'!$E$7:$E$69,'A1 - Seznam míst plnění vnější'!L504,'C - Sazby a jednotkové ceny'!$F$7:$F$69,'A1 - Seznam míst plnění vnější'!M504)</f>
        <v>0</v>
      </c>
      <c r="Q504" s="269">
        <f t="shared" si="21"/>
        <v>0</v>
      </c>
      <c r="R504" s="249" t="s">
        <v>1586</v>
      </c>
      <c r="S504" s="251" t="s">
        <v>1586</v>
      </c>
      <c r="T504" s="252" t="s">
        <v>1586</v>
      </c>
      <c r="U504" s="250" t="s">
        <v>1586</v>
      </c>
      <c r="V504" s="261" t="s">
        <v>1586</v>
      </c>
      <c r="W504" s="262" t="s">
        <v>1586</v>
      </c>
      <c r="Y504" s="15">
        <f ca="1">SUMIFS('D - Harmonogram úklidu'!$AJ$5:$AJ$1213,'D - Harmonogram úklidu'!$A$5:$A$1213,'A1 - Seznam míst plnění vnější'!G508,'D - Harmonogram úklidu'!$B$5:$B$1213,'A1 - Seznam míst plnění vnější'!L508)</f>
        <v>2</v>
      </c>
      <c r="Z504" s="47" t="str">
        <f t="shared" si="20"/>
        <v>Kamenná</v>
      </c>
    </row>
    <row r="505" spans="1:26" ht="19.5" customHeight="1" x14ac:dyDescent="0.25">
      <c r="A505" s="14" t="s">
        <v>2510</v>
      </c>
      <c r="B505" s="30">
        <v>1201</v>
      </c>
      <c r="C505" s="26" t="s">
        <v>128</v>
      </c>
      <c r="D505" s="42" t="s">
        <v>128</v>
      </c>
      <c r="E505" s="26">
        <v>336859</v>
      </c>
      <c r="F505" s="26" t="s">
        <v>1627</v>
      </c>
      <c r="G505" s="33" t="s">
        <v>158</v>
      </c>
      <c r="H505" s="227" t="s">
        <v>1988</v>
      </c>
      <c r="I505" s="227" t="s">
        <v>2163</v>
      </c>
      <c r="J505" s="227" t="s">
        <v>2494</v>
      </c>
      <c r="K505" s="227" t="s">
        <v>2494</v>
      </c>
      <c r="L505" s="227" t="s">
        <v>391</v>
      </c>
      <c r="M505" s="247">
        <v>1</v>
      </c>
      <c r="N505" s="244">
        <v>750</v>
      </c>
      <c r="O505" s="243" t="s">
        <v>1575</v>
      </c>
      <c r="P505" s="125">
        <f>SUMIFS('C - Sazby a jednotkové ceny'!$H$7:$H$69,'C - Sazby a jednotkové ceny'!$E$7:$E$69,'A1 - Seznam míst plnění vnější'!L505,'C - Sazby a jednotkové ceny'!$F$7:$F$69,'A1 - Seznam míst plnění vnější'!M505)</f>
        <v>0</v>
      </c>
      <c r="Q505" s="269">
        <f t="shared" si="21"/>
        <v>0</v>
      </c>
      <c r="R505" s="249" t="s">
        <v>1586</v>
      </c>
      <c r="S505" s="251" t="s">
        <v>1586</v>
      </c>
      <c r="T505" s="252" t="s">
        <v>1586</v>
      </c>
      <c r="U505" s="250" t="s">
        <v>1586</v>
      </c>
      <c r="V505" s="261" t="s">
        <v>1586</v>
      </c>
      <c r="W505" s="262" t="s">
        <v>1586</v>
      </c>
      <c r="Y505" s="15">
        <f ca="1">SUMIFS('D - Harmonogram úklidu'!$AJ$5:$AJ$1213,'D - Harmonogram úklidu'!$A$5:$A$1213,'A1 - Seznam míst plnění vnější'!G509,'D - Harmonogram úklidu'!$B$5:$B$1213,'A1 - Seznam míst plnění vnější'!L509)</f>
        <v>4</v>
      </c>
      <c r="Z505" s="47" t="str">
        <f t="shared" si="20"/>
        <v>Kamenná</v>
      </c>
    </row>
    <row r="506" spans="1:26" ht="19.5" customHeight="1" x14ac:dyDescent="0.25">
      <c r="A506" s="14" t="s">
        <v>2510</v>
      </c>
      <c r="B506" s="30">
        <v>2021</v>
      </c>
      <c r="C506" s="26" t="s">
        <v>344</v>
      </c>
      <c r="D506" s="42" t="s">
        <v>25</v>
      </c>
      <c r="E506" s="26">
        <v>363051</v>
      </c>
      <c r="F506" s="26" t="s">
        <v>1650</v>
      </c>
      <c r="G506" s="33" t="s">
        <v>14</v>
      </c>
      <c r="H506" s="227" t="s">
        <v>1988</v>
      </c>
      <c r="I506" s="227" t="s">
        <v>2164</v>
      </c>
      <c r="J506" s="227" t="s">
        <v>2580</v>
      </c>
      <c r="K506" s="227" t="s">
        <v>2491</v>
      </c>
      <c r="L506" s="227" t="s">
        <v>346</v>
      </c>
      <c r="M506" s="247">
        <v>2</v>
      </c>
      <c r="N506" s="244">
        <v>16</v>
      </c>
      <c r="O506" s="243" t="s">
        <v>1575</v>
      </c>
      <c r="P506" s="125">
        <f>SUMIFS('C - Sazby a jednotkové ceny'!$H$7:$H$69,'C - Sazby a jednotkové ceny'!$E$7:$E$69,'A1 - Seznam míst plnění vnější'!L506,'C - Sazby a jednotkové ceny'!$F$7:$F$69,'A1 - Seznam míst plnění vnější'!M506)</f>
        <v>0</v>
      </c>
      <c r="Q506" s="269">
        <f t="shared" si="21"/>
        <v>0</v>
      </c>
      <c r="R506" s="249" t="s">
        <v>1586</v>
      </c>
      <c r="S506" s="251" t="s">
        <v>1586</v>
      </c>
      <c r="T506" s="252" t="s">
        <v>1586</v>
      </c>
      <c r="U506" s="250" t="s">
        <v>1586</v>
      </c>
      <c r="V506" s="261" t="s">
        <v>1586</v>
      </c>
      <c r="W506" s="262" t="s">
        <v>1586</v>
      </c>
      <c r="Y506" s="15">
        <f ca="1">SUMIFS('D - Harmonogram úklidu'!$AJ$5:$AJ$1213,'D - Harmonogram úklidu'!$A$5:$A$1213,'A1 - Seznam míst plnění vnější'!G510,'D - Harmonogram úklidu'!$B$5:$B$1213,'A1 - Seznam míst plnění vnější'!L510)</f>
        <v>4</v>
      </c>
      <c r="Z506" s="47" t="str">
        <f t="shared" si="20"/>
        <v>Knínice u Boskovic</v>
      </c>
    </row>
    <row r="507" spans="1:26" ht="19.5" customHeight="1" x14ac:dyDescent="0.25">
      <c r="A507" s="14" t="s">
        <v>2510</v>
      </c>
      <c r="B507" s="30">
        <v>2021</v>
      </c>
      <c r="C507" s="26" t="s">
        <v>344</v>
      </c>
      <c r="D507" s="42" t="s">
        <v>25</v>
      </c>
      <c r="E507" s="26">
        <v>363051</v>
      </c>
      <c r="F507" s="26" t="s">
        <v>1651</v>
      </c>
      <c r="G507" s="33" t="s">
        <v>14</v>
      </c>
      <c r="H507" s="227" t="s">
        <v>1988</v>
      </c>
      <c r="I507" s="227" t="s">
        <v>2164</v>
      </c>
      <c r="J507" s="227" t="s">
        <v>2580</v>
      </c>
      <c r="K507" s="227" t="s">
        <v>2492</v>
      </c>
      <c r="L507" s="227" t="s">
        <v>347</v>
      </c>
      <c r="M507" s="247">
        <v>4</v>
      </c>
      <c r="N507" s="32">
        <v>1</v>
      </c>
      <c r="O507" s="39" t="s">
        <v>1576</v>
      </c>
      <c r="P507" s="125">
        <f>SUMIFS('C - Sazby a jednotkové ceny'!$H$7:$H$69,'C - Sazby a jednotkové ceny'!$E$7:$E$69,'A1 - Seznam míst plnění vnější'!L507,'C - Sazby a jednotkové ceny'!$F$7:$F$69,'A1 - Seznam míst plnění vnější'!M507)</f>
        <v>0</v>
      </c>
      <c r="Q507" s="269">
        <f t="shared" si="21"/>
        <v>0</v>
      </c>
      <c r="R507" s="249" t="s">
        <v>1586</v>
      </c>
      <c r="S507" s="251" t="s">
        <v>1586</v>
      </c>
      <c r="T507" s="252" t="s">
        <v>1586</v>
      </c>
      <c r="U507" s="250" t="s">
        <v>1586</v>
      </c>
      <c r="V507" s="261" t="s">
        <v>1586</v>
      </c>
      <c r="W507" s="262" t="s">
        <v>1586</v>
      </c>
      <c r="Y507" s="15">
        <f ca="1">SUMIFS('D - Harmonogram úklidu'!$AJ$5:$AJ$1213,'D - Harmonogram úklidu'!$A$5:$A$1213,'A1 - Seznam míst plnění vnější'!G511,'D - Harmonogram úklidu'!$B$5:$B$1213,'A1 - Seznam míst plnění vnější'!L511)</f>
        <v>4</v>
      </c>
      <c r="Z507" s="47" t="str">
        <f t="shared" si="20"/>
        <v>Knínice u Boskovic</v>
      </c>
    </row>
    <row r="508" spans="1:26" ht="19.5" customHeight="1" x14ac:dyDescent="0.25">
      <c r="A508" s="14" t="s">
        <v>2510</v>
      </c>
      <c r="B508" s="30">
        <v>2021</v>
      </c>
      <c r="C508" s="26" t="s">
        <v>344</v>
      </c>
      <c r="D508" s="42" t="s">
        <v>25</v>
      </c>
      <c r="E508" s="26">
        <v>363051</v>
      </c>
      <c r="F508" s="26" t="s">
        <v>1652</v>
      </c>
      <c r="G508" s="33" t="s">
        <v>14</v>
      </c>
      <c r="H508" s="227" t="s">
        <v>1988</v>
      </c>
      <c r="I508" s="227" t="s">
        <v>2164</v>
      </c>
      <c r="J508" s="227" t="s">
        <v>2580</v>
      </c>
      <c r="K508" s="227" t="s">
        <v>2495</v>
      </c>
      <c r="L508" s="227" t="s">
        <v>350</v>
      </c>
      <c r="M508" s="247">
        <v>1</v>
      </c>
      <c r="N508" s="244">
        <v>162</v>
      </c>
      <c r="O508" s="243" t="s">
        <v>1575</v>
      </c>
      <c r="P508" s="125">
        <f>SUMIFS('C - Sazby a jednotkové ceny'!$H$7:$H$69,'C - Sazby a jednotkové ceny'!$E$7:$E$69,'A1 - Seznam míst plnění vnější'!L508,'C - Sazby a jednotkové ceny'!$F$7:$F$69,'A1 - Seznam míst plnění vnější'!M508)</f>
        <v>0</v>
      </c>
      <c r="Q508" s="269">
        <f t="shared" si="21"/>
        <v>0</v>
      </c>
      <c r="R508" s="249" t="s">
        <v>1586</v>
      </c>
      <c r="S508" s="251" t="s">
        <v>1586</v>
      </c>
      <c r="T508" s="252" t="s">
        <v>1586</v>
      </c>
      <c r="U508" s="250" t="s">
        <v>1586</v>
      </c>
      <c r="V508" s="261" t="s">
        <v>1586</v>
      </c>
      <c r="W508" s="262" t="s">
        <v>1586</v>
      </c>
      <c r="Y508" s="15">
        <f ca="1">SUMIFS('D - Harmonogram úklidu'!$AJ$5:$AJ$1213,'D - Harmonogram úklidu'!$A$5:$A$1213,'A1 - Seznam míst plnění vnější'!G512,'D - Harmonogram úklidu'!$B$5:$B$1213,'A1 - Seznam míst plnění vnější'!L512)</f>
        <v>2</v>
      </c>
      <c r="Z508" s="47" t="str">
        <f t="shared" si="20"/>
        <v>Knínice u Boskovic</v>
      </c>
    </row>
    <row r="509" spans="1:26" ht="11.25" customHeight="1" x14ac:dyDescent="0.25">
      <c r="A509" s="14" t="s">
        <v>2510</v>
      </c>
      <c r="B509" s="30">
        <v>2091</v>
      </c>
      <c r="C509" s="26" t="s">
        <v>68</v>
      </c>
      <c r="D509" s="42" t="s">
        <v>63</v>
      </c>
      <c r="E509" s="26">
        <v>342758</v>
      </c>
      <c r="F509" s="26" t="s">
        <v>1807</v>
      </c>
      <c r="G509" s="33" t="s">
        <v>479</v>
      </c>
      <c r="H509" s="227" t="s">
        <v>1988</v>
      </c>
      <c r="I509" s="227" t="s">
        <v>2165</v>
      </c>
      <c r="J509" s="227" t="s">
        <v>2580</v>
      </c>
      <c r="K509" s="227" t="s">
        <v>2492</v>
      </c>
      <c r="L509" s="227" t="s">
        <v>347</v>
      </c>
      <c r="M509" s="247">
        <v>4</v>
      </c>
      <c r="N509" s="32">
        <v>2</v>
      </c>
      <c r="O509" s="39" t="s">
        <v>1576</v>
      </c>
      <c r="P509" s="125">
        <f>SUMIFS('C - Sazby a jednotkové ceny'!$H$7:$H$69,'C - Sazby a jednotkové ceny'!$E$7:$E$69,'A1 - Seznam míst plnění vnější'!L509,'C - Sazby a jednotkové ceny'!$F$7:$F$69,'A1 - Seznam míst plnění vnější'!M509)</f>
        <v>0</v>
      </c>
      <c r="Q509" s="269">
        <f t="shared" si="21"/>
        <v>0</v>
      </c>
      <c r="R509" s="249" t="s">
        <v>1586</v>
      </c>
      <c r="S509" s="251" t="s">
        <v>1586</v>
      </c>
      <c r="T509" s="252" t="s">
        <v>1586</v>
      </c>
      <c r="U509" s="250" t="s">
        <v>1586</v>
      </c>
      <c r="V509" s="261" t="s">
        <v>1586</v>
      </c>
      <c r="W509" s="262" t="s">
        <v>1586</v>
      </c>
      <c r="Y509" s="15">
        <f ca="1">SUMIFS('D - Harmonogram úklidu'!$AJ$5:$AJ$1213,'D - Harmonogram úklidu'!$A$5:$A$1213,'A1 - Seznam míst plnění vnější'!G513,'D - Harmonogram úklidu'!$B$5:$B$1213,'A1 - Seznam míst plnění vnější'!L513)</f>
        <v>1</v>
      </c>
      <c r="Z509" s="47" t="str">
        <f t="shared" si="20"/>
        <v>Kobylí na Moravě</v>
      </c>
    </row>
    <row r="510" spans="1:26" ht="19.5" customHeight="1" x14ac:dyDescent="0.25">
      <c r="A510" s="14" t="s">
        <v>2510</v>
      </c>
      <c r="B510" s="30">
        <v>1261</v>
      </c>
      <c r="C510" s="26" t="s">
        <v>344</v>
      </c>
      <c r="D510" s="42" t="s">
        <v>132</v>
      </c>
      <c r="E510" s="26">
        <v>363358</v>
      </c>
      <c r="F510" s="26" t="s">
        <v>1620</v>
      </c>
      <c r="G510" s="33" t="s">
        <v>159</v>
      </c>
      <c r="H510" s="227" t="s">
        <v>1988</v>
      </c>
      <c r="I510" s="227" t="s">
        <v>2166</v>
      </c>
      <c r="J510" s="227" t="s">
        <v>2580</v>
      </c>
      <c r="K510" s="227" t="s">
        <v>2491</v>
      </c>
      <c r="L510" s="227" t="s">
        <v>346</v>
      </c>
      <c r="M510" s="247">
        <v>4</v>
      </c>
      <c r="N510" s="244">
        <v>10</v>
      </c>
      <c r="O510" s="243" t="s">
        <v>1575</v>
      </c>
      <c r="P510" s="125">
        <f>SUMIFS('C - Sazby a jednotkové ceny'!$H$7:$H$69,'C - Sazby a jednotkové ceny'!$E$7:$E$69,'A1 - Seznam míst plnění vnější'!L510,'C - Sazby a jednotkové ceny'!$F$7:$F$69,'A1 - Seznam míst plnění vnější'!M510)</f>
        <v>0</v>
      </c>
      <c r="Q510" s="269">
        <f t="shared" si="21"/>
        <v>0</v>
      </c>
      <c r="R510" s="249" t="s">
        <v>1586</v>
      </c>
      <c r="S510" s="251" t="s">
        <v>1586</v>
      </c>
      <c r="T510" s="252" t="s">
        <v>1586</v>
      </c>
      <c r="U510" s="250" t="s">
        <v>1586</v>
      </c>
      <c r="V510" s="261" t="s">
        <v>1586</v>
      </c>
      <c r="W510" s="262" t="s">
        <v>1586</v>
      </c>
      <c r="Y510" s="15">
        <f>SUMIFS('D - Harmonogram úklidu'!$AJ$5:$AJ$1213,'D - Harmonogram úklidu'!$A$5:$A$1213,'A1 - Seznam míst plnění vnější'!G514,'D - Harmonogram úklidu'!$B$5:$B$1213,'A1 - Seznam míst plnění vnější'!L514)</f>
        <v>0</v>
      </c>
      <c r="Z510" s="47" t="str">
        <f t="shared" si="20"/>
        <v>Kojatín</v>
      </c>
    </row>
    <row r="511" spans="1:26" ht="19.5" customHeight="1" x14ac:dyDescent="0.25">
      <c r="A511" s="14" t="s">
        <v>2510</v>
      </c>
      <c r="B511" s="30">
        <v>1261</v>
      </c>
      <c r="C511" s="26" t="s">
        <v>344</v>
      </c>
      <c r="D511" s="42" t="s">
        <v>132</v>
      </c>
      <c r="E511" s="26">
        <v>363358</v>
      </c>
      <c r="F511" s="26" t="s">
        <v>1621</v>
      </c>
      <c r="G511" s="33" t="s">
        <v>159</v>
      </c>
      <c r="H511" s="227" t="s">
        <v>1988</v>
      </c>
      <c r="I511" s="227" t="s">
        <v>2166</v>
      </c>
      <c r="J511" s="227" t="s">
        <v>2580</v>
      </c>
      <c r="K511" s="227" t="s">
        <v>2492</v>
      </c>
      <c r="L511" s="227" t="s">
        <v>347</v>
      </c>
      <c r="M511" s="247">
        <v>4</v>
      </c>
      <c r="N511" s="32">
        <v>2</v>
      </c>
      <c r="O511" s="39" t="s">
        <v>1576</v>
      </c>
      <c r="P511" s="125">
        <f>SUMIFS('C - Sazby a jednotkové ceny'!$H$7:$H$69,'C - Sazby a jednotkové ceny'!$E$7:$E$69,'A1 - Seznam míst plnění vnější'!L511,'C - Sazby a jednotkové ceny'!$F$7:$F$69,'A1 - Seznam míst plnění vnější'!M511)</f>
        <v>0</v>
      </c>
      <c r="Q511" s="269">
        <f t="shared" si="21"/>
        <v>0</v>
      </c>
      <c r="R511" s="249" t="s">
        <v>1586</v>
      </c>
      <c r="S511" s="251" t="s">
        <v>1586</v>
      </c>
      <c r="T511" s="252" t="s">
        <v>1586</v>
      </c>
      <c r="U511" s="250" t="s">
        <v>1586</v>
      </c>
      <c r="V511" s="261" t="s">
        <v>1586</v>
      </c>
      <c r="W511" s="262" t="s">
        <v>1586</v>
      </c>
      <c r="Y511" s="15">
        <f ca="1">SUMIFS('D - Harmonogram úklidu'!$AJ$5:$AJ$1213,'D - Harmonogram úklidu'!$A$5:$A$1213,'A1 - Seznam míst plnění vnější'!G515,'D - Harmonogram úklidu'!$B$5:$B$1213,'A1 - Seznam míst plnění vnější'!L515)</f>
        <v>4</v>
      </c>
      <c r="Z511" s="47" t="str">
        <f t="shared" si="20"/>
        <v>Kojatín</v>
      </c>
    </row>
    <row r="512" spans="1:26" ht="19.5" customHeight="1" x14ac:dyDescent="0.25">
      <c r="A512" s="14" t="s">
        <v>2510</v>
      </c>
      <c r="B512" s="30">
        <v>1261</v>
      </c>
      <c r="C512" s="26" t="s">
        <v>344</v>
      </c>
      <c r="D512" s="42" t="s">
        <v>132</v>
      </c>
      <c r="E512" s="26">
        <v>363358</v>
      </c>
      <c r="F512" s="26" t="s">
        <v>1622</v>
      </c>
      <c r="G512" s="33" t="s">
        <v>159</v>
      </c>
      <c r="H512" s="227" t="s">
        <v>1988</v>
      </c>
      <c r="I512" s="227" t="s">
        <v>2166</v>
      </c>
      <c r="J512" s="227" t="s">
        <v>2580</v>
      </c>
      <c r="K512" s="227" t="s">
        <v>2495</v>
      </c>
      <c r="L512" s="227" t="s">
        <v>350</v>
      </c>
      <c r="M512" s="247">
        <v>1</v>
      </c>
      <c r="N512" s="244">
        <v>177</v>
      </c>
      <c r="O512" s="243" t="s">
        <v>1575</v>
      </c>
      <c r="P512" s="125">
        <f>SUMIFS('C - Sazby a jednotkové ceny'!$H$7:$H$69,'C - Sazby a jednotkové ceny'!$E$7:$E$69,'A1 - Seznam míst plnění vnější'!L512,'C - Sazby a jednotkové ceny'!$F$7:$F$69,'A1 - Seznam míst plnění vnější'!M512)</f>
        <v>0</v>
      </c>
      <c r="Q512" s="269">
        <f t="shared" si="21"/>
        <v>0</v>
      </c>
      <c r="R512" s="249" t="s">
        <v>1586</v>
      </c>
      <c r="S512" s="251" t="s">
        <v>1586</v>
      </c>
      <c r="T512" s="252" t="s">
        <v>1586</v>
      </c>
      <c r="U512" s="250" t="s">
        <v>1586</v>
      </c>
      <c r="V512" s="261" t="s">
        <v>1586</v>
      </c>
      <c r="W512" s="262" t="s">
        <v>1586</v>
      </c>
      <c r="Y512" s="15">
        <f ca="1">SUMIFS('D - Harmonogram úklidu'!$AJ$5:$AJ$1213,'D - Harmonogram úklidu'!$A$5:$A$1213,'A1 - Seznam míst plnění vnější'!G516,'D - Harmonogram úklidu'!$B$5:$B$1213,'A1 - Seznam míst plnění vnější'!L516)</f>
        <v>1</v>
      </c>
      <c r="Z512" s="47" t="str">
        <f t="shared" si="20"/>
        <v>Kojatín</v>
      </c>
    </row>
    <row r="513" spans="1:26" ht="19.5" customHeight="1" x14ac:dyDescent="0.25">
      <c r="A513" s="14" t="s">
        <v>2510</v>
      </c>
      <c r="B513" s="30">
        <v>1261</v>
      </c>
      <c r="C513" s="26" t="s">
        <v>344</v>
      </c>
      <c r="D513" s="42" t="s">
        <v>132</v>
      </c>
      <c r="E513" s="26">
        <v>363358</v>
      </c>
      <c r="F513" s="26" t="s">
        <v>1623</v>
      </c>
      <c r="G513" s="33" t="s">
        <v>159</v>
      </c>
      <c r="H513" s="227" t="s">
        <v>1988</v>
      </c>
      <c r="I513" s="227" t="s">
        <v>2166</v>
      </c>
      <c r="J513" s="227" t="s">
        <v>2494</v>
      </c>
      <c r="K513" s="227" t="s">
        <v>2494</v>
      </c>
      <c r="L513" s="227" t="s">
        <v>391</v>
      </c>
      <c r="M513" s="247">
        <v>1</v>
      </c>
      <c r="N513" s="244">
        <v>295</v>
      </c>
      <c r="O513" s="243" t="s">
        <v>1575</v>
      </c>
      <c r="P513" s="125">
        <f>SUMIFS('C - Sazby a jednotkové ceny'!$H$7:$H$69,'C - Sazby a jednotkové ceny'!$E$7:$E$69,'A1 - Seznam míst plnění vnější'!L513,'C - Sazby a jednotkové ceny'!$F$7:$F$69,'A1 - Seznam míst plnění vnější'!M513)</f>
        <v>0</v>
      </c>
      <c r="Q513" s="269">
        <f t="shared" si="21"/>
        <v>0</v>
      </c>
      <c r="R513" s="249" t="s">
        <v>1586</v>
      </c>
      <c r="S513" s="251" t="s">
        <v>1586</v>
      </c>
      <c r="T513" s="252" t="s">
        <v>1586</v>
      </c>
      <c r="U513" s="250" t="s">
        <v>1586</v>
      </c>
      <c r="V513" s="261" t="s">
        <v>1586</v>
      </c>
      <c r="W513" s="262" t="s">
        <v>1586</v>
      </c>
      <c r="Y513" s="15">
        <f ca="1">SUMIFS('D - Harmonogram úklidu'!$AJ$5:$AJ$1213,'D - Harmonogram úklidu'!$A$5:$A$1213,'A1 - Seznam míst plnění vnější'!G517,'D - Harmonogram úklidu'!$B$5:$B$1213,'A1 - Seznam míst plnění vnější'!L517)</f>
        <v>24</v>
      </c>
      <c r="Z513" s="47" t="str">
        <f t="shared" si="20"/>
        <v>Kojatín</v>
      </c>
    </row>
    <row r="514" spans="1:26" ht="19.5" customHeight="1" x14ac:dyDescent="0.25">
      <c r="A514" s="14" t="s">
        <v>2510</v>
      </c>
      <c r="B514" s="30">
        <v>1201</v>
      </c>
      <c r="C514" s="26" t="s">
        <v>128</v>
      </c>
      <c r="D514" s="42" t="s">
        <v>123</v>
      </c>
      <c r="E514" s="26">
        <v>342956</v>
      </c>
      <c r="F514" s="26" t="s">
        <v>1730</v>
      </c>
      <c r="G514" s="33" t="s">
        <v>160</v>
      </c>
      <c r="H514" s="227" t="s">
        <v>1988</v>
      </c>
      <c r="I514" s="227" t="s">
        <v>2167</v>
      </c>
      <c r="J514" s="227" t="s">
        <v>2580</v>
      </c>
      <c r="K514" s="227" t="s">
        <v>2492</v>
      </c>
      <c r="L514" s="227" t="s">
        <v>347</v>
      </c>
      <c r="M514" s="247">
        <v>4</v>
      </c>
      <c r="N514" s="32">
        <v>1</v>
      </c>
      <c r="O514" s="39" t="s">
        <v>1576</v>
      </c>
      <c r="P514" s="125">
        <f>SUMIFS('C - Sazby a jednotkové ceny'!$H$7:$H$69,'C - Sazby a jednotkové ceny'!$E$7:$E$69,'A1 - Seznam míst plnění vnější'!L514,'C - Sazby a jednotkové ceny'!$F$7:$F$69,'A1 - Seznam míst plnění vnější'!M514)</f>
        <v>0</v>
      </c>
      <c r="Q514" s="269">
        <f t="shared" si="21"/>
        <v>0</v>
      </c>
      <c r="R514" s="249" t="s">
        <v>1586</v>
      </c>
      <c r="S514" s="251" t="s">
        <v>1586</v>
      </c>
      <c r="T514" s="252" t="s">
        <v>1586</v>
      </c>
      <c r="U514" s="250" t="s">
        <v>1586</v>
      </c>
      <c r="V514" s="261" t="s">
        <v>1586</v>
      </c>
      <c r="W514" s="262" t="s">
        <v>1586</v>
      </c>
      <c r="Y514" s="15">
        <f ca="1">SUMIFS('D - Harmonogram úklidu'!$AJ$5:$AJ$1213,'D - Harmonogram úklidu'!$A$5:$A$1213,'A1 - Seznam míst plnění vnější'!G518,'D - Harmonogram úklidu'!$B$5:$B$1213,'A1 - Seznam míst plnění vnější'!L518)</f>
        <v>16</v>
      </c>
      <c r="Z514" s="47" t="str">
        <f t="shared" si="20"/>
        <v>Kojetice na Moravě</v>
      </c>
    </row>
    <row r="515" spans="1:26" ht="19.5" customHeight="1" x14ac:dyDescent="0.25">
      <c r="A515" s="14" t="s">
        <v>2510</v>
      </c>
      <c r="B515" s="30">
        <v>1201</v>
      </c>
      <c r="C515" s="26" t="s">
        <v>128</v>
      </c>
      <c r="D515" s="42" t="s">
        <v>123</v>
      </c>
      <c r="E515" s="26">
        <v>342956</v>
      </c>
      <c r="F515" s="26" t="s">
        <v>1731</v>
      </c>
      <c r="G515" s="33" t="s">
        <v>160</v>
      </c>
      <c r="H515" s="227" t="s">
        <v>1988</v>
      </c>
      <c r="I515" s="227" t="s">
        <v>2167</v>
      </c>
      <c r="J515" s="227" t="s">
        <v>2580</v>
      </c>
      <c r="K515" s="227" t="s">
        <v>2495</v>
      </c>
      <c r="L515" s="227" t="s">
        <v>350</v>
      </c>
      <c r="M515" s="247">
        <v>2</v>
      </c>
      <c r="N515" s="244">
        <v>640</v>
      </c>
      <c r="O515" s="243" t="s">
        <v>1575</v>
      </c>
      <c r="P515" s="125">
        <f>SUMIFS('C - Sazby a jednotkové ceny'!$H$7:$H$69,'C - Sazby a jednotkové ceny'!$E$7:$E$69,'A1 - Seznam míst plnění vnější'!L515,'C - Sazby a jednotkové ceny'!$F$7:$F$69,'A1 - Seznam míst plnění vnější'!M515)</f>
        <v>0</v>
      </c>
      <c r="Q515" s="269">
        <f t="shared" si="21"/>
        <v>0</v>
      </c>
      <c r="R515" s="249" t="s">
        <v>1586</v>
      </c>
      <c r="S515" s="251" t="s">
        <v>1586</v>
      </c>
      <c r="T515" s="252" t="s">
        <v>1586</v>
      </c>
      <c r="U515" s="250" t="s">
        <v>1586</v>
      </c>
      <c r="V515" s="261" t="s">
        <v>1586</v>
      </c>
      <c r="W515" s="262" t="s">
        <v>1586</v>
      </c>
      <c r="Y515" s="15">
        <f ca="1">SUMIFS('D - Harmonogram úklidu'!$AJ$5:$AJ$1213,'D - Harmonogram úklidu'!$A$5:$A$1213,'A1 - Seznam míst plnění vnější'!G519,'D - Harmonogram úklidu'!$B$5:$B$1213,'A1 - Seznam míst plnění vnější'!L519)</f>
        <v>16</v>
      </c>
      <c r="Z515" s="47" t="str">
        <f t="shared" si="20"/>
        <v>Kojetice na Moravě</v>
      </c>
    </row>
    <row r="516" spans="1:26" ht="19.5" customHeight="1" x14ac:dyDescent="0.25">
      <c r="A516" s="14" t="s">
        <v>2510</v>
      </c>
      <c r="B516" s="30">
        <v>1201</v>
      </c>
      <c r="C516" s="26" t="s">
        <v>128</v>
      </c>
      <c r="D516" s="42" t="s">
        <v>123</v>
      </c>
      <c r="E516" s="26">
        <v>342956</v>
      </c>
      <c r="F516" s="26" t="s">
        <v>1732</v>
      </c>
      <c r="G516" s="33" t="s">
        <v>160</v>
      </c>
      <c r="H516" s="227" t="s">
        <v>1988</v>
      </c>
      <c r="I516" s="227" t="s">
        <v>2167</v>
      </c>
      <c r="J516" s="227" t="s">
        <v>2494</v>
      </c>
      <c r="K516" s="227" t="s">
        <v>2494</v>
      </c>
      <c r="L516" s="227" t="s">
        <v>391</v>
      </c>
      <c r="M516" s="247">
        <v>1</v>
      </c>
      <c r="N516" s="244">
        <v>1478</v>
      </c>
      <c r="O516" s="243" t="s">
        <v>1575</v>
      </c>
      <c r="P516" s="125">
        <f>SUMIFS('C - Sazby a jednotkové ceny'!$H$7:$H$69,'C - Sazby a jednotkové ceny'!$E$7:$E$69,'A1 - Seznam míst plnění vnější'!L516,'C - Sazby a jednotkové ceny'!$F$7:$F$69,'A1 - Seznam míst plnění vnější'!M516)</f>
        <v>0</v>
      </c>
      <c r="Q516" s="269">
        <f t="shared" si="21"/>
        <v>0</v>
      </c>
      <c r="R516" s="249" t="s">
        <v>1586</v>
      </c>
      <c r="S516" s="251" t="s">
        <v>1586</v>
      </c>
      <c r="T516" s="252" t="s">
        <v>1586</v>
      </c>
      <c r="U516" s="250" t="s">
        <v>1586</v>
      </c>
      <c r="V516" s="261" t="s">
        <v>1586</v>
      </c>
      <c r="W516" s="262" t="s">
        <v>1586</v>
      </c>
      <c r="Y516" s="15">
        <f ca="1">SUMIFS('D - Harmonogram úklidu'!$AJ$5:$AJ$1213,'D - Harmonogram úklidu'!$A$5:$A$1213,'A1 - Seznam míst plnění vnější'!G520,'D - Harmonogram úklidu'!$B$5:$B$1213,'A1 - Seznam míst plnění vnější'!L520)</f>
        <v>1</v>
      </c>
      <c r="Z516" s="47" t="str">
        <f t="shared" si="20"/>
        <v>Kojetice na Moravě</v>
      </c>
    </row>
    <row r="517" spans="1:26" ht="19.5" customHeight="1" x14ac:dyDescent="0.25">
      <c r="A517" s="14" t="s">
        <v>2510</v>
      </c>
      <c r="B517" s="30">
        <v>1801</v>
      </c>
      <c r="C517" s="26" t="s">
        <v>128</v>
      </c>
      <c r="D517" s="42" t="s">
        <v>137</v>
      </c>
      <c r="E517" s="26">
        <v>758409</v>
      </c>
      <c r="F517" s="26" t="s">
        <v>2639</v>
      </c>
      <c r="G517" s="33" t="s">
        <v>322</v>
      </c>
      <c r="H517" s="227" t="s">
        <v>1988</v>
      </c>
      <c r="I517" s="227" t="s">
        <v>2169</v>
      </c>
      <c r="J517" s="227" t="s">
        <v>2580</v>
      </c>
      <c r="K517" s="227" t="s">
        <v>2492</v>
      </c>
      <c r="L517" s="227" t="s">
        <v>347</v>
      </c>
      <c r="M517" s="247">
        <v>4</v>
      </c>
      <c r="N517" s="32">
        <v>1</v>
      </c>
      <c r="O517" s="39" t="s">
        <v>1576</v>
      </c>
      <c r="P517" s="125">
        <f>SUMIFS('C - Sazby a jednotkové ceny'!$H$7:$H$69,'C - Sazby a jednotkové ceny'!$E$7:$E$69,'A1 - Seznam míst plnění vnější'!L517,'C - Sazby a jednotkové ceny'!$F$7:$F$69,'A1 - Seznam míst plnění vnější'!M517)</f>
        <v>0</v>
      </c>
      <c r="Q517" s="269">
        <f t="shared" si="21"/>
        <v>0</v>
      </c>
      <c r="R517" s="249" t="s">
        <v>1586</v>
      </c>
      <c r="S517" s="251" t="s">
        <v>1586</v>
      </c>
      <c r="T517" s="252" t="s">
        <v>1586</v>
      </c>
      <c r="U517" s="250" t="s">
        <v>1586</v>
      </c>
      <c r="V517" s="261" t="s">
        <v>1586</v>
      </c>
      <c r="W517" s="262" t="s">
        <v>1586</v>
      </c>
      <c r="Y517" s="15">
        <f ca="1">SUMIFS('D - Harmonogram úklidu'!$AJ$5:$AJ$1213,'D - Harmonogram úklidu'!$A$5:$A$1213,'A1 - Seznam míst plnění vnější'!G525,'D - Harmonogram úklidu'!$B$5:$B$1213,'A1 - Seznam míst plnění vnější'!L525)</f>
        <v>16</v>
      </c>
      <c r="Z517" s="47" t="str">
        <f t="shared" si="20"/>
        <v>Kostelec u Jihlavy</v>
      </c>
    </row>
    <row r="518" spans="1:26" ht="19.5" customHeight="1" x14ac:dyDescent="0.25">
      <c r="A518" s="14" t="s">
        <v>2510</v>
      </c>
      <c r="B518" s="30">
        <v>1801</v>
      </c>
      <c r="C518" s="26" t="s">
        <v>128</v>
      </c>
      <c r="D518" s="42" t="s">
        <v>137</v>
      </c>
      <c r="E518" s="26">
        <v>758409</v>
      </c>
      <c r="F518" s="26" t="s">
        <v>2640</v>
      </c>
      <c r="G518" s="33" t="s">
        <v>322</v>
      </c>
      <c r="H518" s="227" t="s">
        <v>1988</v>
      </c>
      <c r="I518" s="227" t="s">
        <v>2169</v>
      </c>
      <c r="J518" s="227" t="s">
        <v>2580</v>
      </c>
      <c r="K518" s="227" t="s">
        <v>2493</v>
      </c>
      <c r="L518" s="227" t="s">
        <v>348</v>
      </c>
      <c r="M518" s="247">
        <v>4</v>
      </c>
      <c r="N518" s="32">
        <v>1</v>
      </c>
      <c r="O518" s="39" t="s">
        <v>1576</v>
      </c>
      <c r="P518" s="125">
        <f>SUMIFS('C - Sazby a jednotkové ceny'!$H$7:$H$69,'C - Sazby a jednotkové ceny'!$E$7:$E$69,'A1 - Seznam míst plnění vnější'!L518,'C - Sazby a jednotkové ceny'!$F$7:$F$69,'A1 - Seznam míst plnění vnější'!M518)</f>
        <v>0</v>
      </c>
      <c r="Q518" s="269">
        <f t="shared" si="21"/>
        <v>0</v>
      </c>
      <c r="R518" s="249" t="s">
        <v>1586</v>
      </c>
      <c r="S518" s="251" t="s">
        <v>1586</v>
      </c>
      <c r="T518" s="252" t="s">
        <v>1586</v>
      </c>
      <c r="U518" s="250" t="s">
        <v>1586</v>
      </c>
      <c r="V518" s="261" t="s">
        <v>1586</v>
      </c>
      <c r="W518" s="262" t="s">
        <v>1586</v>
      </c>
      <c r="Y518" s="15">
        <f ca="1">SUMIFS('D - Harmonogram úklidu'!$AJ$5:$AJ$1213,'D - Harmonogram úklidu'!$A$5:$A$1213,'A1 - Seznam míst plnění vnější'!G526,'D - Harmonogram úklidu'!$B$5:$B$1213,'A1 - Seznam míst plnění vnější'!L526)</f>
        <v>2</v>
      </c>
      <c r="Z518" s="47" t="str">
        <f t="shared" si="20"/>
        <v>Kostelec u Jihlavy</v>
      </c>
    </row>
    <row r="519" spans="1:26" ht="19.5" customHeight="1" x14ac:dyDescent="0.25">
      <c r="A519" s="14" t="s">
        <v>2510</v>
      </c>
      <c r="B519" s="30">
        <v>1801</v>
      </c>
      <c r="C519" s="26" t="s">
        <v>128</v>
      </c>
      <c r="D519" s="42" t="s">
        <v>137</v>
      </c>
      <c r="E519" s="26">
        <v>758409</v>
      </c>
      <c r="F519" s="26" t="s">
        <v>2641</v>
      </c>
      <c r="G519" s="33" t="s">
        <v>322</v>
      </c>
      <c r="H519" s="227" t="s">
        <v>1988</v>
      </c>
      <c r="I519" s="227" t="s">
        <v>2169</v>
      </c>
      <c r="J519" s="227" t="s">
        <v>2580</v>
      </c>
      <c r="K519" s="227" t="s">
        <v>2495</v>
      </c>
      <c r="L519" s="227" t="s">
        <v>350</v>
      </c>
      <c r="M519" s="247">
        <v>2</v>
      </c>
      <c r="N519" s="244">
        <v>2205</v>
      </c>
      <c r="O519" s="243" t="s">
        <v>1575</v>
      </c>
      <c r="P519" s="125">
        <f>SUMIFS('C - Sazby a jednotkové ceny'!$H$7:$H$69,'C - Sazby a jednotkové ceny'!$E$7:$E$69,'A1 - Seznam míst plnění vnější'!L519,'C - Sazby a jednotkové ceny'!$F$7:$F$69,'A1 - Seznam míst plnění vnější'!M519)</f>
        <v>0</v>
      </c>
      <c r="Q519" s="269">
        <f t="shared" si="21"/>
        <v>0</v>
      </c>
      <c r="R519" s="249" t="s">
        <v>1586</v>
      </c>
      <c r="S519" s="251" t="s">
        <v>1585</v>
      </c>
      <c r="T519" s="252" t="s">
        <v>1585</v>
      </c>
      <c r="U519" s="250" t="s">
        <v>1586</v>
      </c>
      <c r="V519" s="261" t="s">
        <v>1586</v>
      </c>
      <c r="W519" s="262" t="s">
        <v>1586</v>
      </c>
      <c r="Y519" s="15">
        <f ca="1">SUMIFS('D - Harmonogram úklidu'!$AJ$5:$AJ$1213,'D - Harmonogram úklidu'!$A$5:$A$1213,'A1 - Seznam míst plnění vnější'!G527,'D - Harmonogram úklidu'!$B$5:$B$1213,'A1 - Seznam míst plnění vnější'!L527)</f>
        <v>4</v>
      </c>
      <c r="Z519" s="47" t="str">
        <f t="shared" si="20"/>
        <v>Kostelec u Jihlavy</v>
      </c>
    </row>
    <row r="520" spans="1:26" ht="19.5" customHeight="1" x14ac:dyDescent="0.25">
      <c r="A520" s="14" t="s">
        <v>2510</v>
      </c>
      <c r="B520" s="30">
        <v>1801</v>
      </c>
      <c r="C520" s="26" t="s">
        <v>128</v>
      </c>
      <c r="D520" s="42" t="s">
        <v>137</v>
      </c>
      <c r="E520" s="26">
        <v>758409</v>
      </c>
      <c r="F520" s="26" t="s">
        <v>2642</v>
      </c>
      <c r="G520" s="33" t="s">
        <v>322</v>
      </c>
      <c r="H520" s="227" t="s">
        <v>1988</v>
      </c>
      <c r="I520" s="227" t="s">
        <v>2169</v>
      </c>
      <c r="J520" s="227" t="s">
        <v>2494</v>
      </c>
      <c r="K520" s="227" t="s">
        <v>2494</v>
      </c>
      <c r="L520" s="227" t="s">
        <v>391</v>
      </c>
      <c r="M520" s="247">
        <v>1</v>
      </c>
      <c r="N520" s="244">
        <v>6103</v>
      </c>
      <c r="O520" s="243" t="s">
        <v>1575</v>
      </c>
      <c r="P520" s="125">
        <f>SUMIFS('C - Sazby a jednotkové ceny'!$H$7:$H$69,'C - Sazby a jednotkové ceny'!$E$7:$E$69,'A1 - Seznam míst plnění vnější'!L520,'C - Sazby a jednotkové ceny'!$F$7:$F$69,'A1 - Seznam míst plnění vnější'!M520)</f>
        <v>0</v>
      </c>
      <c r="Q520" s="269">
        <f t="shared" si="21"/>
        <v>0</v>
      </c>
      <c r="R520" s="249" t="s">
        <v>1586</v>
      </c>
      <c r="S520" s="251" t="s">
        <v>1586</v>
      </c>
      <c r="T520" s="252" t="s">
        <v>1586</v>
      </c>
      <c r="U520" s="250" t="s">
        <v>1586</v>
      </c>
      <c r="V520" s="261" t="s">
        <v>1586</v>
      </c>
      <c r="W520" s="262" t="s">
        <v>1586</v>
      </c>
      <c r="Y520" s="15">
        <f ca="1">SUMIFS('D - Harmonogram úklidu'!$AJ$5:$AJ$1213,'D - Harmonogram úklidu'!$A$5:$A$1213,'A1 - Seznam míst plnění vnější'!G528,'D - Harmonogram úklidu'!$B$5:$B$1213,'A1 - Seznam míst plnění vnější'!L528)</f>
        <v>2</v>
      </c>
      <c r="Z520" s="47" t="str">
        <f t="shared" si="20"/>
        <v>Kostelec u Jihlavy</v>
      </c>
    </row>
    <row r="521" spans="1:26" ht="11.25" customHeight="1" x14ac:dyDescent="0.25">
      <c r="A521" s="14" t="s">
        <v>2510</v>
      </c>
      <c r="B521" s="30">
        <v>1801</v>
      </c>
      <c r="C521" s="26" t="s">
        <v>128</v>
      </c>
      <c r="D521" s="42" t="s">
        <v>137</v>
      </c>
      <c r="E521" s="26">
        <v>758409</v>
      </c>
      <c r="F521" s="26" t="s">
        <v>1638</v>
      </c>
      <c r="G521" s="33" t="s">
        <v>322</v>
      </c>
      <c r="H521" s="227" t="s">
        <v>1988</v>
      </c>
      <c r="I521" s="227" t="s">
        <v>2170</v>
      </c>
      <c r="J521" s="227" t="s">
        <v>2580</v>
      </c>
      <c r="K521" s="227" t="s">
        <v>2495</v>
      </c>
      <c r="L521" s="227" t="s">
        <v>349</v>
      </c>
      <c r="M521" s="247">
        <v>2</v>
      </c>
      <c r="N521" s="244">
        <v>123</v>
      </c>
      <c r="O521" s="243" t="s">
        <v>1575</v>
      </c>
      <c r="P521" s="125">
        <f>SUMIFS('C - Sazby a jednotkové ceny'!$H$7:$H$69,'C - Sazby a jednotkové ceny'!$E$7:$E$69,'A1 - Seznam míst plnění vnější'!L521,'C - Sazby a jednotkové ceny'!$F$7:$F$69,'A1 - Seznam míst plnění vnější'!M521)</f>
        <v>0</v>
      </c>
      <c r="Q521" s="269">
        <f t="shared" si="21"/>
        <v>0</v>
      </c>
      <c r="R521" s="249" t="s">
        <v>1586</v>
      </c>
      <c r="S521" s="251" t="s">
        <v>1585</v>
      </c>
      <c r="T521" s="252" t="s">
        <v>1585</v>
      </c>
      <c r="U521" s="250" t="s">
        <v>1586</v>
      </c>
      <c r="V521" s="261" t="s">
        <v>1586</v>
      </c>
      <c r="W521" s="262" t="s">
        <v>1586</v>
      </c>
      <c r="Y521" s="15">
        <f ca="1">SUMIFS('D - Harmonogram úklidu'!$AJ$5:$AJ$1213,'D - Harmonogram úklidu'!$A$5:$A$1213,'A1 - Seznam míst plnění vnější'!G529,'D - Harmonogram úklidu'!$B$5:$B$1213,'A1 - Seznam míst plnění vnější'!L529)</f>
        <v>1</v>
      </c>
      <c r="Z521" s="47" t="str">
        <f t="shared" si="20"/>
        <v>Kostelec u Jihlavy</v>
      </c>
    </row>
    <row r="522" spans="1:26" ht="11.25" customHeight="1" x14ac:dyDescent="0.25">
      <c r="A522" s="14" t="s">
        <v>2510</v>
      </c>
      <c r="B522" s="30">
        <v>1801</v>
      </c>
      <c r="C522" s="26" t="s">
        <v>128</v>
      </c>
      <c r="D522" s="42" t="s">
        <v>137</v>
      </c>
      <c r="E522" s="26">
        <v>758409</v>
      </c>
      <c r="F522" s="26" t="s">
        <v>1639</v>
      </c>
      <c r="G522" s="33" t="s">
        <v>322</v>
      </c>
      <c r="H522" s="227" t="s">
        <v>1988</v>
      </c>
      <c r="I522" s="227" t="s">
        <v>2170</v>
      </c>
      <c r="J522" s="227" t="s">
        <v>2580</v>
      </c>
      <c r="K522" s="227" t="s">
        <v>2495</v>
      </c>
      <c r="L522" s="227" t="s">
        <v>350</v>
      </c>
      <c r="M522" s="247">
        <v>2</v>
      </c>
      <c r="N522" s="244">
        <v>123</v>
      </c>
      <c r="O522" s="243" t="s">
        <v>1575</v>
      </c>
      <c r="P522" s="125">
        <f>SUMIFS('C - Sazby a jednotkové ceny'!$H$7:$H$69,'C - Sazby a jednotkové ceny'!$E$7:$E$69,'A1 - Seznam míst plnění vnější'!L522,'C - Sazby a jednotkové ceny'!$F$7:$F$69,'A1 - Seznam míst plnění vnější'!M522)</f>
        <v>0</v>
      </c>
      <c r="Q522" s="269">
        <f t="shared" si="21"/>
        <v>0</v>
      </c>
      <c r="R522" s="249" t="s">
        <v>1586</v>
      </c>
      <c r="S522" s="251" t="s">
        <v>1585</v>
      </c>
      <c r="T522" s="252" t="s">
        <v>1585</v>
      </c>
      <c r="U522" s="250" t="s">
        <v>1586</v>
      </c>
      <c r="V522" s="261" t="s">
        <v>1586</v>
      </c>
      <c r="W522" s="262" t="s">
        <v>1586</v>
      </c>
      <c r="Y522" s="15">
        <f ca="1">SUMIFS('D - Harmonogram úklidu'!$AJ$5:$AJ$1213,'D - Harmonogram úklidu'!$A$5:$A$1213,'A1 - Seznam míst plnění vnější'!G530,'D - Harmonogram úklidu'!$B$5:$B$1213,'A1 - Seznam míst plnění vnější'!L530)</f>
        <v>2</v>
      </c>
      <c r="Z522" s="47" t="str">
        <f t="shared" ref="Z522:Z586" si="22">IF(ISNUMBER(SEARCH(" - ",G522,1)),LEFT(G522,(SEARCH(" - ",G522,1))-1),G522)</f>
        <v>Kostelec u Jihlavy</v>
      </c>
    </row>
    <row r="523" spans="1:26" ht="11.25" customHeight="1" x14ac:dyDescent="0.25">
      <c r="A523" s="14" t="s">
        <v>2510</v>
      </c>
      <c r="B523" s="30">
        <v>1801</v>
      </c>
      <c r="C523" s="26" t="s">
        <v>128</v>
      </c>
      <c r="D523" s="42" t="s">
        <v>137</v>
      </c>
      <c r="E523" s="26">
        <v>758409</v>
      </c>
      <c r="F523" s="26" t="s">
        <v>2643</v>
      </c>
      <c r="G523" s="33" t="s">
        <v>322</v>
      </c>
      <c r="H523" s="227" t="s">
        <v>1988</v>
      </c>
      <c r="I523" s="227" t="s">
        <v>2171</v>
      </c>
      <c r="J523" s="227" t="s">
        <v>2580</v>
      </c>
      <c r="K523" s="227" t="s">
        <v>2492</v>
      </c>
      <c r="L523" s="227" t="s">
        <v>347</v>
      </c>
      <c r="M523" s="247">
        <v>12</v>
      </c>
      <c r="N523" s="32">
        <v>4</v>
      </c>
      <c r="O523" s="39" t="s">
        <v>1576</v>
      </c>
      <c r="P523" s="125">
        <f>SUMIFS('C - Sazby a jednotkové ceny'!$H$7:$H$69,'C - Sazby a jednotkové ceny'!$E$7:$E$69,'A1 - Seznam míst plnění vnější'!L523,'C - Sazby a jednotkové ceny'!$F$7:$F$69,'A1 - Seznam míst plnění vnější'!M523)</f>
        <v>0</v>
      </c>
      <c r="Q523" s="269">
        <f t="shared" ref="Q523:Q587" si="23">M523*P523*N523*(365/12/28)</f>
        <v>0</v>
      </c>
      <c r="R523" s="249" t="s">
        <v>1586</v>
      </c>
      <c r="S523" s="251" t="s">
        <v>1586</v>
      </c>
      <c r="T523" s="252" t="s">
        <v>1586</v>
      </c>
      <c r="U523" s="250" t="s">
        <v>1586</v>
      </c>
      <c r="V523" s="261" t="s">
        <v>1586</v>
      </c>
      <c r="W523" s="262" t="s">
        <v>1586</v>
      </c>
      <c r="Y523" s="15">
        <f ca="1">SUMIFS('D - Harmonogram úklidu'!$AJ$5:$AJ$1213,'D - Harmonogram úklidu'!$A$5:$A$1213,'A1 - Seznam míst plnění vnější'!G532,'D - Harmonogram úklidu'!$B$5:$B$1213,'A1 - Seznam míst plnění vnější'!L532)</f>
        <v>1</v>
      </c>
      <c r="Z523" s="47" t="str">
        <f t="shared" si="22"/>
        <v>Kostelec u Jihlavy</v>
      </c>
    </row>
    <row r="524" spans="1:26" ht="11.25" customHeight="1" x14ac:dyDescent="0.25">
      <c r="A524" s="14" t="s">
        <v>2510</v>
      </c>
      <c r="B524" s="30">
        <v>1801</v>
      </c>
      <c r="C524" s="26" t="s">
        <v>128</v>
      </c>
      <c r="D524" s="42" t="s">
        <v>137</v>
      </c>
      <c r="E524" s="26">
        <v>758409</v>
      </c>
      <c r="F524" s="26" t="s">
        <v>2644</v>
      </c>
      <c r="G524" s="33" t="s">
        <v>322</v>
      </c>
      <c r="H524" s="227" t="s">
        <v>1988</v>
      </c>
      <c r="I524" s="227" t="s">
        <v>2171</v>
      </c>
      <c r="J524" s="227" t="s">
        <v>2580</v>
      </c>
      <c r="K524" s="227" t="s">
        <v>2493</v>
      </c>
      <c r="L524" s="227" t="s">
        <v>348</v>
      </c>
      <c r="M524" s="247">
        <v>12</v>
      </c>
      <c r="N524" s="32">
        <v>1</v>
      </c>
      <c r="O524" s="39" t="s">
        <v>1576</v>
      </c>
      <c r="P524" s="125">
        <f>SUMIFS('C - Sazby a jednotkové ceny'!$H$7:$H$69,'C - Sazby a jednotkové ceny'!$E$7:$E$69,'A1 - Seznam míst plnění vnější'!L524,'C - Sazby a jednotkové ceny'!$F$7:$F$69,'A1 - Seznam míst plnění vnější'!M524)</f>
        <v>0</v>
      </c>
      <c r="Q524" s="269">
        <f t="shared" si="23"/>
        <v>0</v>
      </c>
      <c r="R524" s="249" t="s">
        <v>1586</v>
      </c>
      <c r="S524" s="251" t="s">
        <v>1586</v>
      </c>
      <c r="T524" s="252" t="s">
        <v>1586</v>
      </c>
      <c r="U524" s="250" t="s">
        <v>1586</v>
      </c>
      <c r="V524" s="261" t="s">
        <v>1586</v>
      </c>
      <c r="W524" s="262" t="s">
        <v>1586</v>
      </c>
      <c r="Y524" s="15">
        <f ca="1">SUMIFS('D - Harmonogram úklidu'!$AJ$5:$AJ$1213,'D - Harmonogram úklidu'!$A$5:$A$1213,'A1 - Seznam míst plnění vnější'!G533,'D - Harmonogram úklidu'!$B$5:$B$1213,'A1 - Seznam míst plnění vnější'!L533)</f>
        <v>2</v>
      </c>
      <c r="Z524" s="47" t="str">
        <f t="shared" si="22"/>
        <v>Kostelec u Jihlavy</v>
      </c>
    </row>
    <row r="525" spans="1:26" ht="11.25" customHeight="1" x14ac:dyDescent="0.25">
      <c r="A525" s="14" t="s">
        <v>2510</v>
      </c>
      <c r="B525" s="30">
        <v>1801</v>
      </c>
      <c r="C525" s="26" t="s">
        <v>128</v>
      </c>
      <c r="D525" s="42" t="s">
        <v>137</v>
      </c>
      <c r="E525" s="26">
        <v>758409</v>
      </c>
      <c r="F525" s="26" t="s">
        <v>2645</v>
      </c>
      <c r="G525" s="33" t="s">
        <v>322</v>
      </c>
      <c r="H525" s="227" t="s">
        <v>1988</v>
      </c>
      <c r="I525" s="227" t="s">
        <v>2171</v>
      </c>
      <c r="J525" s="227" t="s">
        <v>2580</v>
      </c>
      <c r="K525" s="227" t="s">
        <v>2495</v>
      </c>
      <c r="L525" s="227" t="s">
        <v>350</v>
      </c>
      <c r="M525" s="247">
        <v>12</v>
      </c>
      <c r="N525" s="244">
        <v>124</v>
      </c>
      <c r="O525" s="243" t="s">
        <v>1575</v>
      </c>
      <c r="P525" s="125">
        <f>SUMIFS('C - Sazby a jednotkové ceny'!$H$7:$H$69,'C - Sazby a jednotkové ceny'!$E$7:$E$69,'A1 - Seznam míst plnění vnější'!L525,'C - Sazby a jednotkové ceny'!$F$7:$F$69,'A1 - Seznam míst plnění vnější'!M525)</f>
        <v>0</v>
      </c>
      <c r="Q525" s="269">
        <f t="shared" si="23"/>
        <v>0</v>
      </c>
      <c r="R525" s="249" t="s">
        <v>1586</v>
      </c>
      <c r="S525" s="251" t="s">
        <v>1585</v>
      </c>
      <c r="T525" s="252" t="s">
        <v>1585</v>
      </c>
      <c r="U525" s="250" t="s">
        <v>1586</v>
      </c>
      <c r="V525" s="261" t="s">
        <v>1586</v>
      </c>
      <c r="W525" s="262" t="s">
        <v>1586</v>
      </c>
      <c r="Y525" s="15">
        <f ca="1">SUMIFS('D - Harmonogram úklidu'!$AJ$5:$AJ$1213,'D - Harmonogram úklidu'!$A$5:$A$1213,'A1 - Seznam míst plnění vnější'!G534,'D - Harmonogram úklidu'!$B$5:$B$1213,'A1 - Seznam míst plnění vnější'!L534)</f>
        <v>1</v>
      </c>
      <c r="Z525" s="47" t="str">
        <f t="shared" si="22"/>
        <v>Kostelec u Jihlavy</v>
      </c>
    </row>
    <row r="526" spans="1:26" ht="19.5" customHeight="1" x14ac:dyDescent="0.25">
      <c r="A526" s="14" t="s">
        <v>2510</v>
      </c>
      <c r="B526" s="30">
        <v>1861</v>
      </c>
      <c r="C526" s="26" t="s">
        <v>128</v>
      </c>
      <c r="D526" s="42" t="s">
        <v>137</v>
      </c>
      <c r="E526" s="26">
        <v>758417</v>
      </c>
      <c r="F526" s="26" t="s">
        <v>1620</v>
      </c>
      <c r="G526" s="33" t="s">
        <v>323</v>
      </c>
      <c r="H526" s="227" t="s">
        <v>1988</v>
      </c>
      <c r="I526" s="227" t="s">
        <v>2168</v>
      </c>
      <c r="J526" s="227" t="s">
        <v>2580</v>
      </c>
      <c r="K526" s="227" t="s">
        <v>2491</v>
      </c>
      <c r="L526" s="227" t="s">
        <v>346</v>
      </c>
      <c r="M526" s="247">
        <v>2</v>
      </c>
      <c r="N526" s="244">
        <v>6</v>
      </c>
      <c r="O526" s="243" t="s">
        <v>1575</v>
      </c>
      <c r="P526" s="125">
        <f>SUMIFS('C - Sazby a jednotkové ceny'!$H$7:$H$69,'C - Sazby a jednotkové ceny'!$E$7:$E$69,'A1 - Seznam míst plnění vnější'!L526,'C - Sazby a jednotkové ceny'!$F$7:$F$69,'A1 - Seznam míst plnění vnější'!M526)</f>
        <v>0</v>
      </c>
      <c r="Q526" s="269">
        <f t="shared" si="23"/>
        <v>0</v>
      </c>
      <c r="R526" s="249" t="s">
        <v>1586</v>
      </c>
      <c r="S526" s="251" t="s">
        <v>1586</v>
      </c>
      <c r="T526" s="252" t="s">
        <v>1586</v>
      </c>
      <c r="U526" s="250" t="s">
        <v>1586</v>
      </c>
      <c r="V526" s="261" t="s">
        <v>1586</v>
      </c>
      <c r="W526" s="262" t="s">
        <v>1586</v>
      </c>
      <c r="Y526" s="15">
        <f ca="1">SUMIFS('D - Harmonogram úklidu'!$AJ$5:$AJ$1213,'D - Harmonogram úklidu'!$A$5:$A$1213,'A1 - Seznam míst plnění vnější'!G521,'D - Harmonogram úklidu'!$B$5:$B$1213,'A1 - Seznam míst plnění vnější'!L521)</f>
        <v>4</v>
      </c>
      <c r="Z526" s="47" t="str">
        <f t="shared" si="22"/>
        <v>Kostelec u Jihlavy masna</v>
      </c>
    </row>
    <row r="527" spans="1:26" ht="19.5" customHeight="1" x14ac:dyDescent="0.25">
      <c r="A527" s="14" t="s">
        <v>2510</v>
      </c>
      <c r="B527" s="30">
        <v>1861</v>
      </c>
      <c r="C527" s="26" t="s">
        <v>128</v>
      </c>
      <c r="D527" s="42" t="s">
        <v>137</v>
      </c>
      <c r="E527" s="26">
        <v>758417</v>
      </c>
      <c r="F527" s="26" t="s">
        <v>1621</v>
      </c>
      <c r="G527" s="33" t="s">
        <v>323</v>
      </c>
      <c r="H527" s="227" t="s">
        <v>1988</v>
      </c>
      <c r="I527" s="227" t="s">
        <v>2168</v>
      </c>
      <c r="J527" s="227" t="s">
        <v>2580</v>
      </c>
      <c r="K527" s="227" t="s">
        <v>2492</v>
      </c>
      <c r="L527" s="227" t="s">
        <v>347</v>
      </c>
      <c r="M527" s="247">
        <v>12</v>
      </c>
      <c r="N527" s="32">
        <v>2</v>
      </c>
      <c r="O527" s="39" t="s">
        <v>1576</v>
      </c>
      <c r="P527" s="125">
        <f>SUMIFS('C - Sazby a jednotkové ceny'!$H$7:$H$69,'C - Sazby a jednotkové ceny'!$E$7:$E$69,'A1 - Seznam míst plnění vnější'!L527,'C - Sazby a jednotkové ceny'!$F$7:$F$69,'A1 - Seznam míst plnění vnější'!M527)</f>
        <v>0</v>
      </c>
      <c r="Q527" s="269">
        <f t="shared" si="23"/>
        <v>0</v>
      </c>
      <c r="R527" s="249" t="s">
        <v>1586</v>
      </c>
      <c r="S527" s="251" t="s">
        <v>1586</v>
      </c>
      <c r="T527" s="252" t="s">
        <v>1586</v>
      </c>
      <c r="U527" s="250" t="s">
        <v>1586</v>
      </c>
      <c r="V527" s="261" t="s">
        <v>1586</v>
      </c>
      <c r="W527" s="262" t="s">
        <v>1586</v>
      </c>
      <c r="Y527" s="15">
        <f ca="1">SUMIFS('D - Harmonogram úklidu'!$AJ$5:$AJ$1213,'D - Harmonogram úklidu'!$A$5:$A$1213,'A1 - Seznam míst plnění vnější'!G522,'D - Harmonogram úklidu'!$B$5:$B$1213,'A1 - Seznam míst plnění vnější'!L522)</f>
        <v>16</v>
      </c>
      <c r="Z527" s="47" t="str">
        <f t="shared" si="22"/>
        <v>Kostelec u Jihlavy masna</v>
      </c>
    </row>
    <row r="528" spans="1:26" ht="19.5" customHeight="1" x14ac:dyDescent="0.25">
      <c r="A528" s="14" t="s">
        <v>2510</v>
      </c>
      <c r="B528" s="30">
        <v>1861</v>
      </c>
      <c r="C528" s="26" t="s">
        <v>128</v>
      </c>
      <c r="D528" s="42" t="s">
        <v>137</v>
      </c>
      <c r="E528" s="26">
        <v>758417</v>
      </c>
      <c r="F528" s="26" t="s">
        <v>1622</v>
      </c>
      <c r="G528" s="33" t="s">
        <v>323</v>
      </c>
      <c r="H528" s="227" t="s">
        <v>1988</v>
      </c>
      <c r="I528" s="227" t="s">
        <v>2168</v>
      </c>
      <c r="J528" s="227" t="s">
        <v>2580</v>
      </c>
      <c r="K528" s="227" t="s">
        <v>2495</v>
      </c>
      <c r="L528" s="227" t="s">
        <v>350</v>
      </c>
      <c r="M528" s="247">
        <v>1</v>
      </c>
      <c r="N528" s="244">
        <v>240</v>
      </c>
      <c r="O528" s="243" t="s">
        <v>1575</v>
      </c>
      <c r="P528" s="125">
        <f>SUMIFS('C - Sazby a jednotkové ceny'!$H$7:$H$69,'C - Sazby a jednotkové ceny'!$E$7:$E$69,'A1 - Seznam míst plnění vnější'!L528,'C - Sazby a jednotkové ceny'!$F$7:$F$69,'A1 - Seznam míst plnění vnější'!M528)</f>
        <v>0</v>
      </c>
      <c r="Q528" s="269">
        <f t="shared" si="23"/>
        <v>0</v>
      </c>
      <c r="R528" s="249" t="s">
        <v>1586</v>
      </c>
      <c r="S528" s="251" t="s">
        <v>1586</v>
      </c>
      <c r="T528" s="252" t="s">
        <v>1586</v>
      </c>
      <c r="U528" s="250" t="s">
        <v>1586</v>
      </c>
      <c r="V528" s="261" t="s">
        <v>1586</v>
      </c>
      <c r="W528" s="262" t="s">
        <v>1586</v>
      </c>
      <c r="Y528" s="15">
        <f ca="1">SUMIFS('D - Harmonogram úklidu'!$AJ$5:$AJ$1213,'D - Harmonogram úklidu'!$A$5:$A$1213,'A1 - Seznam míst plnění vnější'!G523,'D - Harmonogram úklidu'!$B$5:$B$1213,'A1 - Seznam míst plnění vnější'!L523)</f>
        <v>24</v>
      </c>
      <c r="Z528" s="47" t="str">
        <f t="shared" si="22"/>
        <v>Kostelec u Jihlavy masna</v>
      </c>
    </row>
    <row r="529" spans="1:26" ht="19.5" customHeight="1" x14ac:dyDescent="0.25">
      <c r="A529" s="14" t="s">
        <v>2510</v>
      </c>
      <c r="B529" s="30">
        <v>1861</v>
      </c>
      <c r="C529" s="26" t="s">
        <v>128</v>
      </c>
      <c r="D529" s="42" t="s">
        <v>137</v>
      </c>
      <c r="E529" s="26">
        <v>758417</v>
      </c>
      <c r="F529" s="26" t="s">
        <v>1623</v>
      </c>
      <c r="G529" s="33" t="s">
        <v>323</v>
      </c>
      <c r="H529" s="227" t="s">
        <v>1988</v>
      </c>
      <c r="I529" s="227" t="s">
        <v>2168</v>
      </c>
      <c r="J529" s="227" t="s">
        <v>2494</v>
      </c>
      <c r="K529" s="227" t="s">
        <v>2494</v>
      </c>
      <c r="L529" s="227" t="s">
        <v>391</v>
      </c>
      <c r="M529" s="247">
        <v>1</v>
      </c>
      <c r="N529" s="244">
        <v>400</v>
      </c>
      <c r="O529" s="243" t="s">
        <v>1575</v>
      </c>
      <c r="P529" s="125">
        <f>SUMIFS('C - Sazby a jednotkové ceny'!$H$7:$H$69,'C - Sazby a jednotkové ceny'!$E$7:$E$69,'A1 - Seznam míst plnění vnější'!L529,'C - Sazby a jednotkové ceny'!$F$7:$F$69,'A1 - Seznam míst plnění vnější'!M529)</f>
        <v>0</v>
      </c>
      <c r="Q529" s="269">
        <f t="shared" si="23"/>
        <v>0</v>
      </c>
      <c r="R529" s="249" t="s">
        <v>1586</v>
      </c>
      <c r="S529" s="251" t="s">
        <v>1586</v>
      </c>
      <c r="T529" s="252" t="s">
        <v>1586</v>
      </c>
      <c r="U529" s="250" t="s">
        <v>1586</v>
      </c>
      <c r="V529" s="261" t="s">
        <v>1586</v>
      </c>
      <c r="W529" s="262" t="s">
        <v>1586</v>
      </c>
      <c r="Y529" s="15">
        <f ca="1">SUMIFS('D - Harmonogram úklidu'!$AJ$5:$AJ$1213,'D - Harmonogram úklidu'!$A$5:$A$1213,'A1 - Seznam míst plnění vnější'!G524,'D - Harmonogram úklidu'!$B$5:$B$1213,'A1 - Seznam míst plnění vnější'!L524)</f>
        <v>16</v>
      </c>
      <c r="Z529" s="47" t="str">
        <f t="shared" si="22"/>
        <v>Kostelec u Jihlavy masna</v>
      </c>
    </row>
    <row r="530" spans="1:26" ht="11.25" customHeight="1" x14ac:dyDescent="0.25">
      <c r="A530" s="14" t="s">
        <v>2510</v>
      </c>
      <c r="B530" s="30">
        <v>1241</v>
      </c>
      <c r="C530" s="26" t="s">
        <v>128</v>
      </c>
      <c r="D530" s="42" t="s">
        <v>123</v>
      </c>
      <c r="E530" s="26">
        <v>344556</v>
      </c>
      <c r="F530" s="26" t="s">
        <v>2637</v>
      </c>
      <c r="G530" s="33" t="s">
        <v>161</v>
      </c>
      <c r="H530" s="227" t="s">
        <v>1988</v>
      </c>
      <c r="I530" s="227" t="s">
        <v>2172</v>
      </c>
      <c r="J530" s="227" t="s">
        <v>2580</v>
      </c>
      <c r="K530" s="227" t="s">
        <v>2495</v>
      </c>
      <c r="L530" s="227" t="s">
        <v>350</v>
      </c>
      <c r="M530" s="247">
        <v>1</v>
      </c>
      <c r="N530" s="244">
        <v>459</v>
      </c>
      <c r="O530" s="243" t="s">
        <v>1575</v>
      </c>
      <c r="P530" s="125">
        <f>SUMIFS('C - Sazby a jednotkové ceny'!$H$7:$H$69,'C - Sazby a jednotkové ceny'!$E$7:$E$69,'A1 - Seznam míst plnění vnější'!L530,'C - Sazby a jednotkové ceny'!$F$7:$F$69,'A1 - Seznam míst plnění vnější'!M530)</f>
        <v>0</v>
      </c>
      <c r="Q530" s="269">
        <f t="shared" si="23"/>
        <v>0</v>
      </c>
      <c r="R530" s="249" t="s">
        <v>1586</v>
      </c>
      <c r="S530" s="251" t="s">
        <v>1586</v>
      </c>
      <c r="T530" s="252" t="s">
        <v>1586</v>
      </c>
      <c r="U530" s="250" t="s">
        <v>1586</v>
      </c>
      <c r="V530" s="261" t="s">
        <v>1586</v>
      </c>
      <c r="W530" s="262" t="s">
        <v>1586</v>
      </c>
      <c r="Y530" s="15">
        <f ca="1">SUMIFS('D - Harmonogram úklidu'!$AJ$5:$AJ$1213,'D - Harmonogram úklidu'!$A$5:$A$1213,'A1 - Seznam míst plnění vnější'!G535,'D - Harmonogram úklidu'!$B$5:$B$1213,'A1 - Seznam míst plnění vnější'!L535)</f>
        <v>4</v>
      </c>
      <c r="Z530" s="47" t="str">
        <f t="shared" si="22"/>
        <v>Krahulov</v>
      </c>
    </row>
    <row r="531" spans="1:26" ht="11.25" customHeight="1" x14ac:dyDescent="0.25">
      <c r="A531" s="14" t="s">
        <v>2510</v>
      </c>
      <c r="B531" s="30">
        <v>1241</v>
      </c>
      <c r="C531" s="26" t="s">
        <v>128</v>
      </c>
      <c r="D531" s="42" t="s">
        <v>123</v>
      </c>
      <c r="E531" s="26">
        <v>344556</v>
      </c>
      <c r="F531" s="26" t="s">
        <v>2638</v>
      </c>
      <c r="G531" s="33" t="s">
        <v>161</v>
      </c>
      <c r="H531" s="227" t="s">
        <v>1988</v>
      </c>
      <c r="I531" s="227" t="s">
        <v>2172</v>
      </c>
      <c r="J531" s="227" t="s">
        <v>2580</v>
      </c>
      <c r="K531" s="227" t="s">
        <v>2492</v>
      </c>
      <c r="L531" s="227" t="s">
        <v>347</v>
      </c>
      <c r="M531" s="247">
        <v>4</v>
      </c>
      <c r="N531" s="32">
        <v>2</v>
      </c>
      <c r="O531" s="243" t="s">
        <v>1576</v>
      </c>
      <c r="P531" s="125">
        <f>SUMIFS('C - Sazby a jednotkové ceny'!$H$7:$H$69,'C - Sazby a jednotkové ceny'!$E$7:$E$69,'A1 - Seznam míst plnění vnější'!L531,'C - Sazby a jednotkové ceny'!$F$7:$F$69,'A1 - Seznam míst plnění vnější'!M531)</f>
        <v>0</v>
      </c>
      <c r="Q531" s="269">
        <f t="shared" ref="Q531" si="24">M531*P531*N531*(365/12/28)</f>
        <v>0</v>
      </c>
      <c r="R531" s="249" t="s">
        <v>1586</v>
      </c>
      <c r="S531" s="251" t="s">
        <v>1586</v>
      </c>
      <c r="T531" s="252" t="s">
        <v>1586</v>
      </c>
      <c r="U531" s="250" t="s">
        <v>1586</v>
      </c>
      <c r="V531" s="261" t="s">
        <v>1586</v>
      </c>
      <c r="W531" s="262" t="s">
        <v>1586</v>
      </c>
    </row>
    <row r="532" spans="1:26" ht="11.25" customHeight="1" x14ac:dyDescent="0.25">
      <c r="A532" s="14" t="s">
        <v>2510</v>
      </c>
      <c r="B532" s="30">
        <v>1241</v>
      </c>
      <c r="C532" s="26" t="s">
        <v>128</v>
      </c>
      <c r="D532" s="42" t="s">
        <v>123</v>
      </c>
      <c r="E532" s="26">
        <v>344556</v>
      </c>
      <c r="F532" s="26" t="s">
        <v>2572</v>
      </c>
      <c r="G532" s="33" t="s">
        <v>161</v>
      </c>
      <c r="H532" s="227" t="s">
        <v>1988</v>
      </c>
      <c r="I532" s="227" t="s">
        <v>2172</v>
      </c>
      <c r="J532" s="227" t="s">
        <v>2494</v>
      </c>
      <c r="K532" s="227" t="s">
        <v>2494</v>
      </c>
      <c r="L532" s="227" t="s">
        <v>391</v>
      </c>
      <c r="M532" s="247">
        <v>1</v>
      </c>
      <c r="N532" s="244">
        <v>2509</v>
      </c>
      <c r="O532" s="243" t="s">
        <v>1575</v>
      </c>
      <c r="P532" s="125">
        <f>SUMIFS('C - Sazby a jednotkové ceny'!$H$7:$H$69,'C - Sazby a jednotkové ceny'!$E$7:$E$69,'A1 - Seznam míst plnění vnější'!L532,'C - Sazby a jednotkové ceny'!$F$7:$F$69,'A1 - Seznam míst plnění vnější'!M532)</f>
        <v>0</v>
      </c>
      <c r="Q532" s="269">
        <f t="shared" si="23"/>
        <v>0</v>
      </c>
      <c r="R532" s="249" t="s">
        <v>1586</v>
      </c>
      <c r="S532" s="251" t="s">
        <v>1586</v>
      </c>
      <c r="T532" s="252" t="s">
        <v>1586</v>
      </c>
      <c r="U532" s="250" t="s">
        <v>1586</v>
      </c>
      <c r="V532" s="261" t="s">
        <v>1586</v>
      </c>
      <c r="W532" s="262" t="s">
        <v>1586</v>
      </c>
      <c r="Y532" s="15">
        <f ca="1">SUMIFS('D - Harmonogram úklidu'!$AJ$5:$AJ$1213,'D - Harmonogram úklidu'!$A$5:$A$1213,'A1 - Seznam míst plnění vnější'!G536,'D - Harmonogram úklidu'!$B$5:$B$1213,'A1 - Seznam míst plnění vnější'!L536)</f>
        <v>4</v>
      </c>
      <c r="Z532" s="47" t="str">
        <f t="shared" si="22"/>
        <v>Krahulov</v>
      </c>
    </row>
    <row r="533" spans="1:26" ht="11.25" customHeight="1" x14ac:dyDescent="0.25">
      <c r="A533" s="14" t="s">
        <v>2510</v>
      </c>
      <c r="B533" s="30">
        <v>1241</v>
      </c>
      <c r="C533" s="26" t="s">
        <v>68</v>
      </c>
      <c r="D533" s="42" t="s">
        <v>132</v>
      </c>
      <c r="E533" s="26">
        <v>344655</v>
      </c>
      <c r="F533" s="26" t="s">
        <v>1616</v>
      </c>
      <c r="G533" s="33" t="s">
        <v>162</v>
      </c>
      <c r="H533" s="227" t="s">
        <v>1988</v>
      </c>
      <c r="I533" s="227" t="s">
        <v>2173</v>
      </c>
      <c r="J533" s="227" t="s">
        <v>2580</v>
      </c>
      <c r="K533" s="227" t="s">
        <v>2495</v>
      </c>
      <c r="L533" s="227" t="s">
        <v>350</v>
      </c>
      <c r="M533" s="247">
        <v>1</v>
      </c>
      <c r="N533" s="244">
        <v>592</v>
      </c>
      <c r="O533" s="243" t="s">
        <v>1575</v>
      </c>
      <c r="P533" s="125">
        <f>SUMIFS('C - Sazby a jednotkové ceny'!$H$7:$H$69,'C - Sazby a jednotkové ceny'!$E$7:$E$69,'A1 - Seznam míst plnění vnější'!L533,'C - Sazby a jednotkové ceny'!$F$7:$F$69,'A1 - Seznam míst plnění vnější'!M533)</f>
        <v>0</v>
      </c>
      <c r="Q533" s="269">
        <f t="shared" si="23"/>
        <v>0</v>
      </c>
      <c r="R533" s="249" t="s">
        <v>1586</v>
      </c>
      <c r="S533" s="251" t="s">
        <v>1586</v>
      </c>
      <c r="T533" s="252" t="s">
        <v>1586</v>
      </c>
      <c r="U533" s="250" t="s">
        <v>1586</v>
      </c>
      <c r="V533" s="261" t="s">
        <v>1586</v>
      </c>
      <c r="W533" s="262" t="s">
        <v>1586</v>
      </c>
      <c r="Y533" s="15">
        <f>SUMIFS('D - Harmonogram úklidu'!$AJ$5:$AJ$1213,'D - Harmonogram úklidu'!$A$5:$A$1213,'A1 - Seznam míst plnění vnější'!G537,'D - Harmonogram úklidu'!$B$5:$B$1213,'A1 - Seznam míst plnění vnější'!L537)</f>
        <v>0</v>
      </c>
      <c r="Z533" s="47" t="str">
        <f t="shared" si="22"/>
        <v>Kralice nad Oslavou</v>
      </c>
    </row>
    <row r="534" spans="1:26" ht="11.25" customHeight="1" x14ac:dyDescent="0.25">
      <c r="A534" s="14" t="s">
        <v>2510</v>
      </c>
      <c r="B534" s="30">
        <v>1241</v>
      </c>
      <c r="C534" s="26" t="s">
        <v>68</v>
      </c>
      <c r="D534" s="42" t="s">
        <v>132</v>
      </c>
      <c r="E534" s="26">
        <v>344655</v>
      </c>
      <c r="F534" s="26" t="s">
        <v>1617</v>
      </c>
      <c r="G534" s="33" t="s">
        <v>162</v>
      </c>
      <c r="H534" s="227" t="s">
        <v>1988</v>
      </c>
      <c r="I534" s="227" t="s">
        <v>2173</v>
      </c>
      <c r="J534" s="227" t="s">
        <v>2494</v>
      </c>
      <c r="K534" s="227" t="s">
        <v>2494</v>
      </c>
      <c r="L534" s="227" t="s">
        <v>391</v>
      </c>
      <c r="M534" s="247">
        <v>1</v>
      </c>
      <c r="N534" s="244">
        <v>2355</v>
      </c>
      <c r="O534" s="243" t="s">
        <v>1575</v>
      </c>
      <c r="P534" s="125">
        <f>SUMIFS('C - Sazby a jednotkové ceny'!$H$7:$H$69,'C - Sazby a jednotkové ceny'!$E$7:$E$69,'A1 - Seznam míst plnění vnější'!L534,'C - Sazby a jednotkové ceny'!$F$7:$F$69,'A1 - Seznam míst plnění vnější'!M534)</f>
        <v>0</v>
      </c>
      <c r="Q534" s="269">
        <f t="shared" si="23"/>
        <v>0</v>
      </c>
      <c r="R534" s="249" t="s">
        <v>1586</v>
      </c>
      <c r="S534" s="251" t="s">
        <v>1586</v>
      </c>
      <c r="T534" s="252" t="s">
        <v>1586</v>
      </c>
      <c r="U534" s="250" t="s">
        <v>1586</v>
      </c>
      <c r="V534" s="261" t="s">
        <v>1586</v>
      </c>
      <c r="W534" s="262" t="s">
        <v>1586</v>
      </c>
      <c r="Y534" s="15">
        <f ca="1">SUMIFS('D - Harmonogram úklidu'!$AJ$5:$AJ$1213,'D - Harmonogram úklidu'!$A$5:$A$1213,'A1 - Seznam míst plnění vnější'!G538,'D - Harmonogram úklidu'!$B$5:$B$1213,'A1 - Seznam míst plnění vnější'!L538)</f>
        <v>4</v>
      </c>
      <c r="Z534" s="47" t="str">
        <f t="shared" si="22"/>
        <v>Kralice nad Oslavou</v>
      </c>
    </row>
    <row r="535" spans="1:26" ht="19.5" customHeight="1" x14ac:dyDescent="0.25">
      <c r="A535" s="14" t="s">
        <v>2510</v>
      </c>
      <c r="B535" s="30">
        <v>2302</v>
      </c>
      <c r="C535" s="26" t="s">
        <v>68</v>
      </c>
      <c r="D535" s="42" t="s">
        <v>59</v>
      </c>
      <c r="E535" s="26">
        <v>331355</v>
      </c>
      <c r="F535" s="26" t="s">
        <v>2622</v>
      </c>
      <c r="G535" s="33" t="s">
        <v>1977</v>
      </c>
      <c r="H535" s="227" t="s">
        <v>1988</v>
      </c>
      <c r="I535" s="227" t="s">
        <v>2174</v>
      </c>
      <c r="J535" s="227" t="s">
        <v>2580</v>
      </c>
      <c r="K535" s="227" t="s">
        <v>2491</v>
      </c>
      <c r="L535" s="227" t="s">
        <v>346</v>
      </c>
      <c r="M535" s="247">
        <v>4</v>
      </c>
      <c r="N535" s="244">
        <v>39</v>
      </c>
      <c r="O535" s="243" t="s">
        <v>1575</v>
      </c>
      <c r="P535" s="125">
        <f>SUMIFS('C - Sazby a jednotkové ceny'!$H$7:$H$69,'C - Sazby a jednotkové ceny'!$E$7:$E$69,'A1 - Seznam míst plnění vnější'!L535,'C - Sazby a jednotkové ceny'!$F$7:$F$69,'A1 - Seznam míst plnění vnější'!M535)</f>
        <v>0</v>
      </c>
      <c r="Q535" s="269">
        <f t="shared" si="23"/>
        <v>0</v>
      </c>
      <c r="R535" s="249" t="s">
        <v>1586</v>
      </c>
      <c r="S535" s="251" t="s">
        <v>1586</v>
      </c>
      <c r="T535" s="252" t="s">
        <v>1586</v>
      </c>
      <c r="U535" s="250" t="s">
        <v>1586</v>
      </c>
      <c r="V535" s="261" t="s">
        <v>1586</v>
      </c>
      <c r="W535" s="262" t="s">
        <v>1586</v>
      </c>
      <c r="Y535" s="15">
        <f ca="1">SUMIFS('D - Harmonogram úklidu'!$AJ$5:$AJ$1213,'D - Harmonogram úklidu'!$A$5:$A$1213,'A1 - Seznam míst plnění vnější'!G539,'D - Harmonogram úklidu'!$B$5:$B$1213,'A1 - Seznam míst plnění vnější'!L539)</f>
        <v>4</v>
      </c>
      <c r="Z535" s="47" t="str">
        <f t="shared" si="22"/>
        <v>Křenovice dolní nádraží</v>
      </c>
    </row>
    <row r="536" spans="1:26" ht="19.5" customHeight="1" x14ac:dyDescent="0.25">
      <c r="A536" s="14" t="s">
        <v>2510</v>
      </c>
      <c r="B536" s="30">
        <v>2302</v>
      </c>
      <c r="C536" s="26" t="s">
        <v>68</v>
      </c>
      <c r="D536" s="42" t="s">
        <v>59</v>
      </c>
      <c r="E536" s="26">
        <v>331355</v>
      </c>
      <c r="F536" s="26" t="s">
        <v>2619</v>
      </c>
      <c r="G536" s="33" t="s">
        <v>1977</v>
      </c>
      <c r="H536" s="227" t="s">
        <v>1988</v>
      </c>
      <c r="I536" s="227" t="s">
        <v>2174</v>
      </c>
      <c r="J536" s="227" t="s">
        <v>2580</v>
      </c>
      <c r="K536" s="227" t="s">
        <v>2492</v>
      </c>
      <c r="L536" s="227" t="s">
        <v>347</v>
      </c>
      <c r="M536" s="247">
        <v>4</v>
      </c>
      <c r="N536" s="32">
        <v>3</v>
      </c>
      <c r="O536" s="39" t="s">
        <v>1576</v>
      </c>
      <c r="P536" s="125">
        <f>SUMIFS('C - Sazby a jednotkové ceny'!$H$7:$H$69,'C - Sazby a jednotkové ceny'!$E$7:$E$69,'A1 - Seznam míst plnění vnější'!L536,'C - Sazby a jednotkové ceny'!$F$7:$F$69,'A1 - Seznam míst plnění vnější'!M536)</f>
        <v>0</v>
      </c>
      <c r="Q536" s="269">
        <f t="shared" si="23"/>
        <v>0</v>
      </c>
      <c r="R536" s="249" t="s">
        <v>1586</v>
      </c>
      <c r="S536" s="251" t="s">
        <v>1586</v>
      </c>
      <c r="T536" s="252" t="s">
        <v>1586</v>
      </c>
      <c r="U536" s="250" t="s">
        <v>1586</v>
      </c>
      <c r="V536" s="261" t="s">
        <v>1586</v>
      </c>
      <c r="W536" s="262" t="s">
        <v>1586</v>
      </c>
      <c r="Y536" s="15">
        <f ca="1">SUMIFS('D - Harmonogram úklidu'!$AJ$5:$AJ$1213,'D - Harmonogram úklidu'!$A$5:$A$1213,'A1 - Seznam míst plnění vnější'!G540,'D - Harmonogram úklidu'!$B$5:$B$1213,'A1 - Seznam míst plnění vnější'!L540)</f>
        <v>16</v>
      </c>
      <c r="Z536" s="47" t="str">
        <f t="shared" si="22"/>
        <v>Křenovice dolní nádraží</v>
      </c>
    </row>
    <row r="537" spans="1:26" ht="19.5" customHeight="1" x14ac:dyDescent="0.25">
      <c r="A537" s="14" t="s">
        <v>2510</v>
      </c>
      <c r="B537" s="30">
        <v>2302</v>
      </c>
      <c r="C537" s="26" t="s">
        <v>68</v>
      </c>
      <c r="D537" s="42" t="s">
        <v>59</v>
      </c>
      <c r="E537" s="26">
        <v>331355</v>
      </c>
      <c r="F537" s="26" t="s">
        <v>2620</v>
      </c>
      <c r="G537" s="33" t="s">
        <v>1977</v>
      </c>
      <c r="H537" s="227" t="s">
        <v>1988</v>
      </c>
      <c r="I537" s="227" t="s">
        <v>2174</v>
      </c>
      <c r="J537" s="227" t="s">
        <v>2580</v>
      </c>
      <c r="K537" s="227" t="s">
        <v>2493</v>
      </c>
      <c r="L537" s="227" t="s">
        <v>348</v>
      </c>
      <c r="M537" s="247">
        <v>4</v>
      </c>
      <c r="N537" s="32">
        <v>2</v>
      </c>
      <c r="O537" s="39" t="s">
        <v>1576</v>
      </c>
      <c r="P537" s="125">
        <f>SUMIFS('C - Sazby a jednotkové ceny'!$H$7:$H$69,'C - Sazby a jednotkové ceny'!$E$7:$E$69,'A1 - Seznam míst plnění vnější'!L537,'C - Sazby a jednotkové ceny'!$F$7:$F$69,'A1 - Seznam míst plnění vnější'!M537)</f>
        <v>0</v>
      </c>
      <c r="Q537" s="269">
        <f t="shared" si="23"/>
        <v>0</v>
      </c>
      <c r="R537" s="249" t="s">
        <v>1586</v>
      </c>
      <c r="S537" s="251" t="s">
        <v>1586</v>
      </c>
      <c r="T537" s="252" t="s">
        <v>1586</v>
      </c>
      <c r="U537" s="250" t="s">
        <v>1586</v>
      </c>
      <c r="V537" s="261" t="s">
        <v>1586</v>
      </c>
      <c r="W537" s="262" t="s">
        <v>1586</v>
      </c>
      <c r="Y537" s="15">
        <f ca="1">SUMIFS('D - Harmonogram úklidu'!$AJ$5:$AJ$1213,'D - Harmonogram úklidu'!$A$5:$A$1213,'A1 - Seznam míst plnění vnější'!G541,'D - Harmonogram úklidu'!$B$5:$B$1213,'A1 - Seznam míst plnění vnější'!L541)</f>
        <v>12</v>
      </c>
      <c r="Z537" s="47" t="str">
        <f t="shared" si="22"/>
        <v>Křenovice dolní nádraží</v>
      </c>
    </row>
    <row r="538" spans="1:26" ht="19.5" customHeight="1" x14ac:dyDescent="0.25">
      <c r="A538" s="14" t="s">
        <v>2510</v>
      </c>
      <c r="B538" s="30">
        <v>2302</v>
      </c>
      <c r="C538" s="26" t="s">
        <v>68</v>
      </c>
      <c r="D538" s="42" t="s">
        <v>59</v>
      </c>
      <c r="E538" s="26">
        <v>331355</v>
      </c>
      <c r="F538" s="26" t="s">
        <v>2621</v>
      </c>
      <c r="G538" s="33" t="s">
        <v>1977</v>
      </c>
      <c r="H538" s="227" t="s">
        <v>1988</v>
      </c>
      <c r="I538" s="227" t="s">
        <v>2174</v>
      </c>
      <c r="J538" s="227" t="s">
        <v>2580</v>
      </c>
      <c r="K538" s="227" t="s">
        <v>2495</v>
      </c>
      <c r="L538" s="227" t="s">
        <v>350</v>
      </c>
      <c r="M538" s="247">
        <v>4</v>
      </c>
      <c r="N538" s="244">
        <v>127</v>
      </c>
      <c r="O538" s="243" t="s">
        <v>1575</v>
      </c>
      <c r="P538" s="125">
        <f>SUMIFS('C - Sazby a jednotkové ceny'!$H$7:$H$69,'C - Sazby a jednotkové ceny'!$E$7:$E$69,'A1 - Seznam míst plnění vnější'!L538,'C - Sazby a jednotkové ceny'!$F$7:$F$69,'A1 - Seznam míst plnění vnější'!M538)</f>
        <v>0</v>
      </c>
      <c r="Q538" s="269">
        <f t="shared" si="23"/>
        <v>0</v>
      </c>
      <c r="R538" s="249" t="s">
        <v>1586</v>
      </c>
      <c r="S538" s="251" t="s">
        <v>1586</v>
      </c>
      <c r="T538" s="252" t="s">
        <v>1586</v>
      </c>
      <c r="U538" s="250" t="s">
        <v>1586</v>
      </c>
      <c r="V538" s="261" t="s">
        <v>1586</v>
      </c>
      <c r="W538" s="262" t="s">
        <v>1586</v>
      </c>
      <c r="Y538" s="15">
        <f ca="1">SUMIFS('D - Harmonogram úklidu'!$AJ$5:$AJ$1213,'D - Harmonogram úklidu'!$A$5:$A$1213,'A1 - Seznam míst plnění vnější'!G542,'D - Harmonogram úklidu'!$B$5:$B$1213,'A1 - Seznam míst plnění vnější'!L542)</f>
        <v>16</v>
      </c>
      <c r="Z538" s="47" t="str">
        <f t="shared" si="22"/>
        <v>Křenovice dolní nádraží</v>
      </c>
    </row>
    <row r="539" spans="1:26" ht="19.5" customHeight="1" x14ac:dyDescent="0.25">
      <c r="A539" s="14" t="s">
        <v>2510</v>
      </c>
      <c r="B539" s="30">
        <v>2101</v>
      </c>
      <c r="C539" s="26" t="s">
        <v>344</v>
      </c>
      <c r="D539" s="42" t="s">
        <v>27</v>
      </c>
      <c r="E539" s="26">
        <v>345454</v>
      </c>
      <c r="F539" s="26" t="s">
        <v>1663</v>
      </c>
      <c r="G539" s="33" t="s">
        <v>1</v>
      </c>
      <c r="H539" s="227" t="s">
        <v>1988</v>
      </c>
      <c r="I539" s="227" t="s">
        <v>2175</v>
      </c>
      <c r="J539" s="227" t="s">
        <v>2580</v>
      </c>
      <c r="K539" s="227" t="s">
        <v>2492</v>
      </c>
      <c r="L539" s="227" t="s">
        <v>347</v>
      </c>
      <c r="M539" s="247">
        <v>4</v>
      </c>
      <c r="N539" s="32">
        <v>2</v>
      </c>
      <c r="O539" s="39" t="s">
        <v>1576</v>
      </c>
      <c r="P539" s="125">
        <f>SUMIFS('C - Sazby a jednotkové ceny'!$H$7:$H$69,'C - Sazby a jednotkové ceny'!$E$7:$E$69,'A1 - Seznam míst plnění vnější'!L539,'C - Sazby a jednotkové ceny'!$F$7:$F$69,'A1 - Seznam míst plnění vnější'!M539)</f>
        <v>0</v>
      </c>
      <c r="Q539" s="269">
        <f t="shared" si="23"/>
        <v>0</v>
      </c>
      <c r="R539" s="249" t="s">
        <v>1586</v>
      </c>
      <c r="S539" s="251" t="s">
        <v>1586</v>
      </c>
      <c r="T539" s="252" t="s">
        <v>1586</v>
      </c>
      <c r="U539" s="250" t="s">
        <v>1586</v>
      </c>
      <c r="V539" s="261" t="s">
        <v>1586</v>
      </c>
      <c r="W539" s="262" t="s">
        <v>1586</v>
      </c>
      <c r="Y539" s="15">
        <f ca="1">SUMIFS('D - Harmonogram úklidu'!$AJ$5:$AJ$1213,'D - Harmonogram úklidu'!$A$5:$A$1213,'A1 - Seznam míst plnění vnější'!G543,'D - Harmonogram úklidu'!$B$5:$B$1213,'A1 - Seznam míst plnění vnější'!L543)</f>
        <v>4</v>
      </c>
      <c r="Z539" s="47" t="str">
        <f t="shared" si="22"/>
        <v>Křenovice horní nádraží</v>
      </c>
    </row>
    <row r="540" spans="1:26" ht="19.5" customHeight="1" x14ac:dyDescent="0.25">
      <c r="A540" s="14" t="s">
        <v>2510</v>
      </c>
      <c r="B540" s="30">
        <v>2101</v>
      </c>
      <c r="C540" s="26" t="s">
        <v>344</v>
      </c>
      <c r="D540" s="42" t="s">
        <v>27</v>
      </c>
      <c r="E540" s="26">
        <v>345454</v>
      </c>
      <c r="F540" s="26" t="s">
        <v>1664</v>
      </c>
      <c r="G540" s="33" t="s">
        <v>1</v>
      </c>
      <c r="H540" s="227" t="s">
        <v>1988</v>
      </c>
      <c r="I540" s="227" t="s">
        <v>2175</v>
      </c>
      <c r="J540" s="227" t="s">
        <v>2580</v>
      </c>
      <c r="K540" s="227" t="s">
        <v>2495</v>
      </c>
      <c r="L540" s="227" t="s">
        <v>350</v>
      </c>
      <c r="M540" s="247">
        <v>2</v>
      </c>
      <c r="N540" s="244">
        <v>2354</v>
      </c>
      <c r="O540" s="243" t="s">
        <v>1575</v>
      </c>
      <c r="P540" s="125">
        <f>SUMIFS('C - Sazby a jednotkové ceny'!$H$7:$H$69,'C - Sazby a jednotkové ceny'!$E$7:$E$69,'A1 - Seznam míst plnění vnější'!L540,'C - Sazby a jednotkové ceny'!$F$7:$F$69,'A1 - Seznam míst plnění vnější'!M540)</f>
        <v>0</v>
      </c>
      <c r="Q540" s="269">
        <f t="shared" si="23"/>
        <v>0</v>
      </c>
      <c r="R540" s="249" t="s">
        <v>1586</v>
      </c>
      <c r="S540" s="251" t="s">
        <v>1585</v>
      </c>
      <c r="T540" s="252" t="s">
        <v>1585</v>
      </c>
      <c r="U540" s="250" t="s">
        <v>1586</v>
      </c>
      <c r="V540" s="261" t="s">
        <v>1586</v>
      </c>
      <c r="W540" s="262" t="s">
        <v>1586</v>
      </c>
      <c r="Y540" s="15">
        <f ca="1">SUMIFS('D - Harmonogram úklidu'!$AJ$5:$AJ$1213,'D - Harmonogram úklidu'!$A$5:$A$1213,'A1 - Seznam míst plnění vnější'!G544,'D - Harmonogram úklidu'!$B$5:$B$1213,'A1 - Seznam míst plnění vnější'!L544)</f>
        <v>4</v>
      </c>
      <c r="Z540" s="47" t="str">
        <f t="shared" si="22"/>
        <v>Křenovice horní nádraží</v>
      </c>
    </row>
    <row r="541" spans="1:26" ht="11.25" customHeight="1" x14ac:dyDescent="0.25">
      <c r="A541" s="14" t="s">
        <v>2510</v>
      </c>
      <c r="B541" s="30">
        <v>2101</v>
      </c>
      <c r="C541" s="26" t="s">
        <v>344</v>
      </c>
      <c r="D541" s="42" t="s">
        <v>27</v>
      </c>
      <c r="E541" s="26">
        <v>345454</v>
      </c>
      <c r="F541" s="26" t="s">
        <v>1821</v>
      </c>
      <c r="G541" s="33" t="s">
        <v>1</v>
      </c>
      <c r="H541" s="227" t="s">
        <v>1988</v>
      </c>
      <c r="I541" s="227" t="s">
        <v>2176</v>
      </c>
      <c r="J541" s="227" t="s">
        <v>2580</v>
      </c>
      <c r="K541" s="227" t="s">
        <v>2493</v>
      </c>
      <c r="L541" s="227" t="s">
        <v>348</v>
      </c>
      <c r="M541" s="247">
        <v>12</v>
      </c>
      <c r="N541" s="32">
        <v>2</v>
      </c>
      <c r="O541" s="39" t="s">
        <v>1576</v>
      </c>
      <c r="P541" s="125">
        <f>SUMIFS('C - Sazby a jednotkové ceny'!$H$7:$H$69,'C - Sazby a jednotkové ceny'!$E$7:$E$69,'A1 - Seznam míst plnění vnější'!L541,'C - Sazby a jednotkové ceny'!$F$7:$F$69,'A1 - Seznam míst plnění vnější'!M541)</f>
        <v>0</v>
      </c>
      <c r="Q541" s="269">
        <f t="shared" si="23"/>
        <v>0</v>
      </c>
      <c r="R541" s="249" t="s">
        <v>1586</v>
      </c>
      <c r="S541" s="251" t="s">
        <v>1586</v>
      </c>
      <c r="T541" s="252" t="s">
        <v>1586</v>
      </c>
      <c r="U541" s="250" t="s">
        <v>1586</v>
      </c>
      <c r="V541" s="261" t="s">
        <v>1586</v>
      </c>
      <c r="W541" s="262" t="s">
        <v>1586</v>
      </c>
      <c r="Y541" s="15">
        <f ca="1">SUMIFS('D - Harmonogram úklidu'!$AJ$5:$AJ$1213,'D - Harmonogram úklidu'!$A$5:$A$1213,'A1 - Seznam míst plnění vnější'!G545,'D - Harmonogram úklidu'!$B$5:$B$1213,'A1 - Seznam míst plnění vnější'!L545)</f>
        <v>16</v>
      </c>
      <c r="Z541" s="47" t="str">
        <f t="shared" si="22"/>
        <v>Křenovice horní nádraží</v>
      </c>
    </row>
    <row r="542" spans="1:26" ht="11.25" customHeight="1" x14ac:dyDescent="0.25">
      <c r="A542" s="14" t="s">
        <v>2510</v>
      </c>
      <c r="B542" s="30">
        <v>2101</v>
      </c>
      <c r="C542" s="26" t="s">
        <v>344</v>
      </c>
      <c r="D542" s="42" t="s">
        <v>27</v>
      </c>
      <c r="E542" s="26">
        <v>345454</v>
      </c>
      <c r="F542" s="26" t="s">
        <v>1822</v>
      </c>
      <c r="G542" s="33" t="s">
        <v>1</v>
      </c>
      <c r="H542" s="227" t="s">
        <v>1988</v>
      </c>
      <c r="I542" s="227" t="s">
        <v>2176</v>
      </c>
      <c r="J542" s="227" t="s">
        <v>2580</v>
      </c>
      <c r="K542" s="227" t="s">
        <v>2495</v>
      </c>
      <c r="L542" s="227" t="s">
        <v>350</v>
      </c>
      <c r="M542" s="247">
        <v>12</v>
      </c>
      <c r="N542" s="244">
        <v>30</v>
      </c>
      <c r="O542" s="243" t="s">
        <v>1575</v>
      </c>
      <c r="P542" s="125">
        <f>SUMIFS('C - Sazby a jednotkové ceny'!$H$7:$H$69,'C - Sazby a jednotkové ceny'!$E$7:$E$69,'A1 - Seznam míst plnění vnější'!L542,'C - Sazby a jednotkové ceny'!$F$7:$F$69,'A1 - Seznam míst plnění vnější'!M542)</f>
        <v>0</v>
      </c>
      <c r="Q542" s="269">
        <f t="shared" si="23"/>
        <v>0</v>
      </c>
      <c r="R542" s="249" t="s">
        <v>1586</v>
      </c>
      <c r="S542" s="251" t="s">
        <v>1585</v>
      </c>
      <c r="T542" s="252" t="s">
        <v>1585</v>
      </c>
      <c r="U542" s="250" t="s">
        <v>1586</v>
      </c>
      <c r="V542" s="261" t="s">
        <v>1586</v>
      </c>
      <c r="W542" s="262" t="s">
        <v>1586</v>
      </c>
      <c r="Y542" s="15">
        <f ca="1">SUMIFS('D - Harmonogram úklidu'!$AJ$5:$AJ$1213,'D - Harmonogram úklidu'!$A$5:$A$1213,'A1 - Seznam míst plnění vnější'!G546,'D - Harmonogram úklidu'!$B$5:$B$1213,'A1 - Seznam míst plnění vnější'!L546)</f>
        <v>1</v>
      </c>
      <c r="Z542" s="47" t="str">
        <f t="shared" si="22"/>
        <v>Křenovice horní nádraží</v>
      </c>
    </row>
    <row r="543" spans="1:26" ht="19.5" customHeight="1" x14ac:dyDescent="0.25">
      <c r="A543" s="14" t="s">
        <v>2510</v>
      </c>
      <c r="B543" s="30">
        <v>2031</v>
      </c>
      <c r="C543" s="26" t="s">
        <v>344</v>
      </c>
      <c r="D543" s="42" t="s">
        <v>163</v>
      </c>
      <c r="E543" s="26">
        <v>345751</v>
      </c>
      <c r="F543" s="26" t="s">
        <v>1808</v>
      </c>
      <c r="G543" s="33" t="s">
        <v>163</v>
      </c>
      <c r="H543" s="227" t="s">
        <v>1988</v>
      </c>
      <c r="I543" s="227" t="s">
        <v>2177</v>
      </c>
      <c r="J543" s="227" t="s">
        <v>2580</v>
      </c>
      <c r="K543" s="227" t="s">
        <v>2492</v>
      </c>
      <c r="L543" s="227" t="s">
        <v>347</v>
      </c>
      <c r="M543" s="247">
        <v>4</v>
      </c>
      <c r="N543" s="32">
        <v>8</v>
      </c>
      <c r="O543" s="39" t="s">
        <v>1576</v>
      </c>
      <c r="P543" s="125">
        <f>SUMIFS('C - Sazby a jednotkové ceny'!$H$7:$H$69,'C - Sazby a jednotkové ceny'!$E$7:$E$69,'A1 - Seznam míst plnění vnější'!L543,'C - Sazby a jednotkové ceny'!$F$7:$F$69,'A1 - Seznam míst plnění vnější'!M543)</f>
        <v>0</v>
      </c>
      <c r="Q543" s="269">
        <f t="shared" si="23"/>
        <v>0</v>
      </c>
      <c r="R543" s="249" t="s">
        <v>1586</v>
      </c>
      <c r="S543" s="251" t="s">
        <v>1586</v>
      </c>
      <c r="T543" s="252" t="s">
        <v>1586</v>
      </c>
      <c r="U543" s="250" t="s">
        <v>1586</v>
      </c>
      <c r="V543" s="261" t="s">
        <v>1586</v>
      </c>
      <c r="W543" s="262" t="s">
        <v>1586</v>
      </c>
      <c r="Y543" s="15">
        <f ca="1">SUMIFS('D - Harmonogram úklidu'!$AJ$5:$AJ$1213,'D - Harmonogram úklidu'!$A$5:$A$1213,'A1 - Seznam míst plnění vnější'!G547,'D - Harmonogram úklidu'!$B$5:$B$1213,'A1 - Seznam míst plnění vnější'!L547)</f>
        <v>4</v>
      </c>
      <c r="Z543" s="47" t="str">
        <f t="shared" si="22"/>
        <v>Křižanov</v>
      </c>
    </row>
    <row r="544" spans="1:26" ht="19.5" customHeight="1" x14ac:dyDescent="0.25">
      <c r="A544" s="14" t="s">
        <v>2510</v>
      </c>
      <c r="B544" s="30">
        <v>2031</v>
      </c>
      <c r="C544" s="26" t="s">
        <v>344</v>
      </c>
      <c r="D544" s="42" t="s">
        <v>163</v>
      </c>
      <c r="E544" s="26">
        <v>345751</v>
      </c>
      <c r="F544" s="26" t="s">
        <v>1809</v>
      </c>
      <c r="G544" s="33" t="s">
        <v>163</v>
      </c>
      <c r="H544" s="227" t="s">
        <v>1988</v>
      </c>
      <c r="I544" s="227" t="s">
        <v>2177</v>
      </c>
      <c r="J544" s="227" t="s">
        <v>2580</v>
      </c>
      <c r="K544" s="227" t="s">
        <v>2493</v>
      </c>
      <c r="L544" s="227" t="s">
        <v>348</v>
      </c>
      <c r="M544" s="247">
        <v>4</v>
      </c>
      <c r="N544" s="32">
        <v>2</v>
      </c>
      <c r="O544" s="39" t="s">
        <v>1576</v>
      </c>
      <c r="P544" s="125">
        <f>SUMIFS('C - Sazby a jednotkové ceny'!$H$7:$H$69,'C - Sazby a jednotkové ceny'!$E$7:$E$69,'A1 - Seznam míst plnění vnější'!L544,'C - Sazby a jednotkové ceny'!$F$7:$F$69,'A1 - Seznam míst plnění vnější'!M544)</f>
        <v>0</v>
      </c>
      <c r="Q544" s="269">
        <f t="shared" si="23"/>
        <v>0</v>
      </c>
      <c r="R544" s="249" t="s">
        <v>1586</v>
      </c>
      <c r="S544" s="251" t="s">
        <v>1586</v>
      </c>
      <c r="T544" s="252" t="s">
        <v>1586</v>
      </c>
      <c r="U544" s="250" t="s">
        <v>1586</v>
      </c>
      <c r="V544" s="261" t="s">
        <v>1586</v>
      </c>
      <c r="W544" s="262" t="s">
        <v>1586</v>
      </c>
      <c r="Y544" s="15">
        <f ca="1">SUMIFS('D - Harmonogram úklidu'!$AJ$5:$AJ$1213,'D - Harmonogram úklidu'!$A$5:$A$1213,'A1 - Seznam míst plnění vnější'!G548,'D - Harmonogram úklidu'!$B$5:$B$1213,'A1 - Seznam míst plnění vnější'!L548)</f>
        <v>16</v>
      </c>
      <c r="Z544" s="47" t="str">
        <f t="shared" si="22"/>
        <v>Křižanov</v>
      </c>
    </row>
    <row r="545" spans="1:26" ht="19.5" customHeight="1" x14ac:dyDescent="0.25">
      <c r="A545" s="14" t="s">
        <v>2510</v>
      </c>
      <c r="B545" s="30">
        <v>2031</v>
      </c>
      <c r="C545" s="26" t="s">
        <v>344</v>
      </c>
      <c r="D545" s="42" t="s">
        <v>163</v>
      </c>
      <c r="E545" s="26">
        <v>345751</v>
      </c>
      <c r="F545" s="26" t="s">
        <v>1810</v>
      </c>
      <c r="G545" s="33" t="s">
        <v>163</v>
      </c>
      <c r="H545" s="227" t="s">
        <v>1988</v>
      </c>
      <c r="I545" s="227" t="s">
        <v>2177</v>
      </c>
      <c r="J545" s="227" t="s">
        <v>2580</v>
      </c>
      <c r="K545" s="227" t="s">
        <v>2495</v>
      </c>
      <c r="L545" s="227" t="s">
        <v>350</v>
      </c>
      <c r="M545" s="247">
        <v>2</v>
      </c>
      <c r="N545" s="244">
        <v>5934</v>
      </c>
      <c r="O545" s="243" t="s">
        <v>1575</v>
      </c>
      <c r="P545" s="125">
        <f>SUMIFS('C - Sazby a jednotkové ceny'!$H$7:$H$69,'C - Sazby a jednotkové ceny'!$E$7:$E$69,'A1 - Seznam míst plnění vnější'!L545,'C - Sazby a jednotkové ceny'!$F$7:$F$69,'A1 - Seznam míst plnění vnější'!M545)</f>
        <v>0</v>
      </c>
      <c r="Q545" s="269">
        <f t="shared" si="23"/>
        <v>0</v>
      </c>
      <c r="R545" s="249" t="s">
        <v>1586</v>
      </c>
      <c r="S545" s="251" t="s">
        <v>1585</v>
      </c>
      <c r="T545" s="252" t="s">
        <v>1585</v>
      </c>
      <c r="U545" s="250" t="s">
        <v>1586</v>
      </c>
      <c r="V545" s="261" t="s">
        <v>1586</v>
      </c>
      <c r="W545" s="262" t="s">
        <v>1586</v>
      </c>
      <c r="Y545" s="15">
        <f ca="1">SUMIFS('D - Harmonogram úklidu'!$AJ$5:$AJ$1213,'D - Harmonogram úklidu'!$A$5:$A$1213,'A1 - Seznam míst plnění vnější'!G549,'D - Harmonogram úklidu'!$B$5:$B$1213,'A1 - Seznam míst plnění vnější'!L549)</f>
        <v>16</v>
      </c>
      <c r="Z545" s="47" t="str">
        <f t="shared" si="22"/>
        <v>Křižanov</v>
      </c>
    </row>
    <row r="546" spans="1:26" ht="19.5" customHeight="1" x14ac:dyDescent="0.25">
      <c r="A546" s="14" t="s">
        <v>2510</v>
      </c>
      <c r="B546" s="30">
        <v>2031</v>
      </c>
      <c r="C546" s="26" t="s">
        <v>344</v>
      </c>
      <c r="D546" s="42" t="s">
        <v>163</v>
      </c>
      <c r="E546" s="26">
        <v>345751</v>
      </c>
      <c r="F546" s="26" t="s">
        <v>1811</v>
      </c>
      <c r="G546" s="33" t="s">
        <v>163</v>
      </c>
      <c r="H546" s="227" t="s">
        <v>1988</v>
      </c>
      <c r="I546" s="227" t="s">
        <v>2177</v>
      </c>
      <c r="J546" s="227" t="s">
        <v>2494</v>
      </c>
      <c r="K546" s="227" t="s">
        <v>2494</v>
      </c>
      <c r="L546" s="227" t="s">
        <v>391</v>
      </c>
      <c r="M546" s="247">
        <v>1</v>
      </c>
      <c r="N546" s="244">
        <v>1450</v>
      </c>
      <c r="O546" s="243" t="s">
        <v>1575</v>
      </c>
      <c r="P546" s="125">
        <f>SUMIFS('C - Sazby a jednotkové ceny'!$H$7:$H$69,'C - Sazby a jednotkové ceny'!$E$7:$E$69,'A1 - Seznam míst plnění vnější'!L546,'C - Sazby a jednotkové ceny'!$F$7:$F$69,'A1 - Seznam míst plnění vnější'!M546)</f>
        <v>0</v>
      </c>
      <c r="Q546" s="269">
        <f t="shared" si="23"/>
        <v>0</v>
      </c>
      <c r="R546" s="249" t="s">
        <v>1586</v>
      </c>
      <c r="S546" s="251" t="s">
        <v>1586</v>
      </c>
      <c r="T546" s="252" t="s">
        <v>1586</v>
      </c>
      <c r="U546" s="250" t="s">
        <v>1586</v>
      </c>
      <c r="V546" s="261" t="s">
        <v>1586</v>
      </c>
      <c r="W546" s="262" t="s">
        <v>1586</v>
      </c>
      <c r="Y546" s="15">
        <f ca="1">SUMIFS('D - Harmonogram úklidu'!$AJ$5:$AJ$1213,'D - Harmonogram úklidu'!$A$5:$A$1213,'A1 - Seznam míst plnění vnější'!G550,'D - Harmonogram úklidu'!$B$5:$B$1213,'A1 - Seznam míst plnění vnější'!L550)</f>
        <v>4</v>
      </c>
      <c r="Z546" s="47" t="str">
        <f t="shared" si="22"/>
        <v>Křižanov</v>
      </c>
    </row>
    <row r="547" spans="1:26" ht="11.25" customHeight="1" x14ac:dyDescent="0.25">
      <c r="A547" s="14" t="s">
        <v>2510</v>
      </c>
      <c r="B547" s="30">
        <v>2031</v>
      </c>
      <c r="C547" s="26" t="s">
        <v>344</v>
      </c>
      <c r="D547" s="42" t="s">
        <v>163</v>
      </c>
      <c r="E547" s="26">
        <v>345751</v>
      </c>
      <c r="F547" s="26" t="s">
        <v>1638</v>
      </c>
      <c r="G547" s="33" t="s">
        <v>163</v>
      </c>
      <c r="H547" s="227" t="s">
        <v>1988</v>
      </c>
      <c r="I547" s="227" t="s">
        <v>2178</v>
      </c>
      <c r="J547" s="227" t="s">
        <v>2580</v>
      </c>
      <c r="K547" s="227" t="s">
        <v>2495</v>
      </c>
      <c r="L547" s="227" t="s">
        <v>349</v>
      </c>
      <c r="M547" s="247">
        <v>2</v>
      </c>
      <c r="N547" s="244">
        <v>202</v>
      </c>
      <c r="O547" s="243" t="s">
        <v>1575</v>
      </c>
      <c r="P547" s="125">
        <f>SUMIFS('C - Sazby a jednotkové ceny'!$H$7:$H$69,'C - Sazby a jednotkové ceny'!$E$7:$E$69,'A1 - Seznam míst plnění vnější'!L547,'C - Sazby a jednotkové ceny'!$F$7:$F$69,'A1 - Seznam míst plnění vnější'!M547)</f>
        <v>0</v>
      </c>
      <c r="Q547" s="269">
        <f t="shared" si="23"/>
        <v>0</v>
      </c>
      <c r="R547" s="249" t="s">
        <v>1585</v>
      </c>
      <c r="S547" s="251" t="s">
        <v>1585</v>
      </c>
      <c r="T547" s="252" t="s">
        <v>1585</v>
      </c>
      <c r="U547" s="250" t="s">
        <v>1586</v>
      </c>
      <c r="V547" s="261" t="s">
        <v>1586</v>
      </c>
      <c r="W547" s="262" t="s">
        <v>1586</v>
      </c>
      <c r="Y547" s="15">
        <f ca="1">SUMIFS('D - Harmonogram úklidu'!$AJ$5:$AJ$1213,'D - Harmonogram úklidu'!$A$5:$A$1213,'A1 - Seznam míst plnění vnější'!G551,'D - Harmonogram úklidu'!$B$5:$B$1213,'A1 - Seznam míst plnění vnější'!L551)</f>
        <v>4</v>
      </c>
      <c r="Z547" s="47" t="str">
        <f t="shared" si="22"/>
        <v>Křižanov</v>
      </c>
    </row>
    <row r="548" spans="1:26" ht="11.25" customHeight="1" x14ac:dyDescent="0.25">
      <c r="A548" s="14" t="s">
        <v>2510</v>
      </c>
      <c r="B548" s="30">
        <v>2031</v>
      </c>
      <c r="C548" s="26" t="s">
        <v>344</v>
      </c>
      <c r="D548" s="42" t="s">
        <v>163</v>
      </c>
      <c r="E548" s="26">
        <v>345751</v>
      </c>
      <c r="F548" s="26" t="s">
        <v>1639</v>
      </c>
      <c r="G548" s="33" t="s">
        <v>163</v>
      </c>
      <c r="H548" s="227" t="s">
        <v>1988</v>
      </c>
      <c r="I548" s="227" t="s">
        <v>2178</v>
      </c>
      <c r="J548" s="227" t="s">
        <v>2580</v>
      </c>
      <c r="K548" s="227" t="s">
        <v>2495</v>
      </c>
      <c r="L548" s="227" t="s">
        <v>350</v>
      </c>
      <c r="M548" s="247">
        <v>2</v>
      </c>
      <c r="N548" s="244">
        <v>202</v>
      </c>
      <c r="O548" s="243" t="s">
        <v>1575</v>
      </c>
      <c r="P548" s="125">
        <f>SUMIFS('C - Sazby a jednotkové ceny'!$H$7:$H$69,'C - Sazby a jednotkové ceny'!$E$7:$E$69,'A1 - Seznam míst plnění vnější'!L548,'C - Sazby a jednotkové ceny'!$F$7:$F$69,'A1 - Seznam míst plnění vnější'!M548)</f>
        <v>0</v>
      </c>
      <c r="Q548" s="269">
        <f t="shared" si="23"/>
        <v>0</v>
      </c>
      <c r="R548" s="249" t="s">
        <v>1586</v>
      </c>
      <c r="S548" s="251" t="s">
        <v>1585</v>
      </c>
      <c r="T548" s="252" t="s">
        <v>1585</v>
      </c>
      <c r="U548" s="250" t="s">
        <v>1586</v>
      </c>
      <c r="V548" s="261" t="s">
        <v>1586</v>
      </c>
      <c r="W548" s="262" t="s">
        <v>1586</v>
      </c>
      <c r="Y548" s="15">
        <f ca="1">SUMIFS('D - Harmonogram úklidu'!$AJ$5:$AJ$1213,'D - Harmonogram úklidu'!$A$5:$A$1213,'A1 - Seznam míst plnění vnější'!G552,'D - Harmonogram úklidu'!$B$5:$B$1213,'A1 - Seznam míst plnění vnější'!L552)</f>
        <v>4</v>
      </c>
      <c r="Z548" s="47" t="str">
        <f t="shared" si="22"/>
        <v>Křižanov</v>
      </c>
    </row>
    <row r="549" spans="1:26" ht="11.25" customHeight="1" x14ac:dyDescent="0.25">
      <c r="A549" s="14" t="s">
        <v>2510</v>
      </c>
      <c r="B549" s="30">
        <v>2031</v>
      </c>
      <c r="C549" s="26" t="s">
        <v>344</v>
      </c>
      <c r="D549" s="42" t="s">
        <v>163</v>
      </c>
      <c r="E549" s="26">
        <v>345751</v>
      </c>
      <c r="F549" s="26" t="s">
        <v>1782</v>
      </c>
      <c r="G549" s="33" t="s">
        <v>163</v>
      </c>
      <c r="H549" s="227" t="s">
        <v>1988</v>
      </c>
      <c r="I549" s="227" t="s">
        <v>2179</v>
      </c>
      <c r="J549" s="227" t="s">
        <v>2580</v>
      </c>
      <c r="K549" s="227" t="s">
        <v>2495</v>
      </c>
      <c r="L549" s="227" t="s">
        <v>350</v>
      </c>
      <c r="M549" s="247">
        <v>12</v>
      </c>
      <c r="N549" s="244">
        <v>70</v>
      </c>
      <c r="O549" s="243" t="s">
        <v>1575</v>
      </c>
      <c r="P549" s="125">
        <f>SUMIFS('C - Sazby a jednotkové ceny'!$H$7:$H$69,'C - Sazby a jednotkové ceny'!$E$7:$E$69,'A1 - Seznam míst plnění vnější'!L549,'C - Sazby a jednotkové ceny'!$F$7:$F$69,'A1 - Seznam míst plnění vnější'!M549)</f>
        <v>0</v>
      </c>
      <c r="Q549" s="269">
        <f t="shared" si="23"/>
        <v>0</v>
      </c>
      <c r="R549" s="249" t="s">
        <v>1586</v>
      </c>
      <c r="S549" s="251" t="s">
        <v>1585</v>
      </c>
      <c r="T549" s="252" t="s">
        <v>1585</v>
      </c>
      <c r="U549" s="250" t="s">
        <v>1586</v>
      </c>
      <c r="V549" s="261" t="s">
        <v>1586</v>
      </c>
      <c r="W549" s="262" t="s">
        <v>1586</v>
      </c>
      <c r="Y549" s="15">
        <f ca="1">SUMIFS('D - Harmonogram úklidu'!$AJ$5:$AJ$1213,'D - Harmonogram úklidu'!$A$5:$A$1213,'A1 - Seznam míst plnění vnější'!G553,'D - Harmonogram úklidu'!$B$5:$B$1213,'A1 - Seznam míst plnění vnější'!L553)</f>
        <v>24</v>
      </c>
      <c r="Z549" s="47" t="str">
        <f t="shared" si="22"/>
        <v>Křižanov</v>
      </c>
    </row>
    <row r="550" spans="1:26" ht="19.5" customHeight="1" x14ac:dyDescent="0.25">
      <c r="A550" s="14" t="s">
        <v>2510</v>
      </c>
      <c r="B550" s="30">
        <v>2302</v>
      </c>
      <c r="C550" s="26" t="s">
        <v>68</v>
      </c>
      <c r="D550" s="42" t="s">
        <v>59</v>
      </c>
      <c r="E550" s="26">
        <v>361154</v>
      </c>
      <c r="F550" s="26" t="s">
        <v>1716</v>
      </c>
      <c r="G550" s="33" t="s">
        <v>82</v>
      </c>
      <c r="H550" s="227" t="s">
        <v>1988</v>
      </c>
      <c r="I550" s="227" t="s">
        <v>2180</v>
      </c>
      <c r="J550" s="227" t="s">
        <v>2580</v>
      </c>
      <c r="K550" s="227" t="s">
        <v>2491</v>
      </c>
      <c r="L550" s="227" t="s">
        <v>346</v>
      </c>
      <c r="M550" s="247">
        <v>4</v>
      </c>
      <c r="N550" s="244">
        <v>16</v>
      </c>
      <c r="O550" s="243" t="s">
        <v>1575</v>
      </c>
      <c r="P550" s="125">
        <f>SUMIFS('C - Sazby a jednotkové ceny'!$H$7:$H$69,'C - Sazby a jednotkové ceny'!$E$7:$E$69,'A1 - Seznam míst plnění vnější'!L550,'C - Sazby a jednotkové ceny'!$F$7:$F$69,'A1 - Seznam míst plnění vnější'!M550)</f>
        <v>0</v>
      </c>
      <c r="Q550" s="269">
        <f t="shared" si="23"/>
        <v>0</v>
      </c>
      <c r="R550" s="249" t="s">
        <v>1586</v>
      </c>
      <c r="S550" s="251" t="s">
        <v>1586</v>
      </c>
      <c r="T550" s="252" t="s">
        <v>1586</v>
      </c>
      <c r="U550" s="250" t="s">
        <v>1586</v>
      </c>
      <c r="V550" s="261" t="s">
        <v>1586</v>
      </c>
      <c r="W550" s="262" t="s">
        <v>1586</v>
      </c>
      <c r="Y550" s="15">
        <f ca="1">SUMIFS('D - Harmonogram úklidu'!$AJ$5:$AJ$1213,'D - Harmonogram úklidu'!$A$5:$A$1213,'A1 - Seznam míst plnění vnější'!G554,'D - Harmonogram úklidu'!$B$5:$B$1213,'A1 - Seznam míst plnění vnější'!L554)</f>
        <v>4</v>
      </c>
      <c r="Z550" s="47" t="str">
        <f t="shared" si="22"/>
        <v>Křižanovice</v>
      </c>
    </row>
    <row r="551" spans="1:26" ht="19.5" customHeight="1" x14ac:dyDescent="0.25">
      <c r="A551" s="14" t="s">
        <v>2510</v>
      </c>
      <c r="B551" s="30">
        <v>2302</v>
      </c>
      <c r="C551" s="26" t="s">
        <v>68</v>
      </c>
      <c r="D551" s="42" t="s">
        <v>59</v>
      </c>
      <c r="E551" s="26">
        <v>361154</v>
      </c>
      <c r="F551" s="26" t="s">
        <v>1717</v>
      </c>
      <c r="G551" s="33" t="s">
        <v>82</v>
      </c>
      <c r="H551" s="227" t="s">
        <v>1988</v>
      </c>
      <c r="I551" s="227" t="s">
        <v>2180</v>
      </c>
      <c r="J551" s="227" t="s">
        <v>2580</v>
      </c>
      <c r="K551" s="227" t="s">
        <v>2492</v>
      </c>
      <c r="L551" s="227" t="s">
        <v>347</v>
      </c>
      <c r="M551" s="247">
        <v>4</v>
      </c>
      <c r="N551" s="32">
        <v>2</v>
      </c>
      <c r="O551" s="39" t="s">
        <v>1576</v>
      </c>
      <c r="P551" s="125">
        <f>SUMIFS('C - Sazby a jednotkové ceny'!$H$7:$H$69,'C - Sazby a jednotkové ceny'!$E$7:$E$69,'A1 - Seznam míst plnění vnější'!L551,'C - Sazby a jednotkové ceny'!$F$7:$F$69,'A1 - Seznam míst plnění vnější'!M551)</f>
        <v>0</v>
      </c>
      <c r="Q551" s="269">
        <f t="shared" si="23"/>
        <v>0</v>
      </c>
      <c r="R551" s="249" t="s">
        <v>1586</v>
      </c>
      <c r="S551" s="251" t="s">
        <v>1586</v>
      </c>
      <c r="T551" s="252" t="s">
        <v>1586</v>
      </c>
      <c r="U551" s="250" t="s">
        <v>1586</v>
      </c>
      <c r="V551" s="261" t="s">
        <v>1586</v>
      </c>
      <c r="W551" s="262" t="s">
        <v>1586</v>
      </c>
      <c r="Y551" s="15">
        <f ca="1">SUMIFS('D - Harmonogram úklidu'!$AJ$5:$AJ$1213,'D - Harmonogram úklidu'!$A$5:$A$1213,'A1 - Seznam míst plnění vnější'!G555,'D - Harmonogram úklidu'!$B$5:$B$1213,'A1 - Seznam míst plnění vnější'!L555)</f>
        <v>4</v>
      </c>
      <c r="Z551" s="47" t="str">
        <f t="shared" si="22"/>
        <v>Křižanovice</v>
      </c>
    </row>
    <row r="552" spans="1:26" ht="19.5" customHeight="1" x14ac:dyDescent="0.25">
      <c r="A552" s="14" t="s">
        <v>2510</v>
      </c>
      <c r="B552" s="30">
        <v>2302</v>
      </c>
      <c r="C552" s="26" t="s">
        <v>68</v>
      </c>
      <c r="D552" s="42" t="s">
        <v>59</v>
      </c>
      <c r="E552" s="26">
        <v>361154</v>
      </c>
      <c r="F552" s="26" t="s">
        <v>1718</v>
      </c>
      <c r="G552" s="33" t="s">
        <v>82</v>
      </c>
      <c r="H552" s="227" t="s">
        <v>1988</v>
      </c>
      <c r="I552" s="227" t="s">
        <v>2180</v>
      </c>
      <c r="J552" s="227" t="s">
        <v>2580</v>
      </c>
      <c r="K552" s="227" t="s">
        <v>2495</v>
      </c>
      <c r="L552" s="227" t="s">
        <v>350</v>
      </c>
      <c r="M552" s="247">
        <v>4</v>
      </c>
      <c r="N552" s="244">
        <v>84</v>
      </c>
      <c r="O552" s="243" t="s">
        <v>1575</v>
      </c>
      <c r="P552" s="125">
        <f>SUMIFS('C - Sazby a jednotkové ceny'!$H$7:$H$69,'C - Sazby a jednotkové ceny'!$E$7:$E$69,'A1 - Seznam míst plnění vnější'!L552,'C - Sazby a jednotkové ceny'!$F$7:$F$69,'A1 - Seznam míst plnění vnější'!M552)</f>
        <v>0</v>
      </c>
      <c r="Q552" s="269">
        <f t="shared" si="23"/>
        <v>0</v>
      </c>
      <c r="R552" s="249" t="s">
        <v>1586</v>
      </c>
      <c r="S552" s="251" t="s">
        <v>1586</v>
      </c>
      <c r="T552" s="252" t="s">
        <v>1586</v>
      </c>
      <c r="U552" s="250" t="s">
        <v>1586</v>
      </c>
      <c r="V552" s="261" t="s">
        <v>1586</v>
      </c>
      <c r="W552" s="262" t="s">
        <v>1586</v>
      </c>
      <c r="Y552" s="15">
        <f ca="1">SUMIFS('D - Harmonogram úklidu'!$AJ$5:$AJ$1213,'D - Harmonogram úklidu'!$A$5:$A$1213,'A1 - Seznam míst plnění vnější'!G556,'D - Harmonogram úklidu'!$B$5:$B$1213,'A1 - Seznam míst plnění vnější'!L556)</f>
        <v>1</v>
      </c>
      <c r="Z552" s="47" t="str">
        <f t="shared" si="22"/>
        <v>Křižanovice</v>
      </c>
    </row>
    <row r="553" spans="1:26" ht="19.5" customHeight="1" x14ac:dyDescent="0.25">
      <c r="A553" s="14" t="s">
        <v>2510</v>
      </c>
      <c r="B553" s="30">
        <v>2031</v>
      </c>
      <c r="C553" s="26" t="s">
        <v>344</v>
      </c>
      <c r="D553" s="42" t="s">
        <v>125</v>
      </c>
      <c r="E553" s="26">
        <v>346551</v>
      </c>
      <c r="F553" s="26" t="s">
        <v>2663</v>
      </c>
      <c r="G553" s="33" t="s">
        <v>164</v>
      </c>
      <c r="H553" s="227" t="s">
        <v>1988</v>
      </c>
      <c r="I553" s="227" t="s">
        <v>2181</v>
      </c>
      <c r="J553" s="227" t="s">
        <v>2580</v>
      </c>
      <c r="K553" s="227" t="s">
        <v>2492</v>
      </c>
      <c r="L553" s="227" t="s">
        <v>347</v>
      </c>
      <c r="M553" s="247">
        <v>12</v>
      </c>
      <c r="N553" s="32">
        <v>14</v>
      </c>
      <c r="O553" s="39" t="s">
        <v>1576</v>
      </c>
      <c r="P553" s="125">
        <f>SUMIFS('C - Sazby a jednotkové ceny'!$H$7:$H$69,'C - Sazby a jednotkové ceny'!$E$7:$E$69,'A1 - Seznam míst plnění vnější'!L553,'C - Sazby a jednotkové ceny'!$F$7:$F$69,'A1 - Seznam míst plnění vnější'!M553)</f>
        <v>0</v>
      </c>
      <c r="Q553" s="269">
        <f t="shared" si="23"/>
        <v>0</v>
      </c>
      <c r="R553" s="249" t="s">
        <v>1586</v>
      </c>
      <c r="S553" s="251" t="s">
        <v>1586</v>
      </c>
      <c r="T553" s="252" t="s">
        <v>1586</v>
      </c>
      <c r="U553" s="250" t="s">
        <v>1586</v>
      </c>
      <c r="V553" s="261" t="s">
        <v>1586</v>
      </c>
      <c r="W553" s="262" t="s">
        <v>1586</v>
      </c>
      <c r="Y553" s="15">
        <f ca="1">SUMIFS('D - Harmonogram úklidu'!$AJ$5:$AJ$1213,'D - Harmonogram úklidu'!$A$5:$A$1213,'A1 - Seznam míst plnění vnější'!G557,'D - Harmonogram úklidu'!$B$5:$B$1213,'A1 - Seznam míst plnění vnější'!L557)</f>
        <v>16</v>
      </c>
      <c r="Z553" s="47" t="str">
        <f t="shared" si="22"/>
        <v>Kuřim</v>
      </c>
    </row>
    <row r="554" spans="1:26" ht="19.5" customHeight="1" x14ac:dyDescent="0.25">
      <c r="A554" s="14" t="s">
        <v>2510</v>
      </c>
      <c r="B554" s="30">
        <v>2031</v>
      </c>
      <c r="C554" s="26" t="s">
        <v>344</v>
      </c>
      <c r="D554" s="42" t="s">
        <v>125</v>
      </c>
      <c r="E554" s="26">
        <v>346551</v>
      </c>
      <c r="F554" s="26" t="s">
        <v>2664</v>
      </c>
      <c r="G554" s="33" t="s">
        <v>164</v>
      </c>
      <c r="H554" s="227" t="s">
        <v>1988</v>
      </c>
      <c r="I554" s="227" t="s">
        <v>2181</v>
      </c>
      <c r="J554" s="227" t="s">
        <v>2580</v>
      </c>
      <c r="K554" s="227" t="s">
        <v>2493</v>
      </c>
      <c r="L554" s="227" t="s">
        <v>348</v>
      </c>
      <c r="M554" s="247">
        <v>4</v>
      </c>
      <c r="N554" s="32">
        <v>4</v>
      </c>
      <c r="O554" s="39" t="s">
        <v>1576</v>
      </c>
      <c r="P554" s="125">
        <f>SUMIFS('C - Sazby a jednotkové ceny'!$H$7:$H$69,'C - Sazby a jednotkové ceny'!$E$7:$E$69,'A1 - Seznam míst plnění vnější'!L554,'C - Sazby a jednotkové ceny'!$F$7:$F$69,'A1 - Seznam míst plnění vnější'!M554)</f>
        <v>0</v>
      </c>
      <c r="Q554" s="269">
        <f t="shared" si="23"/>
        <v>0</v>
      </c>
      <c r="R554" s="249" t="s">
        <v>1586</v>
      </c>
      <c r="S554" s="251" t="s">
        <v>1586</v>
      </c>
      <c r="T554" s="252" t="s">
        <v>1586</v>
      </c>
      <c r="U554" s="250" t="s">
        <v>1586</v>
      </c>
      <c r="V554" s="261" t="s">
        <v>1586</v>
      </c>
      <c r="W554" s="262" t="s">
        <v>1586</v>
      </c>
      <c r="Y554" s="15">
        <f ca="1">SUMIFS('D - Harmonogram úklidu'!$AJ$5:$AJ$1213,'D - Harmonogram úklidu'!$A$5:$A$1213,'A1 - Seznam míst plnění vnější'!G558,'D - Harmonogram úklidu'!$B$5:$B$1213,'A1 - Seznam míst plnění vnější'!L558)</f>
        <v>4</v>
      </c>
      <c r="Z554" s="47" t="str">
        <f t="shared" si="22"/>
        <v>Kuřim</v>
      </c>
    </row>
    <row r="555" spans="1:26" ht="19.5" customHeight="1" x14ac:dyDescent="0.25">
      <c r="A555" s="14" t="s">
        <v>2510</v>
      </c>
      <c r="B555" s="30">
        <v>2031</v>
      </c>
      <c r="C555" s="26" t="s">
        <v>344</v>
      </c>
      <c r="D555" s="42" t="s">
        <v>125</v>
      </c>
      <c r="E555" s="26">
        <v>346551</v>
      </c>
      <c r="F555" s="26" t="s">
        <v>2665</v>
      </c>
      <c r="G555" s="33" t="s">
        <v>164</v>
      </c>
      <c r="H555" s="227" t="s">
        <v>1988</v>
      </c>
      <c r="I555" s="227" t="s">
        <v>2181</v>
      </c>
      <c r="J555" s="227" t="s">
        <v>2580</v>
      </c>
      <c r="K555" s="227" t="s">
        <v>2495</v>
      </c>
      <c r="L555" s="227" t="s">
        <v>350</v>
      </c>
      <c r="M555" s="247">
        <v>4</v>
      </c>
      <c r="N555" s="244">
        <v>4470</v>
      </c>
      <c r="O555" s="243" t="s">
        <v>1575</v>
      </c>
      <c r="P555" s="125">
        <f>SUMIFS('C - Sazby a jednotkové ceny'!$H$7:$H$69,'C - Sazby a jednotkové ceny'!$E$7:$E$69,'A1 - Seznam míst plnění vnější'!L555,'C - Sazby a jednotkové ceny'!$F$7:$F$69,'A1 - Seznam míst plnění vnější'!M555)</f>
        <v>0</v>
      </c>
      <c r="Q555" s="269">
        <f t="shared" si="23"/>
        <v>0</v>
      </c>
      <c r="R555" s="249" t="s">
        <v>1586</v>
      </c>
      <c r="S555" s="251" t="s">
        <v>1585</v>
      </c>
      <c r="T555" s="252" t="s">
        <v>1585</v>
      </c>
      <c r="U555" s="250" t="s">
        <v>1586</v>
      </c>
      <c r="V555" s="261" t="s">
        <v>1586</v>
      </c>
      <c r="W555" s="262" t="s">
        <v>1586</v>
      </c>
      <c r="Y555" s="15">
        <f ca="1">SUMIFS('D - Harmonogram úklidu'!$AJ$5:$AJ$1213,'D - Harmonogram úklidu'!$A$5:$A$1213,'A1 - Seznam míst plnění vnější'!G559,'D - Harmonogram úklidu'!$B$5:$B$1213,'A1 - Seznam míst plnění vnější'!L559)</f>
        <v>16</v>
      </c>
      <c r="Z555" s="47" t="str">
        <f t="shared" si="22"/>
        <v>Kuřim</v>
      </c>
    </row>
    <row r="556" spans="1:26" ht="19.5" customHeight="1" x14ac:dyDescent="0.25">
      <c r="A556" s="14" t="s">
        <v>2510</v>
      </c>
      <c r="B556" s="30">
        <v>2031</v>
      </c>
      <c r="C556" s="26" t="s">
        <v>344</v>
      </c>
      <c r="D556" s="42" t="s">
        <v>125</v>
      </c>
      <c r="E556" s="26">
        <v>346551</v>
      </c>
      <c r="F556" s="26" t="s">
        <v>2666</v>
      </c>
      <c r="G556" s="33" t="s">
        <v>164</v>
      </c>
      <c r="H556" s="227" t="s">
        <v>1988</v>
      </c>
      <c r="I556" s="227" t="s">
        <v>2181</v>
      </c>
      <c r="J556" s="227" t="s">
        <v>2494</v>
      </c>
      <c r="K556" s="227" t="s">
        <v>2494</v>
      </c>
      <c r="L556" s="227" t="s">
        <v>391</v>
      </c>
      <c r="M556" s="247">
        <v>1</v>
      </c>
      <c r="N556" s="244">
        <v>1875</v>
      </c>
      <c r="O556" s="243" t="s">
        <v>1575</v>
      </c>
      <c r="P556" s="125">
        <f>SUMIFS('C - Sazby a jednotkové ceny'!$H$7:$H$69,'C - Sazby a jednotkové ceny'!$E$7:$E$69,'A1 - Seznam míst plnění vnější'!L556,'C - Sazby a jednotkové ceny'!$F$7:$F$69,'A1 - Seznam míst plnění vnější'!M556)</f>
        <v>0</v>
      </c>
      <c r="Q556" s="269">
        <f t="shared" si="23"/>
        <v>0</v>
      </c>
      <c r="R556" s="249" t="s">
        <v>1586</v>
      </c>
      <c r="S556" s="251" t="s">
        <v>1586</v>
      </c>
      <c r="T556" s="252" t="s">
        <v>1586</v>
      </c>
      <c r="U556" s="250" t="s">
        <v>1586</v>
      </c>
      <c r="V556" s="261" t="s">
        <v>1586</v>
      </c>
      <c r="W556" s="262" t="s">
        <v>1586</v>
      </c>
      <c r="Y556" s="15">
        <f ca="1">SUMIFS('D - Harmonogram úklidu'!$AJ$5:$AJ$1213,'D - Harmonogram úklidu'!$A$5:$A$1213,'A1 - Seznam míst plnění vnější'!G560,'D - Harmonogram úklidu'!$B$5:$B$1213,'A1 - Seznam míst plnění vnější'!L560)</f>
        <v>24</v>
      </c>
      <c r="Z556" s="47" t="str">
        <f t="shared" si="22"/>
        <v>Kuřim</v>
      </c>
    </row>
    <row r="557" spans="1:26" ht="11.25" customHeight="1" x14ac:dyDescent="0.25">
      <c r="A557" s="14" t="s">
        <v>2510</v>
      </c>
      <c r="B557" s="30">
        <v>2031</v>
      </c>
      <c r="C557" s="26" t="s">
        <v>344</v>
      </c>
      <c r="D557" s="42" t="s">
        <v>125</v>
      </c>
      <c r="E557" s="26">
        <v>346551</v>
      </c>
      <c r="F557" s="26" t="s">
        <v>1638</v>
      </c>
      <c r="G557" s="33" t="s">
        <v>164</v>
      </c>
      <c r="H557" s="227" t="s">
        <v>1988</v>
      </c>
      <c r="I557" s="227" t="s">
        <v>2182</v>
      </c>
      <c r="J557" s="227" t="s">
        <v>2580</v>
      </c>
      <c r="K557" s="227" t="s">
        <v>2495</v>
      </c>
      <c r="L557" s="227" t="s">
        <v>349</v>
      </c>
      <c r="M557" s="247">
        <v>12</v>
      </c>
      <c r="N557" s="244">
        <v>84</v>
      </c>
      <c r="O557" s="243" t="s">
        <v>1575</v>
      </c>
      <c r="P557" s="125">
        <f>SUMIFS('C - Sazby a jednotkové ceny'!$H$7:$H$69,'C - Sazby a jednotkové ceny'!$E$7:$E$69,'A1 - Seznam míst plnění vnější'!L557,'C - Sazby a jednotkové ceny'!$F$7:$F$69,'A1 - Seznam míst plnění vnější'!M557)</f>
        <v>0</v>
      </c>
      <c r="Q557" s="269">
        <f t="shared" si="23"/>
        <v>0</v>
      </c>
      <c r="R557" s="249" t="s">
        <v>1586</v>
      </c>
      <c r="S557" s="251" t="s">
        <v>1585</v>
      </c>
      <c r="T557" s="252" t="s">
        <v>1585</v>
      </c>
      <c r="U557" s="250" t="s">
        <v>1586</v>
      </c>
      <c r="V557" s="261" t="s">
        <v>1586</v>
      </c>
      <c r="W557" s="262" t="s">
        <v>1586</v>
      </c>
      <c r="Y557" s="15">
        <f ca="1">SUMIFS('D - Harmonogram úklidu'!$AJ$5:$AJ$1213,'D - Harmonogram úklidu'!$A$5:$A$1213,'A1 - Seznam míst plnění vnější'!G561,'D - Harmonogram úklidu'!$B$5:$B$1213,'A1 - Seznam míst plnění vnější'!L561)</f>
        <v>4</v>
      </c>
      <c r="Z557" s="47" t="str">
        <f t="shared" si="22"/>
        <v>Kuřim</v>
      </c>
    </row>
    <row r="558" spans="1:26" ht="11.25" customHeight="1" x14ac:dyDescent="0.25">
      <c r="A558" s="14" t="s">
        <v>2510</v>
      </c>
      <c r="B558" s="30">
        <v>2031</v>
      </c>
      <c r="C558" s="26" t="s">
        <v>344</v>
      </c>
      <c r="D558" s="42" t="s">
        <v>125</v>
      </c>
      <c r="E558" s="26">
        <v>346551</v>
      </c>
      <c r="F558" s="26" t="s">
        <v>1639</v>
      </c>
      <c r="G558" s="33" t="s">
        <v>164</v>
      </c>
      <c r="H558" s="227" t="s">
        <v>1988</v>
      </c>
      <c r="I558" s="227" t="s">
        <v>2182</v>
      </c>
      <c r="J558" s="227" t="s">
        <v>2580</v>
      </c>
      <c r="K558" s="227" t="s">
        <v>2495</v>
      </c>
      <c r="L558" s="227" t="s">
        <v>350</v>
      </c>
      <c r="M558" s="247">
        <v>12</v>
      </c>
      <c r="N558" s="244">
        <v>84</v>
      </c>
      <c r="O558" s="243" t="s">
        <v>1575</v>
      </c>
      <c r="P558" s="125">
        <f>SUMIFS('C - Sazby a jednotkové ceny'!$H$7:$H$69,'C - Sazby a jednotkové ceny'!$E$7:$E$69,'A1 - Seznam míst plnění vnější'!L558,'C - Sazby a jednotkové ceny'!$F$7:$F$69,'A1 - Seznam míst plnění vnější'!M558)</f>
        <v>0</v>
      </c>
      <c r="Q558" s="269">
        <f t="shared" si="23"/>
        <v>0</v>
      </c>
      <c r="R558" s="249" t="s">
        <v>1586</v>
      </c>
      <c r="S558" s="251" t="s">
        <v>1585</v>
      </c>
      <c r="T558" s="252" t="s">
        <v>1585</v>
      </c>
      <c r="U558" s="250" t="s">
        <v>1586</v>
      </c>
      <c r="V558" s="261" t="s">
        <v>1586</v>
      </c>
      <c r="W558" s="262" t="s">
        <v>1586</v>
      </c>
      <c r="Y558" s="15">
        <f ca="1">SUMIFS('D - Harmonogram úklidu'!$AJ$5:$AJ$1213,'D - Harmonogram úklidu'!$A$5:$A$1213,'A1 - Seznam míst plnění vnější'!G562,'D - Harmonogram úklidu'!$B$5:$B$1213,'A1 - Seznam míst plnění vnější'!L562)</f>
        <v>16</v>
      </c>
      <c r="Z558" s="47" t="str">
        <f t="shared" si="22"/>
        <v>Kuřim</v>
      </c>
    </row>
    <row r="559" spans="1:26" ht="11.25" customHeight="1" x14ac:dyDescent="0.25">
      <c r="A559" s="14" t="s">
        <v>2510</v>
      </c>
      <c r="B559" s="30">
        <v>2031</v>
      </c>
      <c r="C559" s="26" t="s">
        <v>344</v>
      </c>
      <c r="D559" s="42" t="s">
        <v>125</v>
      </c>
      <c r="E559" s="26">
        <v>346551</v>
      </c>
      <c r="F559" s="26" t="s">
        <v>2629</v>
      </c>
      <c r="G559" s="33" t="s">
        <v>164</v>
      </c>
      <c r="H559" s="227" t="s">
        <v>1988</v>
      </c>
      <c r="I559" s="227" t="s">
        <v>2183</v>
      </c>
      <c r="J559" s="227" t="s">
        <v>2580</v>
      </c>
      <c r="K559" s="227" t="s">
        <v>1573</v>
      </c>
      <c r="L559" s="227" t="s">
        <v>345</v>
      </c>
      <c r="M559" s="247">
        <v>12</v>
      </c>
      <c r="N559" s="32">
        <v>1</v>
      </c>
      <c r="O559" s="39" t="s">
        <v>1576</v>
      </c>
      <c r="P559" s="125">
        <f>SUMIFS('C - Sazby a jednotkové ceny'!$H$7:$H$69,'C - Sazby a jednotkové ceny'!$E$7:$E$69,'A1 - Seznam míst plnění vnější'!L559,'C - Sazby a jednotkové ceny'!$F$7:$F$69,'A1 - Seznam míst plnění vnější'!M559)</f>
        <v>0</v>
      </c>
      <c r="Q559" s="269">
        <f t="shared" si="23"/>
        <v>0</v>
      </c>
      <c r="R559" s="249" t="s">
        <v>1586</v>
      </c>
      <c r="S559" s="251" t="s">
        <v>1586</v>
      </c>
      <c r="T559" s="252" t="s">
        <v>1586</v>
      </c>
      <c r="U559" s="250" t="s">
        <v>1586</v>
      </c>
      <c r="V559" s="261" t="s">
        <v>1586</v>
      </c>
      <c r="W559" s="262" t="s">
        <v>1586</v>
      </c>
      <c r="Y559" s="15">
        <f ca="1">SUMIFS('D - Harmonogram úklidu'!$AJ$5:$AJ$1213,'D - Harmonogram úklidu'!$A$5:$A$1213,'A1 - Seznam míst plnění vnější'!G563,'D - Harmonogram úklidu'!$B$5:$B$1213,'A1 - Seznam míst plnění vnější'!L563)</f>
        <v>4</v>
      </c>
      <c r="Z559" s="47" t="str">
        <f t="shared" si="22"/>
        <v>Kuřim</v>
      </c>
    </row>
    <row r="560" spans="1:26" ht="11.25" customHeight="1" x14ac:dyDescent="0.25">
      <c r="A560" s="14" t="s">
        <v>2510</v>
      </c>
      <c r="B560" s="30">
        <v>2031</v>
      </c>
      <c r="C560" s="26" t="s">
        <v>344</v>
      </c>
      <c r="D560" s="42" t="s">
        <v>125</v>
      </c>
      <c r="E560" s="26">
        <v>346551</v>
      </c>
      <c r="F560" s="26" t="s">
        <v>2630</v>
      </c>
      <c r="G560" s="33" t="s">
        <v>164</v>
      </c>
      <c r="H560" s="227" t="s">
        <v>1988</v>
      </c>
      <c r="I560" s="227" t="s">
        <v>2183</v>
      </c>
      <c r="J560" s="227" t="s">
        <v>2580</v>
      </c>
      <c r="K560" s="227" t="s">
        <v>2492</v>
      </c>
      <c r="L560" s="227" t="s">
        <v>347</v>
      </c>
      <c r="M560" s="247">
        <v>4</v>
      </c>
      <c r="N560" s="32">
        <v>9</v>
      </c>
      <c r="O560" s="39" t="s">
        <v>1576</v>
      </c>
      <c r="P560" s="125">
        <f>SUMIFS('C - Sazby a jednotkové ceny'!$H$7:$H$69,'C - Sazby a jednotkové ceny'!$E$7:$E$69,'A1 - Seznam míst plnění vnější'!L560,'C - Sazby a jednotkové ceny'!$F$7:$F$69,'A1 - Seznam míst plnění vnější'!M560)</f>
        <v>0</v>
      </c>
      <c r="Q560" s="269">
        <f t="shared" si="23"/>
        <v>0</v>
      </c>
      <c r="R560" s="249" t="s">
        <v>1586</v>
      </c>
      <c r="S560" s="251" t="s">
        <v>1586</v>
      </c>
      <c r="T560" s="252" t="s">
        <v>1586</v>
      </c>
      <c r="U560" s="250" t="s">
        <v>1586</v>
      </c>
      <c r="V560" s="261" t="s">
        <v>1586</v>
      </c>
      <c r="W560" s="262" t="s">
        <v>1586</v>
      </c>
      <c r="Y560" s="15">
        <f ca="1">SUMIFS('D - Harmonogram úklidu'!$AJ$5:$AJ$1213,'D - Harmonogram úklidu'!$A$5:$A$1213,'A1 - Seznam míst plnění vnější'!G564,'D - Harmonogram úklidu'!$B$5:$B$1213,'A1 - Seznam míst plnění vnější'!L564)</f>
        <v>16</v>
      </c>
      <c r="Z560" s="47" t="str">
        <f t="shared" si="22"/>
        <v>Kuřim</v>
      </c>
    </row>
    <row r="561" spans="1:26" ht="11.25" customHeight="1" x14ac:dyDescent="0.25">
      <c r="A561" s="14" t="s">
        <v>2510</v>
      </c>
      <c r="B561" s="30">
        <v>2031</v>
      </c>
      <c r="C561" s="26" t="s">
        <v>344</v>
      </c>
      <c r="D561" s="42" t="s">
        <v>125</v>
      </c>
      <c r="E561" s="26">
        <v>346551</v>
      </c>
      <c r="F561" s="26" t="s">
        <v>2631</v>
      </c>
      <c r="G561" s="33" t="s">
        <v>164</v>
      </c>
      <c r="H561" s="227" t="s">
        <v>1988</v>
      </c>
      <c r="I561" s="227" t="s">
        <v>2183</v>
      </c>
      <c r="J561" s="227" t="s">
        <v>2580</v>
      </c>
      <c r="K561" s="227" t="s">
        <v>2493</v>
      </c>
      <c r="L561" s="227" t="s">
        <v>348</v>
      </c>
      <c r="M561" s="247">
        <v>4</v>
      </c>
      <c r="N561" s="32">
        <v>3</v>
      </c>
      <c r="O561" s="39" t="s">
        <v>1576</v>
      </c>
      <c r="P561" s="125">
        <f>SUMIFS('C - Sazby a jednotkové ceny'!$H$7:$H$69,'C - Sazby a jednotkové ceny'!$E$7:$E$69,'A1 - Seznam míst plnění vnější'!L561,'C - Sazby a jednotkové ceny'!$F$7:$F$69,'A1 - Seznam míst plnění vnější'!M561)</f>
        <v>0</v>
      </c>
      <c r="Q561" s="269">
        <f t="shared" si="23"/>
        <v>0</v>
      </c>
      <c r="R561" s="249" t="s">
        <v>1586</v>
      </c>
      <c r="S561" s="251" t="s">
        <v>1586</v>
      </c>
      <c r="T561" s="252" t="s">
        <v>1586</v>
      </c>
      <c r="U561" s="250" t="s">
        <v>1586</v>
      </c>
      <c r="V561" s="261" t="s">
        <v>1586</v>
      </c>
      <c r="W561" s="262" t="s">
        <v>1586</v>
      </c>
      <c r="Y561" s="15">
        <f ca="1">SUMIFS('D - Harmonogram úklidu'!$AJ$5:$AJ$1213,'D - Harmonogram úklidu'!$A$5:$A$1213,'A1 - Seznam míst plnění vnější'!G565,'D - Harmonogram úklidu'!$B$5:$B$1213,'A1 - Seznam míst plnění vnější'!L565)</f>
        <v>4</v>
      </c>
      <c r="Z561" s="47" t="str">
        <f t="shared" si="22"/>
        <v>Kuřim</v>
      </c>
    </row>
    <row r="562" spans="1:26" ht="11.25" customHeight="1" x14ac:dyDescent="0.25">
      <c r="A562" s="14" t="s">
        <v>2510</v>
      </c>
      <c r="B562" s="30">
        <v>2031</v>
      </c>
      <c r="C562" s="26" t="s">
        <v>344</v>
      </c>
      <c r="D562" s="42" t="s">
        <v>125</v>
      </c>
      <c r="E562" s="26">
        <v>346551</v>
      </c>
      <c r="F562" s="26" t="s">
        <v>2632</v>
      </c>
      <c r="G562" s="33" t="s">
        <v>164</v>
      </c>
      <c r="H562" s="227" t="s">
        <v>1988</v>
      </c>
      <c r="I562" s="227" t="s">
        <v>2183</v>
      </c>
      <c r="J562" s="227" t="s">
        <v>2580</v>
      </c>
      <c r="K562" s="227" t="s">
        <v>2495</v>
      </c>
      <c r="L562" s="227" t="s">
        <v>349</v>
      </c>
      <c r="M562" s="247">
        <v>12</v>
      </c>
      <c r="N562" s="244">
        <v>54</v>
      </c>
      <c r="O562" s="243" t="s">
        <v>1575</v>
      </c>
      <c r="P562" s="125">
        <f>SUMIFS('C - Sazby a jednotkové ceny'!$H$7:$H$69,'C - Sazby a jednotkové ceny'!$E$7:$E$69,'A1 - Seznam míst plnění vnější'!L562,'C - Sazby a jednotkové ceny'!$F$7:$F$69,'A1 - Seznam míst plnění vnější'!M562)</f>
        <v>0</v>
      </c>
      <c r="Q562" s="269">
        <f t="shared" si="23"/>
        <v>0</v>
      </c>
      <c r="R562" s="249" t="s">
        <v>1586</v>
      </c>
      <c r="S562" s="251" t="s">
        <v>1585</v>
      </c>
      <c r="T562" s="252" t="s">
        <v>1585</v>
      </c>
      <c r="U562" s="250" t="s">
        <v>1586</v>
      </c>
      <c r="V562" s="261" t="s">
        <v>1586</v>
      </c>
      <c r="W562" s="262" t="s">
        <v>1586</v>
      </c>
      <c r="Y562" s="15">
        <f ca="1">SUMIFS('D - Harmonogram úklidu'!$AJ$5:$AJ$1213,'D - Harmonogram úklidu'!$A$5:$A$1213,'A1 - Seznam míst plnění vnější'!G566,'D - Harmonogram úklidu'!$B$5:$B$1213,'A1 - Seznam míst plnění vnější'!L566)</f>
        <v>16</v>
      </c>
      <c r="Z562" s="47" t="str">
        <f t="shared" si="22"/>
        <v>Kuřim</v>
      </c>
    </row>
    <row r="563" spans="1:26" ht="11.25" customHeight="1" x14ac:dyDescent="0.25">
      <c r="A563" s="14" t="s">
        <v>2510</v>
      </c>
      <c r="B563" s="30">
        <v>2031</v>
      </c>
      <c r="C563" s="26" t="s">
        <v>344</v>
      </c>
      <c r="D563" s="42" t="s">
        <v>125</v>
      </c>
      <c r="E563" s="26">
        <v>346551</v>
      </c>
      <c r="F563" s="26" t="s">
        <v>2633</v>
      </c>
      <c r="G563" s="33" t="s">
        <v>164</v>
      </c>
      <c r="H563" s="227" t="s">
        <v>1988</v>
      </c>
      <c r="I563" s="227" t="s">
        <v>2183</v>
      </c>
      <c r="J563" s="227" t="s">
        <v>2580</v>
      </c>
      <c r="K563" s="227" t="s">
        <v>2495</v>
      </c>
      <c r="L563" s="227" t="s">
        <v>350</v>
      </c>
      <c r="M563" s="247">
        <v>12</v>
      </c>
      <c r="N563" s="244">
        <v>263</v>
      </c>
      <c r="O563" s="243" t="s">
        <v>1575</v>
      </c>
      <c r="P563" s="125">
        <f>SUMIFS('C - Sazby a jednotkové ceny'!$H$7:$H$69,'C - Sazby a jednotkové ceny'!$E$7:$E$69,'A1 - Seznam míst plnění vnější'!L563,'C - Sazby a jednotkové ceny'!$F$7:$F$69,'A1 - Seznam míst plnění vnější'!M563)</f>
        <v>0</v>
      </c>
      <c r="Q563" s="269">
        <f t="shared" si="23"/>
        <v>0</v>
      </c>
      <c r="R563" s="249" t="s">
        <v>1586</v>
      </c>
      <c r="S563" s="251" t="s">
        <v>1585</v>
      </c>
      <c r="T563" s="252" t="s">
        <v>1585</v>
      </c>
      <c r="U563" s="250" t="s">
        <v>1586</v>
      </c>
      <c r="V563" s="261" t="s">
        <v>1586</v>
      </c>
      <c r="W563" s="262" t="s">
        <v>1586</v>
      </c>
      <c r="Y563" s="15">
        <f ca="1">SUMIFS('D - Harmonogram úklidu'!$AJ$5:$AJ$1213,'D - Harmonogram úklidu'!$A$5:$A$1213,'A1 - Seznam míst plnění vnější'!G567,'D - Harmonogram úklidu'!$B$5:$B$1213,'A1 - Seznam míst plnění vnější'!L567)</f>
        <v>16</v>
      </c>
      <c r="Z563" s="47" t="str">
        <f t="shared" si="22"/>
        <v>Kuřim</v>
      </c>
    </row>
    <row r="564" spans="1:26" ht="11.25" customHeight="1" x14ac:dyDescent="0.25">
      <c r="A564" s="14" t="s">
        <v>2510</v>
      </c>
      <c r="B564" s="30">
        <v>2031</v>
      </c>
      <c r="C564" s="26" t="s">
        <v>344</v>
      </c>
      <c r="D564" s="42" t="s">
        <v>125</v>
      </c>
      <c r="E564" s="26">
        <v>346551</v>
      </c>
      <c r="F564" s="26" t="s">
        <v>1714</v>
      </c>
      <c r="G564" s="33" t="s">
        <v>164</v>
      </c>
      <c r="H564" s="227" t="s">
        <v>1988</v>
      </c>
      <c r="I564" s="227" t="s">
        <v>2184</v>
      </c>
      <c r="J564" s="227" t="s">
        <v>2580</v>
      </c>
      <c r="K564" s="227" t="s">
        <v>2495</v>
      </c>
      <c r="L564" s="227" t="s">
        <v>349</v>
      </c>
      <c r="M564" s="247">
        <v>12</v>
      </c>
      <c r="N564" s="244">
        <v>54</v>
      </c>
      <c r="O564" s="243" t="s">
        <v>1575</v>
      </c>
      <c r="P564" s="125">
        <f>SUMIFS('C - Sazby a jednotkové ceny'!$H$7:$H$69,'C - Sazby a jednotkové ceny'!$E$7:$E$69,'A1 - Seznam míst plnění vnější'!L564,'C - Sazby a jednotkové ceny'!$F$7:$F$69,'A1 - Seznam míst plnění vnější'!M564)</f>
        <v>0</v>
      </c>
      <c r="Q564" s="269">
        <f t="shared" si="23"/>
        <v>0</v>
      </c>
      <c r="R564" s="249" t="s">
        <v>1586</v>
      </c>
      <c r="S564" s="251" t="s">
        <v>1585</v>
      </c>
      <c r="T564" s="252" t="s">
        <v>1585</v>
      </c>
      <c r="U564" s="250" t="s">
        <v>1586</v>
      </c>
      <c r="V564" s="261" t="s">
        <v>1586</v>
      </c>
      <c r="W564" s="262" t="s">
        <v>1586</v>
      </c>
      <c r="Y564" s="15">
        <f ca="1">SUMIFS('D - Harmonogram úklidu'!$AJ$5:$AJ$1213,'D - Harmonogram úklidu'!$A$5:$A$1213,'A1 - Seznam míst plnění vnější'!G568,'D - Harmonogram úklidu'!$B$5:$B$1213,'A1 - Seznam míst plnění vnější'!L568)</f>
        <v>4</v>
      </c>
      <c r="Z564" s="47" t="str">
        <f t="shared" si="22"/>
        <v>Kuřim</v>
      </c>
    </row>
    <row r="565" spans="1:26" ht="11.25" customHeight="1" x14ac:dyDescent="0.25">
      <c r="A565" s="14" t="s">
        <v>2510</v>
      </c>
      <c r="B565" s="30">
        <v>2031</v>
      </c>
      <c r="C565" s="26" t="s">
        <v>344</v>
      </c>
      <c r="D565" s="42" t="s">
        <v>125</v>
      </c>
      <c r="E565" s="26">
        <v>346551</v>
      </c>
      <c r="F565" s="26" t="s">
        <v>1715</v>
      </c>
      <c r="G565" s="33" t="s">
        <v>164</v>
      </c>
      <c r="H565" s="227" t="s">
        <v>1988</v>
      </c>
      <c r="I565" s="227" t="s">
        <v>2184</v>
      </c>
      <c r="J565" s="227" t="s">
        <v>2580</v>
      </c>
      <c r="K565" s="227" t="s">
        <v>2495</v>
      </c>
      <c r="L565" s="227" t="s">
        <v>350</v>
      </c>
      <c r="M565" s="247">
        <v>12</v>
      </c>
      <c r="N565" s="244">
        <v>54</v>
      </c>
      <c r="O565" s="243" t="s">
        <v>1575</v>
      </c>
      <c r="P565" s="125">
        <f>SUMIFS('C - Sazby a jednotkové ceny'!$H$7:$H$69,'C - Sazby a jednotkové ceny'!$E$7:$E$69,'A1 - Seznam míst plnění vnější'!L565,'C - Sazby a jednotkové ceny'!$F$7:$F$69,'A1 - Seznam míst plnění vnější'!M565)</f>
        <v>0</v>
      </c>
      <c r="Q565" s="269">
        <f t="shared" si="23"/>
        <v>0</v>
      </c>
      <c r="R565" s="249" t="s">
        <v>1586</v>
      </c>
      <c r="S565" s="251" t="s">
        <v>1585</v>
      </c>
      <c r="T565" s="252" t="s">
        <v>1585</v>
      </c>
      <c r="U565" s="250" t="s">
        <v>1586</v>
      </c>
      <c r="V565" s="261" t="s">
        <v>1586</v>
      </c>
      <c r="W565" s="262" t="s">
        <v>1586</v>
      </c>
      <c r="Y565" s="15">
        <f ca="1">SUMIFS('D - Harmonogram úklidu'!$AJ$5:$AJ$1213,'D - Harmonogram úklidu'!$A$5:$A$1213,'A1 - Seznam míst plnění vnější'!G569,'D - Harmonogram úklidu'!$B$5:$B$1213,'A1 - Seznam míst plnění vnější'!L569)</f>
        <v>16</v>
      </c>
      <c r="Z565" s="47" t="str">
        <f t="shared" si="22"/>
        <v>Kuřim</v>
      </c>
    </row>
    <row r="566" spans="1:26" ht="19.5" customHeight="1" x14ac:dyDescent="0.25">
      <c r="A566" s="14" t="s">
        <v>2510</v>
      </c>
      <c r="B566" s="30">
        <v>2031</v>
      </c>
      <c r="C566" s="26" t="s">
        <v>344</v>
      </c>
      <c r="D566" s="42" t="s">
        <v>125</v>
      </c>
      <c r="E566" s="26">
        <v>346551</v>
      </c>
      <c r="F566" s="26" t="s">
        <v>1812</v>
      </c>
      <c r="G566" s="33" t="s">
        <v>164</v>
      </c>
      <c r="H566" s="227" t="s">
        <v>1988</v>
      </c>
      <c r="I566" s="227" t="s">
        <v>2185</v>
      </c>
      <c r="J566" s="227" t="s">
        <v>2580</v>
      </c>
      <c r="K566" s="227" t="s">
        <v>1573</v>
      </c>
      <c r="L566" s="227" t="s">
        <v>345</v>
      </c>
      <c r="M566" s="247">
        <v>4</v>
      </c>
      <c r="N566" s="32">
        <v>1</v>
      </c>
      <c r="O566" s="39" t="s">
        <v>1576</v>
      </c>
      <c r="P566" s="125">
        <f>SUMIFS('C - Sazby a jednotkové ceny'!$H$7:$H$69,'C - Sazby a jednotkové ceny'!$E$7:$E$69,'A1 - Seznam míst plnění vnější'!L566,'C - Sazby a jednotkové ceny'!$F$7:$F$69,'A1 - Seznam míst plnění vnější'!M566)</f>
        <v>0</v>
      </c>
      <c r="Q566" s="269">
        <f t="shared" si="23"/>
        <v>0</v>
      </c>
      <c r="R566" s="249" t="s">
        <v>1586</v>
      </c>
      <c r="S566" s="251" t="s">
        <v>1586</v>
      </c>
      <c r="T566" s="252" t="s">
        <v>1586</v>
      </c>
      <c r="U566" s="250" t="s">
        <v>1586</v>
      </c>
      <c r="V566" s="261" t="s">
        <v>1586</v>
      </c>
      <c r="W566" s="262" t="s">
        <v>1586</v>
      </c>
      <c r="Y566" s="15">
        <f ca="1">SUMIFS('D - Harmonogram úklidu'!$AJ$5:$AJ$1213,'D - Harmonogram úklidu'!$A$5:$A$1213,'A1 - Seznam míst plnění vnější'!G570,'D - Harmonogram úklidu'!$B$5:$B$1213,'A1 - Seznam míst plnění vnější'!L570)</f>
        <v>1</v>
      </c>
      <c r="Z566" s="47" t="str">
        <f t="shared" si="22"/>
        <v>Kuřim</v>
      </c>
    </row>
    <row r="567" spans="1:26" ht="19.5" customHeight="1" x14ac:dyDescent="0.25">
      <c r="A567" s="14" t="s">
        <v>2510</v>
      </c>
      <c r="B567" s="30">
        <v>2031</v>
      </c>
      <c r="C567" s="26" t="s">
        <v>344</v>
      </c>
      <c r="D567" s="42" t="s">
        <v>125</v>
      </c>
      <c r="E567" s="26">
        <v>346551</v>
      </c>
      <c r="F567" s="26" t="s">
        <v>1813</v>
      </c>
      <c r="G567" s="33" t="s">
        <v>164</v>
      </c>
      <c r="H567" s="227" t="s">
        <v>1988</v>
      </c>
      <c r="I567" s="227" t="s">
        <v>2185</v>
      </c>
      <c r="J567" s="227" t="s">
        <v>2580</v>
      </c>
      <c r="K567" s="227" t="s">
        <v>1573</v>
      </c>
      <c r="L567" s="227" t="s">
        <v>345</v>
      </c>
      <c r="M567" s="247">
        <v>4</v>
      </c>
      <c r="N567" s="32">
        <v>1</v>
      </c>
      <c r="O567" s="39" t="s">
        <v>1576</v>
      </c>
      <c r="P567" s="125">
        <f>SUMIFS('C - Sazby a jednotkové ceny'!$H$7:$H$69,'C - Sazby a jednotkové ceny'!$E$7:$E$69,'A1 - Seznam míst plnění vnější'!L567,'C - Sazby a jednotkové ceny'!$F$7:$F$69,'A1 - Seznam míst plnění vnější'!M567)</f>
        <v>0</v>
      </c>
      <c r="Q567" s="269">
        <f t="shared" si="23"/>
        <v>0</v>
      </c>
      <c r="R567" s="249" t="s">
        <v>1586</v>
      </c>
      <c r="S567" s="251" t="s">
        <v>1586</v>
      </c>
      <c r="T567" s="252" t="s">
        <v>1586</v>
      </c>
      <c r="U567" s="250" t="s">
        <v>1586</v>
      </c>
      <c r="V567" s="261" t="s">
        <v>1586</v>
      </c>
      <c r="W567" s="262" t="s">
        <v>1586</v>
      </c>
      <c r="Y567" s="15">
        <f ca="1">SUMIFS('D - Harmonogram úklidu'!$AJ$5:$AJ$1213,'D - Harmonogram úklidu'!$A$5:$A$1213,'A1 - Seznam míst plnění vnější'!G571,'D - Harmonogram úklidu'!$B$5:$B$1213,'A1 - Seznam míst plnění vnější'!L571)</f>
        <v>12</v>
      </c>
      <c r="Z567" s="47" t="str">
        <f t="shared" si="22"/>
        <v>Kuřim</v>
      </c>
    </row>
    <row r="568" spans="1:26" ht="19.5" customHeight="1" x14ac:dyDescent="0.25">
      <c r="A568" s="14" t="s">
        <v>2510</v>
      </c>
      <c r="B568" s="30">
        <v>2302</v>
      </c>
      <c r="C568" s="26" t="s">
        <v>68</v>
      </c>
      <c r="D568" s="42" t="s">
        <v>72</v>
      </c>
      <c r="E568" s="26">
        <v>346759</v>
      </c>
      <c r="F568" s="26" t="s">
        <v>1916</v>
      </c>
      <c r="G568" s="33" t="s">
        <v>72</v>
      </c>
      <c r="H568" s="227" t="s">
        <v>1988</v>
      </c>
      <c r="I568" s="227" t="s">
        <v>2187</v>
      </c>
      <c r="J568" s="227" t="s">
        <v>2580</v>
      </c>
      <c r="K568" s="227" t="s">
        <v>2492</v>
      </c>
      <c r="L568" s="227" t="s">
        <v>347</v>
      </c>
      <c r="M568" s="247">
        <v>4</v>
      </c>
      <c r="N568" s="32">
        <v>7</v>
      </c>
      <c r="O568" s="39" t="s">
        <v>1576</v>
      </c>
      <c r="P568" s="125">
        <f>SUMIFS('C - Sazby a jednotkové ceny'!$H$7:$H$69,'C - Sazby a jednotkové ceny'!$E$7:$E$69,'A1 - Seznam míst plnění vnější'!L568,'C - Sazby a jednotkové ceny'!$F$7:$F$69,'A1 - Seznam míst plnění vnější'!M568)</f>
        <v>0</v>
      </c>
      <c r="Q568" s="269">
        <f t="shared" si="23"/>
        <v>0</v>
      </c>
      <c r="R568" s="249" t="s">
        <v>1586</v>
      </c>
      <c r="S568" s="251" t="s">
        <v>1586</v>
      </c>
      <c r="T568" s="252" t="s">
        <v>1586</v>
      </c>
      <c r="U568" s="250" t="s">
        <v>1586</v>
      </c>
      <c r="V568" s="261" t="s">
        <v>1586</v>
      </c>
      <c r="W568" s="262" t="s">
        <v>1586</v>
      </c>
      <c r="Y568" s="15">
        <f ca="1">SUMIFS('D - Harmonogram úklidu'!$AJ$5:$AJ$1213,'D - Harmonogram úklidu'!$A$5:$A$1213,'A1 - Seznam míst plnění vnější'!G576,'D - Harmonogram úklidu'!$B$5:$B$1213,'A1 - Seznam míst plnění vnější'!L576)</f>
        <v>1</v>
      </c>
      <c r="Z568" s="47" t="str">
        <f t="shared" si="22"/>
        <v>Kyjov</v>
      </c>
    </row>
    <row r="569" spans="1:26" ht="19.5" customHeight="1" x14ac:dyDescent="0.25">
      <c r="A569" s="14" t="s">
        <v>2510</v>
      </c>
      <c r="B569" s="30">
        <v>2302</v>
      </c>
      <c r="C569" s="26" t="s">
        <v>68</v>
      </c>
      <c r="D569" s="42" t="s">
        <v>72</v>
      </c>
      <c r="E569" s="26">
        <v>346759</v>
      </c>
      <c r="F569" s="26" t="s">
        <v>1917</v>
      </c>
      <c r="G569" s="33" t="s">
        <v>72</v>
      </c>
      <c r="H569" s="227" t="s">
        <v>1988</v>
      </c>
      <c r="I569" s="227" t="s">
        <v>2187</v>
      </c>
      <c r="J569" s="227" t="s">
        <v>2580</v>
      </c>
      <c r="K569" s="227" t="s">
        <v>2495</v>
      </c>
      <c r="L569" s="227" t="s">
        <v>350</v>
      </c>
      <c r="M569" s="247">
        <v>2</v>
      </c>
      <c r="N569" s="244">
        <v>1576</v>
      </c>
      <c r="O569" s="243" t="s">
        <v>1575</v>
      </c>
      <c r="P569" s="125">
        <f>SUMIFS('C - Sazby a jednotkové ceny'!$H$7:$H$69,'C - Sazby a jednotkové ceny'!$E$7:$E$69,'A1 - Seznam míst plnění vnější'!L569,'C - Sazby a jednotkové ceny'!$F$7:$F$69,'A1 - Seznam míst plnění vnější'!M569)</f>
        <v>0</v>
      </c>
      <c r="Q569" s="269">
        <f t="shared" si="23"/>
        <v>0</v>
      </c>
      <c r="R569" s="249" t="s">
        <v>1586</v>
      </c>
      <c r="S569" s="251" t="s">
        <v>1585</v>
      </c>
      <c r="T569" s="252" t="s">
        <v>1585</v>
      </c>
      <c r="U569" s="250" t="s">
        <v>1586</v>
      </c>
      <c r="V569" s="261" t="s">
        <v>1586</v>
      </c>
      <c r="W569" s="262" t="s">
        <v>1586</v>
      </c>
      <c r="Y569" s="15">
        <f ca="1">SUMIFS('D - Harmonogram úklidu'!$AJ$5:$AJ$1213,'D - Harmonogram úklidu'!$A$5:$A$1213,'A1 - Seznam míst plnění vnější'!G577,'D - Harmonogram úklidu'!$B$5:$B$1213,'A1 - Seznam míst plnění vnější'!L577)</f>
        <v>4</v>
      </c>
      <c r="Z569" s="47" t="str">
        <f t="shared" si="22"/>
        <v>Kyjov</v>
      </c>
    </row>
    <row r="570" spans="1:26" ht="19.5" customHeight="1" x14ac:dyDescent="0.25">
      <c r="A570" s="14" t="s">
        <v>2510</v>
      </c>
      <c r="B570" s="30">
        <v>2302</v>
      </c>
      <c r="C570" s="26" t="s">
        <v>68</v>
      </c>
      <c r="D570" s="42" t="s">
        <v>72</v>
      </c>
      <c r="E570" s="26">
        <v>346759</v>
      </c>
      <c r="F570" s="26" t="s">
        <v>1918</v>
      </c>
      <c r="G570" s="33" t="s">
        <v>72</v>
      </c>
      <c r="H570" s="227" t="s">
        <v>1988</v>
      </c>
      <c r="I570" s="227" t="s">
        <v>2187</v>
      </c>
      <c r="J570" s="227" t="s">
        <v>2494</v>
      </c>
      <c r="K570" s="227" t="s">
        <v>2494</v>
      </c>
      <c r="L570" s="227" t="s">
        <v>391</v>
      </c>
      <c r="M570" s="247">
        <v>1</v>
      </c>
      <c r="N570" s="244">
        <v>3634</v>
      </c>
      <c r="O570" s="243" t="s">
        <v>1575</v>
      </c>
      <c r="P570" s="125">
        <f>SUMIFS('C - Sazby a jednotkové ceny'!$H$7:$H$69,'C - Sazby a jednotkové ceny'!$E$7:$E$69,'A1 - Seznam míst plnění vnější'!L570,'C - Sazby a jednotkové ceny'!$F$7:$F$69,'A1 - Seznam míst plnění vnější'!M570)</f>
        <v>0</v>
      </c>
      <c r="Q570" s="269">
        <f t="shared" si="23"/>
        <v>0</v>
      </c>
      <c r="R570" s="249" t="s">
        <v>1586</v>
      </c>
      <c r="S570" s="251" t="s">
        <v>1586</v>
      </c>
      <c r="T570" s="252" t="s">
        <v>1586</v>
      </c>
      <c r="U570" s="250" t="s">
        <v>1586</v>
      </c>
      <c r="V570" s="261" t="s">
        <v>1586</v>
      </c>
      <c r="W570" s="262" t="s">
        <v>1586</v>
      </c>
      <c r="Y570" s="15">
        <f ca="1">SUMIFS('D - Harmonogram úklidu'!$AJ$5:$AJ$1213,'D - Harmonogram úklidu'!$A$5:$A$1213,'A1 - Seznam míst plnění vnější'!G578,'D - Harmonogram úklidu'!$B$5:$B$1213,'A1 - Seznam míst plnění vnější'!L578)</f>
        <v>2</v>
      </c>
      <c r="Z570" s="47" t="str">
        <f t="shared" si="22"/>
        <v>Kyjov</v>
      </c>
    </row>
    <row r="571" spans="1:26" ht="11.25" customHeight="1" x14ac:dyDescent="0.25">
      <c r="A571" s="14" t="s">
        <v>2510</v>
      </c>
      <c r="B571" s="30">
        <v>2302</v>
      </c>
      <c r="C571" s="26" t="s">
        <v>68</v>
      </c>
      <c r="D571" s="42" t="s">
        <v>72</v>
      </c>
      <c r="E571" s="26">
        <v>346759</v>
      </c>
      <c r="F571" s="26" t="s">
        <v>2692</v>
      </c>
      <c r="G571" s="33" t="s">
        <v>72</v>
      </c>
      <c r="H571" s="227" t="s">
        <v>1988</v>
      </c>
      <c r="I571" s="227" t="s">
        <v>2188</v>
      </c>
      <c r="J571" s="227" t="s">
        <v>2580</v>
      </c>
      <c r="K571" s="227" t="s">
        <v>2493</v>
      </c>
      <c r="L571" s="227" t="s">
        <v>348</v>
      </c>
      <c r="M571" s="247">
        <v>12</v>
      </c>
      <c r="N571" s="32">
        <v>3</v>
      </c>
      <c r="O571" s="39" t="s">
        <v>1576</v>
      </c>
      <c r="P571" s="125">
        <f>SUMIFS('C - Sazby a jednotkové ceny'!$H$7:$H$69,'C - Sazby a jednotkové ceny'!$E$7:$E$69,'A1 - Seznam míst plnění vnější'!L571,'C - Sazby a jednotkové ceny'!$F$7:$F$69,'A1 - Seznam míst plnění vnější'!M571)</f>
        <v>0</v>
      </c>
      <c r="Q571" s="269">
        <f t="shared" si="23"/>
        <v>0</v>
      </c>
      <c r="R571" s="249" t="s">
        <v>1586</v>
      </c>
      <c r="S571" s="251" t="s">
        <v>1586</v>
      </c>
      <c r="T571" s="252" t="s">
        <v>1586</v>
      </c>
      <c r="U571" s="250" t="s">
        <v>1586</v>
      </c>
      <c r="V571" s="261" t="s">
        <v>1586</v>
      </c>
      <c r="W571" s="262" t="s">
        <v>1586</v>
      </c>
      <c r="Y571" s="15">
        <f ca="1">SUMIFS('D - Harmonogram úklidu'!$AJ$5:$AJ$1213,'D - Harmonogram úklidu'!$A$5:$A$1213,'A1 - Seznam míst plnění vnější'!G579,'D - Harmonogram úklidu'!$B$5:$B$1213,'A1 - Seznam míst plnění vnější'!L579)</f>
        <v>4</v>
      </c>
      <c r="Z571" s="47" t="str">
        <f t="shared" si="22"/>
        <v>Kyjov</v>
      </c>
    </row>
    <row r="572" spans="1:26" ht="11.25" customHeight="1" x14ac:dyDescent="0.25">
      <c r="A572" s="14" t="s">
        <v>2510</v>
      </c>
      <c r="B572" s="30">
        <v>2302</v>
      </c>
      <c r="C572" s="26" t="s">
        <v>68</v>
      </c>
      <c r="D572" s="42" t="s">
        <v>72</v>
      </c>
      <c r="E572" s="26">
        <v>346759</v>
      </c>
      <c r="F572" s="26" t="s">
        <v>2693</v>
      </c>
      <c r="G572" s="33" t="s">
        <v>72</v>
      </c>
      <c r="H572" s="227" t="s">
        <v>1988</v>
      </c>
      <c r="I572" s="227" t="s">
        <v>2188</v>
      </c>
      <c r="J572" s="227" t="s">
        <v>2580</v>
      </c>
      <c r="K572" s="227" t="s">
        <v>2495</v>
      </c>
      <c r="L572" s="227" t="s">
        <v>350</v>
      </c>
      <c r="M572" s="247">
        <v>12</v>
      </c>
      <c r="N572" s="244">
        <v>200</v>
      </c>
      <c r="O572" s="243" t="s">
        <v>1575</v>
      </c>
      <c r="P572" s="125">
        <f>SUMIFS('C - Sazby a jednotkové ceny'!$H$7:$H$69,'C - Sazby a jednotkové ceny'!$E$7:$E$69,'A1 - Seznam míst plnění vnější'!L572,'C - Sazby a jednotkové ceny'!$F$7:$F$69,'A1 - Seznam míst plnění vnější'!M572)</f>
        <v>0</v>
      </c>
      <c r="Q572" s="269">
        <f t="shared" si="23"/>
        <v>0</v>
      </c>
      <c r="R572" s="249" t="s">
        <v>1586</v>
      </c>
      <c r="S572" s="251" t="s">
        <v>1585</v>
      </c>
      <c r="T572" s="252" t="s">
        <v>1585</v>
      </c>
      <c r="U572" s="250" t="s">
        <v>1586</v>
      </c>
      <c r="V572" s="261" t="s">
        <v>1586</v>
      </c>
      <c r="W572" s="262" t="s">
        <v>1586</v>
      </c>
      <c r="Y572" s="15">
        <f ca="1">SUMIFS('D - Harmonogram úklidu'!$AJ$5:$AJ$1213,'D - Harmonogram úklidu'!$A$5:$A$1213,'A1 - Seznam míst plnění vnější'!G580,'D - Harmonogram úklidu'!$B$5:$B$1213,'A1 - Seznam míst plnění vnější'!L580)</f>
        <v>4</v>
      </c>
      <c r="Z572" s="47" t="str">
        <f t="shared" si="22"/>
        <v>Kyjov</v>
      </c>
    </row>
    <row r="573" spans="1:26" ht="19.5" customHeight="1" x14ac:dyDescent="0.25">
      <c r="A573" s="14" t="s">
        <v>2510</v>
      </c>
      <c r="B573" s="30">
        <v>2302</v>
      </c>
      <c r="C573" s="26" t="s">
        <v>68</v>
      </c>
      <c r="D573" s="42" t="s">
        <v>72</v>
      </c>
      <c r="E573" s="26">
        <v>346858</v>
      </c>
      <c r="F573" s="26" t="s">
        <v>1814</v>
      </c>
      <c r="G573" s="33" t="s">
        <v>83</v>
      </c>
      <c r="H573" s="227" t="s">
        <v>1988</v>
      </c>
      <c r="I573" s="227" t="s">
        <v>2186</v>
      </c>
      <c r="J573" s="227" t="s">
        <v>2580</v>
      </c>
      <c r="K573" s="227" t="s">
        <v>2491</v>
      </c>
      <c r="L573" s="227" t="s">
        <v>346</v>
      </c>
      <c r="M573" s="247">
        <v>4</v>
      </c>
      <c r="N573" s="244">
        <v>24</v>
      </c>
      <c r="O573" s="243" t="s">
        <v>1575</v>
      </c>
      <c r="P573" s="125">
        <f>SUMIFS('C - Sazby a jednotkové ceny'!$H$7:$H$69,'C - Sazby a jednotkové ceny'!$E$7:$E$69,'A1 - Seznam míst plnění vnější'!L573,'C - Sazby a jednotkové ceny'!$F$7:$F$69,'A1 - Seznam míst plnění vnější'!M573)</f>
        <v>0</v>
      </c>
      <c r="Q573" s="269">
        <f t="shared" si="23"/>
        <v>0</v>
      </c>
      <c r="R573" s="249" t="s">
        <v>1586</v>
      </c>
      <c r="S573" s="251" t="s">
        <v>1586</v>
      </c>
      <c r="T573" s="252" t="s">
        <v>1586</v>
      </c>
      <c r="U573" s="250" t="s">
        <v>1586</v>
      </c>
      <c r="V573" s="261" t="s">
        <v>1586</v>
      </c>
      <c r="W573" s="262" t="s">
        <v>1586</v>
      </c>
      <c r="Y573" s="15">
        <f ca="1">SUMIFS('D - Harmonogram úklidu'!$AJ$5:$AJ$1213,'D - Harmonogram úklidu'!$A$5:$A$1213,'A1 - Seznam míst plnění vnější'!G572,'D - Harmonogram úklidu'!$B$5:$B$1213,'A1 - Seznam míst plnění vnější'!L572)</f>
        <v>16</v>
      </c>
      <c r="Z573" s="47" t="str">
        <f t="shared" si="22"/>
        <v>Kyjov zastávka</v>
      </c>
    </row>
    <row r="574" spans="1:26" ht="19.5" customHeight="1" x14ac:dyDescent="0.25">
      <c r="A574" s="14" t="s">
        <v>2510</v>
      </c>
      <c r="B574" s="30">
        <v>2302</v>
      </c>
      <c r="C574" s="26" t="s">
        <v>68</v>
      </c>
      <c r="D574" s="42" t="s">
        <v>72</v>
      </c>
      <c r="E574" s="26">
        <v>346858</v>
      </c>
      <c r="F574" s="26" t="s">
        <v>1815</v>
      </c>
      <c r="G574" s="33" t="s">
        <v>83</v>
      </c>
      <c r="H574" s="227" t="s">
        <v>1988</v>
      </c>
      <c r="I574" s="227" t="s">
        <v>2186</v>
      </c>
      <c r="J574" s="227" t="s">
        <v>2580</v>
      </c>
      <c r="K574" s="227" t="s">
        <v>2492</v>
      </c>
      <c r="L574" s="227" t="s">
        <v>347</v>
      </c>
      <c r="M574" s="247">
        <v>12</v>
      </c>
      <c r="N574" s="32">
        <v>4</v>
      </c>
      <c r="O574" s="39" t="s">
        <v>1576</v>
      </c>
      <c r="P574" s="125">
        <f>SUMIFS('C - Sazby a jednotkové ceny'!$H$7:$H$69,'C - Sazby a jednotkové ceny'!$E$7:$E$69,'A1 - Seznam míst plnění vnější'!L574,'C - Sazby a jednotkové ceny'!$F$7:$F$69,'A1 - Seznam míst plnění vnější'!M574)</f>
        <v>0</v>
      </c>
      <c r="Q574" s="269">
        <f t="shared" si="23"/>
        <v>0</v>
      </c>
      <c r="R574" s="249" t="s">
        <v>1586</v>
      </c>
      <c r="S574" s="251" t="s">
        <v>1586</v>
      </c>
      <c r="T574" s="252" t="s">
        <v>1586</v>
      </c>
      <c r="U574" s="250" t="s">
        <v>1586</v>
      </c>
      <c r="V574" s="261" t="s">
        <v>1586</v>
      </c>
      <c r="W574" s="262" t="s">
        <v>1586</v>
      </c>
      <c r="Y574" s="15">
        <f ca="1">SUMIFS('D - Harmonogram úklidu'!$AJ$5:$AJ$1213,'D - Harmonogram úklidu'!$A$5:$A$1213,'A1 - Seznam míst plnění vnější'!G573,'D - Harmonogram úklidu'!$B$5:$B$1213,'A1 - Seznam míst plnění vnější'!L573)</f>
        <v>4</v>
      </c>
      <c r="Z574" s="47" t="str">
        <f t="shared" si="22"/>
        <v>Kyjov zastávka</v>
      </c>
    </row>
    <row r="575" spans="1:26" ht="19.5" customHeight="1" x14ac:dyDescent="0.25">
      <c r="A575" s="14" t="s">
        <v>2510</v>
      </c>
      <c r="B575" s="30">
        <v>2302</v>
      </c>
      <c r="C575" s="26" t="s">
        <v>68</v>
      </c>
      <c r="D575" s="42" t="s">
        <v>72</v>
      </c>
      <c r="E575" s="26">
        <v>346858</v>
      </c>
      <c r="F575" s="26" t="s">
        <v>1816</v>
      </c>
      <c r="G575" s="33" t="s">
        <v>83</v>
      </c>
      <c r="H575" s="227" t="s">
        <v>1988</v>
      </c>
      <c r="I575" s="227" t="s">
        <v>2186</v>
      </c>
      <c r="J575" s="227" t="s">
        <v>2580</v>
      </c>
      <c r="K575" s="227" t="s">
        <v>2495</v>
      </c>
      <c r="L575" s="227" t="s">
        <v>350</v>
      </c>
      <c r="M575" s="247">
        <v>12</v>
      </c>
      <c r="N575" s="244">
        <v>1320</v>
      </c>
      <c r="O575" s="243" t="s">
        <v>1575</v>
      </c>
      <c r="P575" s="125">
        <f>SUMIFS('C - Sazby a jednotkové ceny'!$H$7:$H$69,'C - Sazby a jednotkové ceny'!$E$7:$E$69,'A1 - Seznam míst plnění vnější'!L575,'C - Sazby a jednotkové ceny'!$F$7:$F$69,'A1 - Seznam míst plnění vnější'!M575)</f>
        <v>0</v>
      </c>
      <c r="Q575" s="269">
        <f t="shared" si="23"/>
        <v>0</v>
      </c>
      <c r="R575" s="249" t="s">
        <v>1586</v>
      </c>
      <c r="S575" s="251" t="s">
        <v>1586</v>
      </c>
      <c r="T575" s="252" t="s">
        <v>1586</v>
      </c>
      <c r="U575" s="250" t="s">
        <v>1586</v>
      </c>
      <c r="V575" s="261" t="s">
        <v>1586</v>
      </c>
      <c r="W575" s="262" t="s">
        <v>1586</v>
      </c>
      <c r="Y575" s="15">
        <f ca="1">SUMIFS('D - Harmonogram úklidu'!$AJ$5:$AJ$1213,'D - Harmonogram úklidu'!$A$5:$A$1213,'A1 - Seznam míst plnění vnější'!G574,'D - Harmonogram úklidu'!$B$5:$B$1213,'A1 - Seznam míst plnění vnější'!L574)</f>
        <v>12</v>
      </c>
      <c r="Z575" s="47" t="str">
        <f t="shared" si="22"/>
        <v>Kyjov zastávka</v>
      </c>
    </row>
    <row r="576" spans="1:26" ht="19.5" customHeight="1" x14ac:dyDescent="0.25">
      <c r="A576" s="14" t="s">
        <v>2510</v>
      </c>
      <c r="B576" s="30">
        <v>2302</v>
      </c>
      <c r="C576" s="26" t="s">
        <v>68</v>
      </c>
      <c r="D576" s="42" t="s">
        <v>72</v>
      </c>
      <c r="E576" s="26">
        <v>346858</v>
      </c>
      <c r="F576" s="26" t="s">
        <v>1817</v>
      </c>
      <c r="G576" s="33" t="s">
        <v>83</v>
      </c>
      <c r="H576" s="227" t="s">
        <v>1988</v>
      </c>
      <c r="I576" s="227" t="s">
        <v>2186</v>
      </c>
      <c r="J576" s="227" t="s">
        <v>2494</v>
      </c>
      <c r="K576" s="227" t="s">
        <v>2494</v>
      </c>
      <c r="L576" s="227" t="s">
        <v>391</v>
      </c>
      <c r="M576" s="247">
        <v>1</v>
      </c>
      <c r="N576" s="244">
        <v>1200</v>
      </c>
      <c r="O576" s="243" t="s">
        <v>1575</v>
      </c>
      <c r="P576" s="125">
        <f>SUMIFS('C - Sazby a jednotkové ceny'!$H$7:$H$69,'C - Sazby a jednotkové ceny'!$E$7:$E$69,'A1 - Seznam míst plnění vnější'!L576,'C - Sazby a jednotkové ceny'!$F$7:$F$69,'A1 - Seznam míst plnění vnější'!M576)</f>
        <v>0</v>
      </c>
      <c r="Q576" s="269">
        <f t="shared" si="23"/>
        <v>0</v>
      </c>
      <c r="R576" s="249" t="s">
        <v>1586</v>
      </c>
      <c r="S576" s="251" t="s">
        <v>1586</v>
      </c>
      <c r="T576" s="252" t="s">
        <v>1586</v>
      </c>
      <c r="U576" s="250" t="s">
        <v>1586</v>
      </c>
      <c r="V576" s="261" t="s">
        <v>1586</v>
      </c>
      <c r="W576" s="262" t="s">
        <v>1586</v>
      </c>
      <c r="Y576" s="15">
        <f ca="1">SUMIFS('D - Harmonogram úklidu'!$AJ$5:$AJ$1213,'D - Harmonogram úklidu'!$A$5:$A$1213,'A1 - Seznam míst plnění vnější'!G575,'D - Harmonogram úklidu'!$B$5:$B$1213,'A1 - Seznam míst plnění vnější'!L575)</f>
        <v>12</v>
      </c>
      <c r="Z576" s="47" t="str">
        <f t="shared" si="22"/>
        <v>Kyjov zastávka</v>
      </c>
    </row>
    <row r="577" spans="1:26" ht="19.5" customHeight="1" x14ac:dyDescent="0.25">
      <c r="A577" s="14" t="s">
        <v>2510</v>
      </c>
      <c r="B577" s="30">
        <v>2001</v>
      </c>
      <c r="C577" s="26" t="s">
        <v>68</v>
      </c>
      <c r="D577" s="42" t="s">
        <v>76</v>
      </c>
      <c r="E577" s="26">
        <v>356154</v>
      </c>
      <c r="F577" s="26" t="s">
        <v>1643</v>
      </c>
      <c r="G577" s="33" t="s">
        <v>84</v>
      </c>
      <c r="H577" s="227" t="s">
        <v>1988</v>
      </c>
      <c r="I577" s="227" t="s">
        <v>2189</v>
      </c>
      <c r="J577" s="227" t="s">
        <v>2580</v>
      </c>
      <c r="K577" s="227" t="s">
        <v>2491</v>
      </c>
      <c r="L577" s="227" t="s">
        <v>346</v>
      </c>
      <c r="M577" s="247">
        <v>2</v>
      </c>
      <c r="N577" s="244">
        <v>28</v>
      </c>
      <c r="O577" s="243" t="s">
        <v>1575</v>
      </c>
      <c r="P577" s="125">
        <f>SUMIFS('C - Sazby a jednotkové ceny'!$H$7:$H$69,'C - Sazby a jednotkové ceny'!$E$7:$E$69,'A1 - Seznam míst plnění vnější'!L577,'C - Sazby a jednotkové ceny'!$F$7:$F$69,'A1 - Seznam míst plnění vnější'!M577)</f>
        <v>0</v>
      </c>
      <c r="Q577" s="269">
        <f t="shared" si="23"/>
        <v>0</v>
      </c>
      <c r="R577" s="249" t="s">
        <v>1586</v>
      </c>
      <c r="S577" s="251" t="s">
        <v>1586</v>
      </c>
      <c r="T577" s="252" t="s">
        <v>1586</v>
      </c>
      <c r="U577" s="250" t="s">
        <v>1586</v>
      </c>
      <c r="V577" s="261" t="s">
        <v>1586</v>
      </c>
      <c r="W577" s="262" t="s">
        <v>1586</v>
      </c>
      <c r="Y577" s="15">
        <f ca="1">SUMIFS('D - Harmonogram úklidu'!$AJ$5:$AJ$1213,'D - Harmonogram úklidu'!$A$5:$A$1213,'A1 - Seznam míst plnění vnější'!G581,'D - Harmonogram úklidu'!$B$5:$B$1213,'A1 - Seznam míst plnění vnější'!L581)</f>
        <v>4</v>
      </c>
      <c r="Z577" s="47" t="str">
        <f t="shared" si="22"/>
        <v>Ladná</v>
      </c>
    </row>
    <row r="578" spans="1:26" ht="19.5" customHeight="1" x14ac:dyDescent="0.25">
      <c r="A578" s="14" t="s">
        <v>2510</v>
      </c>
      <c r="B578" s="30">
        <v>2001</v>
      </c>
      <c r="C578" s="26" t="s">
        <v>68</v>
      </c>
      <c r="D578" s="42" t="s">
        <v>76</v>
      </c>
      <c r="E578" s="26">
        <v>356154</v>
      </c>
      <c r="F578" s="26" t="s">
        <v>1644</v>
      </c>
      <c r="G578" s="33" t="s">
        <v>84</v>
      </c>
      <c r="H578" s="227" t="s">
        <v>1988</v>
      </c>
      <c r="I578" s="227" t="s">
        <v>2189</v>
      </c>
      <c r="J578" s="227" t="s">
        <v>2580</v>
      </c>
      <c r="K578" s="227" t="s">
        <v>2492</v>
      </c>
      <c r="L578" s="227" t="s">
        <v>347</v>
      </c>
      <c r="M578" s="247">
        <v>2</v>
      </c>
      <c r="N578" s="32">
        <v>2</v>
      </c>
      <c r="O578" s="39" t="s">
        <v>1576</v>
      </c>
      <c r="P578" s="125">
        <f>SUMIFS('C - Sazby a jednotkové ceny'!$H$7:$H$69,'C - Sazby a jednotkové ceny'!$E$7:$E$69,'A1 - Seznam míst plnění vnější'!L578,'C - Sazby a jednotkové ceny'!$F$7:$F$69,'A1 - Seznam míst plnění vnější'!M578)</f>
        <v>0</v>
      </c>
      <c r="Q578" s="269">
        <f t="shared" si="23"/>
        <v>0</v>
      </c>
      <c r="R578" s="249" t="s">
        <v>1586</v>
      </c>
      <c r="S578" s="251" t="s">
        <v>1586</v>
      </c>
      <c r="T578" s="252" t="s">
        <v>1586</v>
      </c>
      <c r="U578" s="250" t="s">
        <v>1586</v>
      </c>
      <c r="V578" s="261" t="s">
        <v>1586</v>
      </c>
      <c r="W578" s="262" t="s">
        <v>1586</v>
      </c>
      <c r="Y578" s="15">
        <f ca="1">SUMIFS('D - Harmonogram úklidu'!$AJ$5:$AJ$1213,'D - Harmonogram úklidu'!$A$5:$A$1213,'A1 - Seznam míst plnění vnější'!G582,'D - Harmonogram úklidu'!$B$5:$B$1213,'A1 - Seznam míst plnění vnější'!L582)</f>
        <v>4</v>
      </c>
      <c r="Z578" s="47" t="str">
        <f t="shared" si="22"/>
        <v>Ladná</v>
      </c>
    </row>
    <row r="579" spans="1:26" ht="19.5" customHeight="1" x14ac:dyDescent="0.25">
      <c r="A579" s="14" t="s">
        <v>2510</v>
      </c>
      <c r="B579" s="30">
        <v>2801</v>
      </c>
      <c r="C579" s="26" t="s">
        <v>68</v>
      </c>
      <c r="D579" s="42" t="s">
        <v>68</v>
      </c>
      <c r="E579" s="26">
        <v>346957</v>
      </c>
      <c r="F579" s="26" t="s">
        <v>1680</v>
      </c>
      <c r="G579" s="33" t="s">
        <v>85</v>
      </c>
      <c r="H579" s="227" t="s">
        <v>1988</v>
      </c>
      <c r="I579" s="227" t="s">
        <v>2190</v>
      </c>
      <c r="J579" s="227" t="s">
        <v>2580</v>
      </c>
      <c r="K579" s="227" t="s">
        <v>2492</v>
      </c>
      <c r="L579" s="227" t="s">
        <v>347</v>
      </c>
      <c r="M579" s="247">
        <v>4</v>
      </c>
      <c r="N579" s="32">
        <v>6</v>
      </c>
      <c r="O579" s="39" t="s">
        <v>1576</v>
      </c>
      <c r="P579" s="125">
        <f>SUMIFS('C - Sazby a jednotkové ceny'!$H$7:$H$69,'C - Sazby a jednotkové ceny'!$E$7:$E$69,'A1 - Seznam míst plnění vnější'!L579,'C - Sazby a jednotkové ceny'!$F$7:$F$69,'A1 - Seznam míst plnění vnější'!M579)</f>
        <v>0</v>
      </c>
      <c r="Q579" s="269">
        <f t="shared" si="23"/>
        <v>0</v>
      </c>
      <c r="R579" s="249" t="s">
        <v>1586</v>
      </c>
      <c r="S579" s="251" t="s">
        <v>1586</v>
      </c>
      <c r="T579" s="252" t="s">
        <v>1586</v>
      </c>
      <c r="U579" s="250" t="s">
        <v>1586</v>
      </c>
      <c r="V579" s="261" t="s">
        <v>1586</v>
      </c>
      <c r="W579" s="262" t="s">
        <v>1586</v>
      </c>
      <c r="Y579" s="15">
        <f ca="1">SUMIFS('D - Harmonogram úklidu'!$AJ$5:$AJ$1213,'D - Harmonogram úklidu'!$A$5:$A$1213,'A1 - Seznam míst plnění vnější'!G583,'D - Harmonogram úklidu'!$B$5:$B$1213,'A1 - Seznam míst plnění vnější'!L583)</f>
        <v>4</v>
      </c>
      <c r="Z579" s="47" t="str">
        <f t="shared" si="22"/>
        <v>Lanžhot</v>
      </c>
    </row>
    <row r="580" spans="1:26" ht="19.5" customHeight="1" x14ac:dyDescent="0.25">
      <c r="A580" s="14" t="s">
        <v>2510</v>
      </c>
      <c r="B580" s="30">
        <v>2801</v>
      </c>
      <c r="C580" s="26" t="s">
        <v>68</v>
      </c>
      <c r="D580" s="42" t="s">
        <v>68</v>
      </c>
      <c r="E580" s="26">
        <v>346957</v>
      </c>
      <c r="F580" s="26" t="s">
        <v>1681</v>
      </c>
      <c r="G580" s="33" t="s">
        <v>85</v>
      </c>
      <c r="H580" s="227" t="s">
        <v>1988</v>
      </c>
      <c r="I580" s="227" t="s">
        <v>2190</v>
      </c>
      <c r="J580" s="227" t="s">
        <v>2580</v>
      </c>
      <c r="K580" s="227" t="s">
        <v>2495</v>
      </c>
      <c r="L580" s="227" t="s">
        <v>350</v>
      </c>
      <c r="M580" s="247">
        <v>4</v>
      </c>
      <c r="N580" s="244">
        <v>950</v>
      </c>
      <c r="O580" s="243" t="s">
        <v>1575</v>
      </c>
      <c r="P580" s="125">
        <f>SUMIFS('C - Sazby a jednotkové ceny'!$H$7:$H$69,'C - Sazby a jednotkové ceny'!$E$7:$E$69,'A1 - Seznam míst plnění vnější'!L580,'C - Sazby a jednotkové ceny'!$F$7:$F$69,'A1 - Seznam míst plnění vnější'!M580)</f>
        <v>0</v>
      </c>
      <c r="Q580" s="269">
        <f t="shared" si="23"/>
        <v>0</v>
      </c>
      <c r="R580" s="249" t="s">
        <v>1586</v>
      </c>
      <c r="S580" s="251" t="s">
        <v>1586</v>
      </c>
      <c r="T580" s="252" t="s">
        <v>1586</v>
      </c>
      <c r="U580" s="250" t="s">
        <v>1586</v>
      </c>
      <c r="V580" s="261" t="s">
        <v>1586</v>
      </c>
      <c r="W580" s="262" t="s">
        <v>1586</v>
      </c>
      <c r="Y580" s="15">
        <f ca="1">SUMIFS('D - Harmonogram úklidu'!$AJ$5:$AJ$1213,'D - Harmonogram úklidu'!$A$5:$A$1213,'A1 - Seznam míst plnění vnější'!G584,'D - Harmonogram úklidu'!$B$5:$B$1213,'A1 - Seznam míst plnění vnější'!L584)</f>
        <v>4</v>
      </c>
      <c r="Z580" s="47" t="str">
        <f t="shared" si="22"/>
        <v>Lanžhot</v>
      </c>
    </row>
    <row r="581" spans="1:26" ht="11.25" customHeight="1" x14ac:dyDescent="0.25">
      <c r="A581" s="14" t="s">
        <v>2510</v>
      </c>
      <c r="B581" s="30">
        <v>2801</v>
      </c>
      <c r="C581" s="26" t="s">
        <v>68</v>
      </c>
      <c r="D581" s="42" t="s">
        <v>68</v>
      </c>
      <c r="E581" s="26">
        <v>346957</v>
      </c>
      <c r="F581" s="26" t="s">
        <v>1638</v>
      </c>
      <c r="G581" s="33" t="s">
        <v>85</v>
      </c>
      <c r="H581" s="227" t="s">
        <v>1988</v>
      </c>
      <c r="I581" s="227" t="s">
        <v>2191</v>
      </c>
      <c r="J581" s="227" t="s">
        <v>2580</v>
      </c>
      <c r="K581" s="227" t="s">
        <v>2495</v>
      </c>
      <c r="L581" s="227" t="s">
        <v>349</v>
      </c>
      <c r="M581" s="247">
        <v>2</v>
      </c>
      <c r="N581" s="244">
        <v>113</v>
      </c>
      <c r="O581" s="243" t="s">
        <v>1575</v>
      </c>
      <c r="P581" s="125">
        <f>SUMIFS('C - Sazby a jednotkové ceny'!$H$7:$H$69,'C - Sazby a jednotkové ceny'!$E$7:$E$69,'A1 - Seznam míst plnění vnější'!L581,'C - Sazby a jednotkové ceny'!$F$7:$F$69,'A1 - Seznam míst plnění vnější'!M581)</f>
        <v>0</v>
      </c>
      <c r="Q581" s="269">
        <f t="shared" si="23"/>
        <v>0</v>
      </c>
      <c r="R581" s="249" t="s">
        <v>1585</v>
      </c>
      <c r="S581" s="251" t="s">
        <v>1586</v>
      </c>
      <c r="T581" s="252" t="s">
        <v>1586</v>
      </c>
      <c r="U581" s="250" t="s">
        <v>1586</v>
      </c>
      <c r="V581" s="261" t="s">
        <v>1586</v>
      </c>
      <c r="W581" s="262" t="s">
        <v>1586</v>
      </c>
      <c r="Y581" s="15">
        <f ca="1">SUMIFS('D - Harmonogram úklidu'!$AJ$5:$AJ$1213,'D - Harmonogram úklidu'!$A$5:$A$1213,'A1 - Seznam míst plnění vnější'!G585,'D - Harmonogram úklidu'!$B$5:$B$1213,'A1 - Seznam míst plnění vnější'!L585)</f>
        <v>4</v>
      </c>
      <c r="Z581" s="47" t="str">
        <f t="shared" si="22"/>
        <v>Lanžhot</v>
      </c>
    </row>
    <row r="582" spans="1:26" ht="11.25" customHeight="1" x14ac:dyDescent="0.25">
      <c r="A582" s="14" t="s">
        <v>2510</v>
      </c>
      <c r="B582" s="30">
        <v>2801</v>
      </c>
      <c r="C582" s="26" t="s">
        <v>68</v>
      </c>
      <c r="D582" s="42" t="s">
        <v>68</v>
      </c>
      <c r="E582" s="26">
        <v>346957</v>
      </c>
      <c r="F582" s="26" t="s">
        <v>1639</v>
      </c>
      <c r="G582" s="33" t="s">
        <v>85</v>
      </c>
      <c r="H582" s="227" t="s">
        <v>1988</v>
      </c>
      <c r="I582" s="227" t="s">
        <v>2191</v>
      </c>
      <c r="J582" s="227" t="s">
        <v>2580</v>
      </c>
      <c r="K582" s="227" t="s">
        <v>2495</v>
      </c>
      <c r="L582" s="227" t="s">
        <v>350</v>
      </c>
      <c r="M582" s="247">
        <v>4</v>
      </c>
      <c r="N582" s="244">
        <v>113</v>
      </c>
      <c r="O582" s="243" t="s">
        <v>1575</v>
      </c>
      <c r="P582" s="125">
        <f>SUMIFS('C - Sazby a jednotkové ceny'!$H$7:$H$69,'C - Sazby a jednotkové ceny'!$E$7:$E$69,'A1 - Seznam míst plnění vnější'!L582,'C - Sazby a jednotkové ceny'!$F$7:$F$69,'A1 - Seznam míst plnění vnější'!M582)</f>
        <v>0</v>
      </c>
      <c r="Q582" s="269">
        <f t="shared" si="23"/>
        <v>0</v>
      </c>
      <c r="R582" s="249" t="s">
        <v>1586</v>
      </c>
      <c r="S582" s="251" t="s">
        <v>1586</v>
      </c>
      <c r="T582" s="252" t="s">
        <v>1586</v>
      </c>
      <c r="U582" s="250" t="s">
        <v>1586</v>
      </c>
      <c r="V582" s="261" t="s">
        <v>1586</v>
      </c>
      <c r="W582" s="262" t="s">
        <v>1586</v>
      </c>
      <c r="Y582" s="15">
        <f ca="1">SUMIFS('D - Harmonogram úklidu'!$AJ$5:$AJ$1213,'D - Harmonogram úklidu'!$A$5:$A$1213,'A1 - Seznam míst plnění vnější'!G586,'D - Harmonogram úklidu'!$B$5:$B$1213,'A1 - Seznam míst plnění vnější'!L586)</f>
        <v>4</v>
      </c>
      <c r="Z582" s="47" t="str">
        <f t="shared" si="22"/>
        <v>Lanžhot</v>
      </c>
    </row>
    <row r="583" spans="1:26" ht="11.25" customHeight="1" x14ac:dyDescent="0.25">
      <c r="A583" s="14" t="s">
        <v>2510</v>
      </c>
      <c r="B583" s="30">
        <v>2801</v>
      </c>
      <c r="C583" s="26" t="s">
        <v>68</v>
      </c>
      <c r="D583" s="42" t="s">
        <v>68</v>
      </c>
      <c r="E583" s="26">
        <v>346957</v>
      </c>
      <c r="F583" s="26" t="s">
        <v>1823</v>
      </c>
      <c r="G583" s="33" t="s">
        <v>85</v>
      </c>
      <c r="H583" s="227" t="s">
        <v>1988</v>
      </c>
      <c r="I583" s="227" t="s">
        <v>2192</v>
      </c>
      <c r="J583" s="227" t="s">
        <v>2580</v>
      </c>
      <c r="K583" s="227" t="s">
        <v>2492</v>
      </c>
      <c r="L583" s="227" t="s">
        <v>347</v>
      </c>
      <c r="M583" s="247">
        <v>4</v>
      </c>
      <c r="N583" s="32">
        <v>1</v>
      </c>
      <c r="O583" s="39" t="s">
        <v>1576</v>
      </c>
      <c r="P583" s="125">
        <f>SUMIFS('C - Sazby a jednotkové ceny'!$H$7:$H$69,'C - Sazby a jednotkové ceny'!$E$7:$E$69,'A1 - Seznam míst plnění vnější'!L583,'C - Sazby a jednotkové ceny'!$F$7:$F$69,'A1 - Seznam míst plnění vnější'!M583)</f>
        <v>0</v>
      </c>
      <c r="Q583" s="269">
        <f t="shared" si="23"/>
        <v>0</v>
      </c>
      <c r="R583" s="249" t="s">
        <v>1586</v>
      </c>
      <c r="S583" s="251" t="s">
        <v>1586</v>
      </c>
      <c r="T583" s="252" t="s">
        <v>1586</v>
      </c>
      <c r="U583" s="250" t="s">
        <v>1586</v>
      </c>
      <c r="V583" s="261" t="s">
        <v>1586</v>
      </c>
      <c r="W583" s="262" t="s">
        <v>1586</v>
      </c>
      <c r="Y583" s="15">
        <f ca="1">SUMIFS('D - Harmonogram úklidu'!$AJ$5:$AJ$1213,'D - Harmonogram úklidu'!$A$5:$A$1213,'A1 - Seznam míst plnění vnější'!G587,'D - Harmonogram úklidu'!$B$5:$B$1213,'A1 - Seznam míst plnění vnější'!L587)</f>
        <v>2</v>
      </c>
      <c r="Z583" s="47" t="str">
        <f t="shared" si="22"/>
        <v>Lanžhot</v>
      </c>
    </row>
    <row r="584" spans="1:26" ht="11.25" customHeight="1" x14ac:dyDescent="0.25">
      <c r="A584" s="14" t="s">
        <v>2510</v>
      </c>
      <c r="B584" s="30">
        <v>2801</v>
      </c>
      <c r="C584" s="26" t="s">
        <v>68</v>
      </c>
      <c r="D584" s="42" t="s">
        <v>68</v>
      </c>
      <c r="E584" s="26">
        <v>346957</v>
      </c>
      <c r="F584" s="26" t="s">
        <v>1824</v>
      </c>
      <c r="G584" s="33" t="s">
        <v>85</v>
      </c>
      <c r="H584" s="227" t="s">
        <v>1988</v>
      </c>
      <c r="I584" s="227" t="s">
        <v>2192</v>
      </c>
      <c r="J584" s="227" t="s">
        <v>2580</v>
      </c>
      <c r="K584" s="227" t="s">
        <v>2495</v>
      </c>
      <c r="L584" s="227" t="s">
        <v>350</v>
      </c>
      <c r="M584" s="247">
        <v>4</v>
      </c>
      <c r="N584" s="244">
        <v>446</v>
      </c>
      <c r="O584" s="243" t="s">
        <v>1575</v>
      </c>
      <c r="P584" s="125">
        <f>SUMIFS('C - Sazby a jednotkové ceny'!$H$7:$H$69,'C - Sazby a jednotkové ceny'!$E$7:$E$69,'A1 - Seznam míst plnění vnější'!L584,'C - Sazby a jednotkové ceny'!$F$7:$F$69,'A1 - Seznam míst plnění vnější'!M584)</f>
        <v>0</v>
      </c>
      <c r="Q584" s="269">
        <f t="shared" si="23"/>
        <v>0</v>
      </c>
      <c r="R584" s="249" t="s">
        <v>1586</v>
      </c>
      <c r="S584" s="251" t="s">
        <v>1586</v>
      </c>
      <c r="T584" s="252" t="s">
        <v>1586</v>
      </c>
      <c r="U584" s="250" t="s">
        <v>1586</v>
      </c>
      <c r="V584" s="261" t="s">
        <v>1586</v>
      </c>
      <c r="W584" s="262" t="s">
        <v>1586</v>
      </c>
      <c r="Y584" s="15">
        <f ca="1">SUMIFS('D - Harmonogram úklidu'!$AJ$5:$AJ$1213,'D - Harmonogram úklidu'!$A$5:$A$1213,'A1 - Seznam míst plnění vnější'!G588,'D - Harmonogram úklidu'!$B$5:$B$1213,'A1 - Seznam míst plnění vnější'!L588)</f>
        <v>4</v>
      </c>
      <c r="Z584" s="47" t="str">
        <f t="shared" si="22"/>
        <v>Lanžhot</v>
      </c>
    </row>
    <row r="585" spans="1:26" ht="19.5" customHeight="1" x14ac:dyDescent="0.25">
      <c r="A585" s="14" t="s">
        <v>2510</v>
      </c>
      <c r="B585" s="30">
        <v>2801</v>
      </c>
      <c r="C585" s="26" t="s">
        <v>68</v>
      </c>
      <c r="D585" s="42" t="s">
        <v>68</v>
      </c>
      <c r="E585" s="26">
        <v>346957</v>
      </c>
      <c r="F585" s="26" t="s">
        <v>1783</v>
      </c>
      <c r="G585" s="33" t="s">
        <v>85</v>
      </c>
      <c r="H585" s="227" t="s">
        <v>1988</v>
      </c>
      <c r="I585" s="227" t="s">
        <v>2193</v>
      </c>
      <c r="J585" s="227" t="s">
        <v>2580</v>
      </c>
      <c r="K585" s="227" t="s">
        <v>1573</v>
      </c>
      <c r="L585" s="227" t="s">
        <v>345</v>
      </c>
      <c r="M585" s="247">
        <v>4</v>
      </c>
      <c r="N585" s="32">
        <v>1</v>
      </c>
      <c r="O585" s="39" t="s">
        <v>1576</v>
      </c>
      <c r="P585" s="125">
        <f>SUMIFS('C - Sazby a jednotkové ceny'!$H$7:$H$69,'C - Sazby a jednotkové ceny'!$E$7:$E$69,'A1 - Seznam míst plnění vnější'!L585,'C - Sazby a jednotkové ceny'!$F$7:$F$69,'A1 - Seznam míst plnění vnější'!M585)</f>
        <v>0</v>
      </c>
      <c r="Q585" s="269">
        <f t="shared" si="23"/>
        <v>0</v>
      </c>
      <c r="R585" s="249" t="s">
        <v>1586</v>
      </c>
      <c r="S585" s="251" t="s">
        <v>1586</v>
      </c>
      <c r="T585" s="252" t="s">
        <v>1586</v>
      </c>
      <c r="U585" s="250" t="s">
        <v>1586</v>
      </c>
      <c r="V585" s="261" t="s">
        <v>1586</v>
      </c>
      <c r="W585" s="262" t="s">
        <v>1586</v>
      </c>
      <c r="Y585" s="15">
        <f ca="1">SUMIFS('D - Harmonogram úklidu'!$AJ$5:$AJ$1213,'D - Harmonogram úklidu'!$A$5:$A$1213,'A1 - Seznam míst plnění vnější'!G589,'D - Harmonogram úklidu'!$B$5:$B$1213,'A1 - Seznam míst plnění vnější'!L589)</f>
        <v>2</v>
      </c>
      <c r="Z585" s="47" t="str">
        <f t="shared" si="22"/>
        <v>Lanžhot</v>
      </c>
    </row>
    <row r="586" spans="1:26" ht="19.5" customHeight="1" x14ac:dyDescent="0.25">
      <c r="A586" s="14" t="s">
        <v>2510</v>
      </c>
      <c r="B586" s="30">
        <v>2801</v>
      </c>
      <c r="C586" s="26" t="s">
        <v>68</v>
      </c>
      <c r="D586" s="42" t="s">
        <v>68</v>
      </c>
      <c r="E586" s="26">
        <v>346957</v>
      </c>
      <c r="F586" s="26" t="s">
        <v>1784</v>
      </c>
      <c r="G586" s="33" t="s">
        <v>85</v>
      </c>
      <c r="H586" s="227" t="s">
        <v>1988</v>
      </c>
      <c r="I586" s="227" t="s">
        <v>2193</v>
      </c>
      <c r="J586" s="227" t="s">
        <v>2580</v>
      </c>
      <c r="K586" s="227" t="s">
        <v>1573</v>
      </c>
      <c r="L586" s="227" t="s">
        <v>345</v>
      </c>
      <c r="M586" s="247">
        <v>4</v>
      </c>
      <c r="N586" s="32">
        <v>1</v>
      </c>
      <c r="O586" s="39" t="s">
        <v>1576</v>
      </c>
      <c r="P586" s="125">
        <f>SUMIFS('C - Sazby a jednotkové ceny'!$H$7:$H$69,'C - Sazby a jednotkové ceny'!$E$7:$E$69,'A1 - Seznam míst plnění vnější'!L586,'C - Sazby a jednotkové ceny'!$F$7:$F$69,'A1 - Seznam míst plnění vnější'!M586)</f>
        <v>0</v>
      </c>
      <c r="Q586" s="269">
        <f t="shared" si="23"/>
        <v>0</v>
      </c>
      <c r="R586" s="249" t="s">
        <v>1586</v>
      </c>
      <c r="S586" s="251" t="s">
        <v>1586</v>
      </c>
      <c r="T586" s="252" t="s">
        <v>1586</v>
      </c>
      <c r="U586" s="250" t="s">
        <v>1586</v>
      </c>
      <c r="V586" s="261" t="s">
        <v>1586</v>
      </c>
      <c r="W586" s="262" t="s">
        <v>1586</v>
      </c>
      <c r="Y586" s="15">
        <f ca="1">SUMIFS('D - Harmonogram úklidu'!$AJ$5:$AJ$1213,'D - Harmonogram úklidu'!$A$5:$A$1213,'A1 - Seznam míst plnění vnější'!G590,'D - Harmonogram úklidu'!$B$5:$B$1213,'A1 - Seznam míst plnění vnější'!L590)</f>
        <v>1</v>
      </c>
      <c r="Z586" s="47" t="str">
        <f t="shared" si="22"/>
        <v>Lanžhot</v>
      </c>
    </row>
    <row r="587" spans="1:26" ht="19.5" customHeight="1" x14ac:dyDescent="0.25">
      <c r="A587" s="14" t="s">
        <v>2510</v>
      </c>
      <c r="B587" s="30">
        <v>2031</v>
      </c>
      <c r="C587" s="26" t="s">
        <v>128</v>
      </c>
      <c r="D587" s="42" t="s">
        <v>163</v>
      </c>
      <c r="E587" s="26">
        <v>360651</v>
      </c>
      <c r="F587" s="26" t="s">
        <v>1620</v>
      </c>
      <c r="G587" s="33" t="s">
        <v>165</v>
      </c>
      <c r="H587" s="227" t="s">
        <v>1988</v>
      </c>
      <c r="I587" s="227" t="s">
        <v>2194</v>
      </c>
      <c r="J587" s="227" t="s">
        <v>2580</v>
      </c>
      <c r="K587" s="227" t="s">
        <v>2491</v>
      </c>
      <c r="L587" s="227" t="s">
        <v>346</v>
      </c>
      <c r="M587" s="247">
        <v>2</v>
      </c>
      <c r="N587" s="244">
        <v>30</v>
      </c>
      <c r="O587" s="243" t="s">
        <v>1575</v>
      </c>
      <c r="P587" s="125">
        <f>SUMIFS('C - Sazby a jednotkové ceny'!$H$7:$H$69,'C - Sazby a jednotkové ceny'!$E$7:$E$69,'A1 - Seznam míst plnění vnější'!L587,'C - Sazby a jednotkové ceny'!$F$7:$F$69,'A1 - Seznam míst plnění vnější'!M587)</f>
        <v>0</v>
      </c>
      <c r="Q587" s="269">
        <f t="shared" si="23"/>
        <v>0</v>
      </c>
      <c r="R587" s="249" t="s">
        <v>1586</v>
      </c>
      <c r="S587" s="251" t="s">
        <v>1586</v>
      </c>
      <c r="T587" s="252" t="s">
        <v>1586</v>
      </c>
      <c r="U587" s="250" t="s">
        <v>1586</v>
      </c>
      <c r="V587" s="261" t="s">
        <v>1586</v>
      </c>
      <c r="W587" s="262" t="s">
        <v>1586</v>
      </c>
      <c r="Y587" s="15">
        <f ca="1">SUMIFS('D - Harmonogram úklidu'!$AJ$5:$AJ$1213,'D - Harmonogram úklidu'!$A$5:$A$1213,'A1 - Seznam míst plnění vnější'!G591,'D - Harmonogram úklidu'!$B$5:$B$1213,'A1 - Seznam míst plnění vnější'!L591)</f>
        <v>4</v>
      </c>
      <c r="Z587" s="47" t="str">
        <f t="shared" ref="Z587:Z650" si="25">IF(ISNUMBER(SEARCH(" - ",G587,1)),LEFT(G587,(SEARCH(" - ",G587,1))-1),G587)</f>
        <v>Laštovičky</v>
      </c>
    </row>
    <row r="588" spans="1:26" ht="19.5" customHeight="1" x14ac:dyDescent="0.25">
      <c r="A588" s="14" t="s">
        <v>2510</v>
      </c>
      <c r="B588" s="30">
        <v>2031</v>
      </c>
      <c r="C588" s="26" t="s">
        <v>128</v>
      </c>
      <c r="D588" s="42" t="s">
        <v>163</v>
      </c>
      <c r="E588" s="26">
        <v>360651</v>
      </c>
      <c r="F588" s="26" t="s">
        <v>1621</v>
      </c>
      <c r="G588" s="33" t="s">
        <v>165</v>
      </c>
      <c r="H588" s="227" t="s">
        <v>1988</v>
      </c>
      <c r="I588" s="227" t="s">
        <v>2194</v>
      </c>
      <c r="J588" s="227" t="s">
        <v>2580</v>
      </c>
      <c r="K588" s="227" t="s">
        <v>2492</v>
      </c>
      <c r="L588" s="227" t="s">
        <v>347</v>
      </c>
      <c r="M588" s="247">
        <v>4</v>
      </c>
      <c r="N588" s="32">
        <v>2</v>
      </c>
      <c r="O588" s="39" t="s">
        <v>1576</v>
      </c>
      <c r="P588" s="125">
        <f>SUMIFS('C - Sazby a jednotkové ceny'!$H$7:$H$69,'C - Sazby a jednotkové ceny'!$E$7:$E$69,'A1 - Seznam míst plnění vnější'!L588,'C - Sazby a jednotkové ceny'!$F$7:$F$69,'A1 - Seznam míst plnění vnější'!M588)</f>
        <v>0</v>
      </c>
      <c r="Q588" s="269">
        <f t="shared" ref="Q588:Q651" si="26">M588*P588*N588*(365/12/28)</f>
        <v>0</v>
      </c>
      <c r="R588" s="249" t="s">
        <v>1586</v>
      </c>
      <c r="S588" s="251" t="s">
        <v>1586</v>
      </c>
      <c r="T588" s="252" t="s">
        <v>1586</v>
      </c>
      <c r="U588" s="250" t="s">
        <v>1586</v>
      </c>
      <c r="V588" s="261" t="s">
        <v>1586</v>
      </c>
      <c r="W588" s="262" t="s">
        <v>1586</v>
      </c>
      <c r="Y588" s="15">
        <f ca="1">SUMIFS('D - Harmonogram úklidu'!$AJ$5:$AJ$1213,'D - Harmonogram úklidu'!$A$5:$A$1213,'A1 - Seznam míst plnění vnější'!G592,'D - Harmonogram úklidu'!$B$5:$B$1213,'A1 - Seznam míst plnění vnější'!L592)</f>
        <v>16</v>
      </c>
      <c r="Z588" s="47" t="str">
        <f t="shared" si="25"/>
        <v>Laštovičky</v>
      </c>
    </row>
    <row r="589" spans="1:26" ht="19.5" customHeight="1" x14ac:dyDescent="0.25">
      <c r="A589" s="14" t="s">
        <v>2510</v>
      </c>
      <c r="B589" s="30">
        <v>2031</v>
      </c>
      <c r="C589" s="26" t="s">
        <v>128</v>
      </c>
      <c r="D589" s="42" t="s">
        <v>163</v>
      </c>
      <c r="E589" s="26">
        <v>360651</v>
      </c>
      <c r="F589" s="26" t="s">
        <v>1622</v>
      </c>
      <c r="G589" s="33" t="s">
        <v>165</v>
      </c>
      <c r="H589" s="227" t="s">
        <v>1988</v>
      </c>
      <c r="I589" s="227" t="s">
        <v>2194</v>
      </c>
      <c r="J589" s="227" t="s">
        <v>2580</v>
      </c>
      <c r="K589" s="227" t="s">
        <v>2495</v>
      </c>
      <c r="L589" s="227" t="s">
        <v>350</v>
      </c>
      <c r="M589" s="247">
        <v>1</v>
      </c>
      <c r="N589" s="244">
        <v>855</v>
      </c>
      <c r="O589" s="243" t="s">
        <v>1575</v>
      </c>
      <c r="P589" s="125">
        <f>SUMIFS('C - Sazby a jednotkové ceny'!$H$7:$H$69,'C - Sazby a jednotkové ceny'!$E$7:$E$69,'A1 - Seznam míst plnění vnější'!L589,'C - Sazby a jednotkové ceny'!$F$7:$F$69,'A1 - Seznam míst plnění vnější'!M589)</f>
        <v>0</v>
      </c>
      <c r="Q589" s="269">
        <f t="shared" si="26"/>
        <v>0</v>
      </c>
      <c r="R589" s="249" t="s">
        <v>1586</v>
      </c>
      <c r="S589" s="251" t="s">
        <v>1586</v>
      </c>
      <c r="T589" s="252" t="s">
        <v>1586</v>
      </c>
      <c r="U589" s="250" t="s">
        <v>1586</v>
      </c>
      <c r="V589" s="261" t="s">
        <v>1586</v>
      </c>
      <c r="W589" s="262" t="s">
        <v>1586</v>
      </c>
      <c r="Y589" s="15">
        <f ca="1">SUMIFS('D - Harmonogram úklidu'!$AJ$5:$AJ$1213,'D - Harmonogram úklidu'!$A$5:$A$1213,'A1 - Seznam míst plnění vnější'!G593,'D - Harmonogram úklidu'!$B$5:$B$1213,'A1 - Seznam míst plnění vnější'!L593)</f>
        <v>1</v>
      </c>
      <c r="Z589" s="47" t="str">
        <f t="shared" si="25"/>
        <v>Laštovičky</v>
      </c>
    </row>
    <row r="590" spans="1:26" ht="19.5" customHeight="1" x14ac:dyDescent="0.25">
      <c r="A590" s="14" t="s">
        <v>2510</v>
      </c>
      <c r="B590" s="30">
        <v>2031</v>
      </c>
      <c r="C590" s="26" t="s">
        <v>128</v>
      </c>
      <c r="D590" s="42" t="s">
        <v>163</v>
      </c>
      <c r="E590" s="26">
        <v>360651</v>
      </c>
      <c r="F590" s="26" t="s">
        <v>1623</v>
      </c>
      <c r="G590" s="33" t="s">
        <v>165</v>
      </c>
      <c r="H590" s="227" t="s">
        <v>1988</v>
      </c>
      <c r="I590" s="227" t="s">
        <v>2194</v>
      </c>
      <c r="J590" s="227" t="s">
        <v>2494</v>
      </c>
      <c r="K590" s="227" t="s">
        <v>2494</v>
      </c>
      <c r="L590" s="227" t="s">
        <v>391</v>
      </c>
      <c r="M590" s="247">
        <v>1</v>
      </c>
      <c r="N590" s="244">
        <v>670</v>
      </c>
      <c r="O590" s="243" t="s">
        <v>1575</v>
      </c>
      <c r="P590" s="125">
        <f>SUMIFS('C - Sazby a jednotkové ceny'!$H$7:$H$69,'C - Sazby a jednotkové ceny'!$E$7:$E$69,'A1 - Seznam míst plnění vnější'!L590,'C - Sazby a jednotkové ceny'!$F$7:$F$69,'A1 - Seznam míst plnění vnější'!M590)</f>
        <v>0</v>
      </c>
      <c r="Q590" s="269">
        <f t="shared" si="26"/>
        <v>0</v>
      </c>
      <c r="R590" s="249" t="s">
        <v>1586</v>
      </c>
      <c r="S590" s="251" t="s">
        <v>1586</v>
      </c>
      <c r="T590" s="252" t="s">
        <v>1586</v>
      </c>
      <c r="U590" s="250" t="s">
        <v>1586</v>
      </c>
      <c r="V590" s="261" t="s">
        <v>1586</v>
      </c>
      <c r="W590" s="262" t="s">
        <v>1586</v>
      </c>
      <c r="Y590" s="15">
        <f ca="1">SUMIFS('D - Harmonogram úklidu'!$AJ$5:$AJ$1213,'D - Harmonogram úklidu'!$A$5:$A$1213,'A1 - Seznam míst plnění vnější'!G594,'D - Harmonogram úklidu'!$B$5:$B$1213,'A1 - Seznam míst plnění vnější'!L594)</f>
        <v>16</v>
      </c>
      <c r="Z590" s="47" t="str">
        <f t="shared" si="25"/>
        <v>Laštovičky</v>
      </c>
    </row>
    <row r="591" spans="1:26" ht="19.5" customHeight="1" x14ac:dyDescent="0.25">
      <c r="A591" s="14" t="s">
        <v>2510</v>
      </c>
      <c r="B591" s="30">
        <v>1733</v>
      </c>
      <c r="C591" s="26" t="s">
        <v>128</v>
      </c>
      <c r="D591" s="42" t="s">
        <v>131</v>
      </c>
      <c r="E591" s="26">
        <v>561951</v>
      </c>
      <c r="F591" s="26" t="s">
        <v>1818</v>
      </c>
      <c r="G591" s="33" t="s">
        <v>166</v>
      </c>
      <c r="H591" s="227" t="s">
        <v>1988</v>
      </c>
      <c r="I591" s="227" t="s">
        <v>2195</v>
      </c>
      <c r="J591" s="227" t="s">
        <v>2580</v>
      </c>
      <c r="K591" s="227" t="s">
        <v>2492</v>
      </c>
      <c r="L591" s="227" t="s">
        <v>347</v>
      </c>
      <c r="M591" s="247">
        <v>4</v>
      </c>
      <c r="N591" s="32">
        <v>5</v>
      </c>
      <c r="O591" s="39" t="s">
        <v>1576</v>
      </c>
      <c r="P591" s="125">
        <f>SUMIFS('C - Sazby a jednotkové ceny'!$H$7:$H$69,'C - Sazby a jednotkové ceny'!$E$7:$E$69,'A1 - Seznam míst plnění vnější'!L591,'C - Sazby a jednotkové ceny'!$F$7:$F$69,'A1 - Seznam míst plnění vnější'!M591)</f>
        <v>0</v>
      </c>
      <c r="Q591" s="269">
        <f t="shared" si="26"/>
        <v>0</v>
      </c>
      <c r="R591" s="249" t="s">
        <v>1586</v>
      </c>
      <c r="S591" s="251" t="s">
        <v>1586</v>
      </c>
      <c r="T591" s="252" t="s">
        <v>1586</v>
      </c>
      <c r="U591" s="250" t="s">
        <v>1586</v>
      </c>
      <c r="V591" s="261" t="s">
        <v>1586</v>
      </c>
      <c r="W591" s="262" t="s">
        <v>1586</v>
      </c>
      <c r="Y591" s="15">
        <f ca="1">SUMIFS('D - Harmonogram úklidu'!$AJ$5:$AJ$1213,'D - Harmonogram úklidu'!$A$5:$A$1213,'A1 - Seznam míst plnění vnější'!G595,'D - Harmonogram úklidu'!$B$5:$B$1213,'A1 - Seznam míst plnění vnější'!L595)</f>
        <v>4</v>
      </c>
      <c r="Z591" s="47" t="str">
        <f t="shared" si="25"/>
        <v>Ledeč nad Sázavou</v>
      </c>
    </row>
    <row r="592" spans="1:26" ht="19.5" customHeight="1" x14ac:dyDescent="0.25">
      <c r="A592" s="14" t="s">
        <v>2510</v>
      </c>
      <c r="B592" s="30">
        <v>1733</v>
      </c>
      <c r="C592" s="26" t="s">
        <v>128</v>
      </c>
      <c r="D592" s="42" t="s">
        <v>131</v>
      </c>
      <c r="E592" s="26">
        <v>561951</v>
      </c>
      <c r="F592" s="26" t="s">
        <v>1819</v>
      </c>
      <c r="G592" s="33" t="s">
        <v>166</v>
      </c>
      <c r="H592" s="227" t="s">
        <v>1988</v>
      </c>
      <c r="I592" s="227" t="s">
        <v>2195</v>
      </c>
      <c r="J592" s="227" t="s">
        <v>2580</v>
      </c>
      <c r="K592" s="227" t="s">
        <v>2495</v>
      </c>
      <c r="L592" s="227" t="s">
        <v>350</v>
      </c>
      <c r="M592" s="247">
        <v>4</v>
      </c>
      <c r="N592" s="244">
        <v>845</v>
      </c>
      <c r="O592" s="243" t="s">
        <v>1575</v>
      </c>
      <c r="P592" s="125">
        <f>SUMIFS('C - Sazby a jednotkové ceny'!$H$7:$H$69,'C - Sazby a jednotkové ceny'!$E$7:$E$69,'A1 - Seznam míst plnění vnější'!L592,'C - Sazby a jednotkové ceny'!$F$7:$F$69,'A1 - Seznam míst plnění vnější'!M592)</f>
        <v>0</v>
      </c>
      <c r="Q592" s="269">
        <f t="shared" si="26"/>
        <v>0</v>
      </c>
      <c r="R592" s="249" t="s">
        <v>1586</v>
      </c>
      <c r="S592" s="251" t="s">
        <v>1585</v>
      </c>
      <c r="T592" s="252" t="s">
        <v>1585</v>
      </c>
      <c r="U592" s="250" t="s">
        <v>1586</v>
      </c>
      <c r="V592" s="261" t="s">
        <v>1586</v>
      </c>
      <c r="W592" s="262" t="s">
        <v>1586</v>
      </c>
      <c r="Y592" s="15">
        <f ca="1">SUMIFS('D - Harmonogram úklidu'!$AJ$5:$AJ$1213,'D - Harmonogram úklidu'!$A$5:$A$1213,'A1 - Seznam míst plnění vnější'!G596,'D - Harmonogram úklidu'!$B$5:$B$1213,'A1 - Seznam míst plnění vnější'!L596)</f>
        <v>2</v>
      </c>
      <c r="Z592" s="47" t="str">
        <f t="shared" si="25"/>
        <v>Ledeč nad Sázavou</v>
      </c>
    </row>
    <row r="593" spans="1:26" ht="19.5" customHeight="1" x14ac:dyDescent="0.25">
      <c r="A593" s="14" t="s">
        <v>2510</v>
      </c>
      <c r="B593" s="30">
        <v>1733</v>
      </c>
      <c r="C593" s="26" t="s">
        <v>128</v>
      </c>
      <c r="D593" s="42" t="s">
        <v>131</v>
      </c>
      <c r="E593" s="26">
        <v>561951</v>
      </c>
      <c r="F593" s="26" t="s">
        <v>1820</v>
      </c>
      <c r="G593" s="33" t="s">
        <v>166</v>
      </c>
      <c r="H593" s="227" t="s">
        <v>1988</v>
      </c>
      <c r="I593" s="227" t="s">
        <v>2195</v>
      </c>
      <c r="J593" s="227" t="s">
        <v>2494</v>
      </c>
      <c r="K593" s="227" t="s">
        <v>2494</v>
      </c>
      <c r="L593" s="227" t="s">
        <v>391</v>
      </c>
      <c r="M593" s="247">
        <v>1</v>
      </c>
      <c r="N593" s="244">
        <v>1921</v>
      </c>
      <c r="O593" s="243" t="s">
        <v>1575</v>
      </c>
      <c r="P593" s="125">
        <f>SUMIFS('C - Sazby a jednotkové ceny'!$H$7:$H$69,'C - Sazby a jednotkové ceny'!$E$7:$E$69,'A1 - Seznam míst plnění vnější'!L593,'C - Sazby a jednotkové ceny'!$F$7:$F$69,'A1 - Seznam míst plnění vnější'!M593)</f>
        <v>0</v>
      </c>
      <c r="Q593" s="269">
        <f t="shared" si="26"/>
        <v>0</v>
      </c>
      <c r="R593" s="249" t="s">
        <v>1586</v>
      </c>
      <c r="S593" s="251" t="s">
        <v>1586</v>
      </c>
      <c r="T593" s="252" t="s">
        <v>1586</v>
      </c>
      <c r="U593" s="250" t="s">
        <v>1586</v>
      </c>
      <c r="V593" s="261" t="s">
        <v>1586</v>
      </c>
      <c r="W593" s="262" t="s">
        <v>1586</v>
      </c>
      <c r="Y593" s="15">
        <f ca="1">SUMIFS('D - Harmonogram úklidu'!$AJ$5:$AJ$1213,'D - Harmonogram úklidu'!$A$5:$A$1213,'A1 - Seznam míst plnění vnější'!G597,'D - Harmonogram úklidu'!$B$5:$B$1213,'A1 - Seznam míst plnění vnější'!L597)</f>
        <v>2</v>
      </c>
      <c r="Z593" s="47" t="str">
        <f t="shared" si="25"/>
        <v>Ledeč nad Sázavou</v>
      </c>
    </row>
    <row r="594" spans="1:26" ht="11.25" customHeight="1" x14ac:dyDescent="0.25">
      <c r="A594" s="14" t="s">
        <v>2510</v>
      </c>
      <c r="B594" s="30">
        <v>1733</v>
      </c>
      <c r="C594" s="26" t="s">
        <v>128</v>
      </c>
      <c r="D594" s="42" t="s">
        <v>131</v>
      </c>
      <c r="E594" s="26">
        <v>561951</v>
      </c>
      <c r="F594" s="26" t="s">
        <v>1633</v>
      </c>
      <c r="G594" s="33" t="s">
        <v>166</v>
      </c>
      <c r="H594" s="227" t="s">
        <v>1988</v>
      </c>
      <c r="I594" s="227" t="s">
        <v>2196</v>
      </c>
      <c r="J594" s="227" t="s">
        <v>2580</v>
      </c>
      <c r="K594" s="227" t="s">
        <v>2495</v>
      </c>
      <c r="L594" s="227" t="s">
        <v>350</v>
      </c>
      <c r="M594" s="247">
        <v>12</v>
      </c>
      <c r="N594" s="244">
        <v>176</v>
      </c>
      <c r="O594" s="243" t="s">
        <v>1575</v>
      </c>
      <c r="P594" s="125">
        <f>SUMIFS('C - Sazby a jednotkové ceny'!$H$7:$H$69,'C - Sazby a jednotkové ceny'!$E$7:$E$69,'A1 - Seznam míst plnění vnější'!L594,'C - Sazby a jednotkové ceny'!$F$7:$F$69,'A1 - Seznam míst plnění vnější'!M594)</f>
        <v>0</v>
      </c>
      <c r="Q594" s="269">
        <f t="shared" si="26"/>
        <v>0</v>
      </c>
      <c r="R594" s="249" t="s">
        <v>1586</v>
      </c>
      <c r="S594" s="251" t="s">
        <v>1585</v>
      </c>
      <c r="T594" s="252" t="s">
        <v>1585</v>
      </c>
      <c r="U594" s="250" t="s">
        <v>1586</v>
      </c>
      <c r="V594" s="261" t="s">
        <v>1586</v>
      </c>
      <c r="W594" s="262" t="s">
        <v>1586</v>
      </c>
      <c r="Y594" s="15">
        <f ca="1">SUMIFS('D - Harmonogram úklidu'!$AJ$5:$AJ$1213,'D - Harmonogram úklidu'!$A$5:$A$1213,'A1 - Seznam míst plnění vnější'!G598,'D - Harmonogram úklidu'!$B$5:$B$1213,'A1 - Seznam míst plnění vnější'!L598)</f>
        <v>4</v>
      </c>
      <c r="Z594" s="47" t="str">
        <f t="shared" si="25"/>
        <v>Ledeč nad Sázavou</v>
      </c>
    </row>
    <row r="595" spans="1:26" ht="22.5" customHeight="1" x14ac:dyDescent="0.25">
      <c r="A595" s="14" t="s">
        <v>2510</v>
      </c>
      <c r="B595" s="30">
        <v>2083</v>
      </c>
      <c r="C595" s="26" t="s">
        <v>68</v>
      </c>
      <c r="D595" s="42" t="s">
        <v>65</v>
      </c>
      <c r="E595" s="26">
        <v>347054</v>
      </c>
      <c r="F595" s="26" t="s">
        <v>1653</v>
      </c>
      <c r="G595" s="33" t="s">
        <v>86</v>
      </c>
      <c r="H595" s="227" t="s">
        <v>1988</v>
      </c>
      <c r="I595" s="227" t="s">
        <v>2197</v>
      </c>
      <c r="J595" s="227" t="s">
        <v>2580</v>
      </c>
      <c r="K595" s="227" t="s">
        <v>2491</v>
      </c>
      <c r="L595" s="227" t="s">
        <v>346</v>
      </c>
      <c r="M595" s="247">
        <v>4</v>
      </c>
      <c r="N595" s="244">
        <v>50</v>
      </c>
      <c r="O595" s="243" t="s">
        <v>1575</v>
      </c>
      <c r="P595" s="125">
        <f>SUMIFS('C - Sazby a jednotkové ceny'!$H$7:$H$69,'C - Sazby a jednotkové ceny'!$E$7:$E$69,'A1 - Seznam míst plnění vnější'!L595,'C - Sazby a jednotkové ceny'!$F$7:$F$69,'A1 - Seznam míst plnění vnější'!M595)</f>
        <v>0</v>
      </c>
      <c r="Q595" s="269">
        <f t="shared" si="26"/>
        <v>0</v>
      </c>
      <c r="R595" s="249" t="s">
        <v>1586</v>
      </c>
      <c r="S595" s="251" t="s">
        <v>1586</v>
      </c>
      <c r="T595" s="252" t="s">
        <v>1586</v>
      </c>
      <c r="U595" s="250" t="s">
        <v>1586</v>
      </c>
      <c r="V595" s="261" t="s">
        <v>1586</v>
      </c>
      <c r="W595" s="262" t="s">
        <v>1586</v>
      </c>
      <c r="Y595" s="15">
        <f ca="1">SUMIFS('D - Harmonogram úklidu'!$AJ$5:$AJ$1213,'D - Harmonogram úklidu'!$A$5:$A$1213,'A1 - Seznam míst plnění vnější'!G599,'D - Harmonogram úklidu'!$B$5:$B$1213,'A1 - Seznam míst plnění vnější'!L599)</f>
        <v>2</v>
      </c>
      <c r="Z595" s="47" t="str">
        <f t="shared" si="25"/>
        <v>Lednice</v>
      </c>
    </row>
    <row r="596" spans="1:26" ht="22.5" customHeight="1" x14ac:dyDescent="0.25">
      <c r="A596" s="14" t="s">
        <v>2510</v>
      </c>
      <c r="B596" s="30">
        <v>2083</v>
      </c>
      <c r="C596" s="26" t="s">
        <v>68</v>
      </c>
      <c r="D596" s="42" t="s">
        <v>65</v>
      </c>
      <c r="E596" s="26">
        <v>347054</v>
      </c>
      <c r="F596" s="26" t="s">
        <v>1654</v>
      </c>
      <c r="G596" s="33" t="s">
        <v>86</v>
      </c>
      <c r="H596" s="227" t="s">
        <v>1988</v>
      </c>
      <c r="I596" s="227" t="s">
        <v>2197</v>
      </c>
      <c r="J596" s="227" t="s">
        <v>2580</v>
      </c>
      <c r="K596" s="227" t="s">
        <v>2492</v>
      </c>
      <c r="L596" s="227" t="s">
        <v>347</v>
      </c>
      <c r="M596" s="247">
        <v>2</v>
      </c>
      <c r="N596" s="32">
        <v>1</v>
      </c>
      <c r="O596" s="39" t="s">
        <v>1576</v>
      </c>
      <c r="P596" s="125">
        <f>SUMIFS('C - Sazby a jednotkové ceny'!$H$7:$H$69,'C - Sazby a jednotkové ceny'!$E$7:$E$69,'A1 - Seznam míst plnění vnější'!L596,'C - Sazby a jednotkové ceny'!$F$7:$F$69,'A1 - Seznam míst plnění vnější'!M596)</f>
        <v>0</v>
      </c>
      <c r="Q596" s="269">
        <f t="shared" si="26"/>
        <v>0</v>
      </c>
      <c r="R596" s="249" t="s">
        <v>1586</v>
      </c>
      <c r="S596" s="251" t="s">
        <v>1586</v>
      </c>
      <c r="T596" s="252" t="s">
        <v>1586</v>
      </c>
      <c r="U596" s="250" t="s">
        <v>1586</v>
      </c>
      <c r="V596" s="261" t="s">
        <v>1586</v>
      </c>
      <c r="W596" s="262" t="s">
        <v>1586</v>
      </c>
      <c r="Y596" s="15">
        <f ca="1">SUMIFS('D - Harmonogram úklidu'!$AJ$5:$AJ$1213,'D - Harmonogram úklidu'!$A$5:$A$1213,'A1 - Seznam míst plnění vnější'!G600,'D - Harmonogram úklidu'!$B$5:$B$1213,'A1 - Seznam míst plnění vnější'!L600)</f>
        <v>1</v>
      </c>
      <c r="Z596" s="47" t="str">
        <f t="shared" si="25"/>
        <v>Lednice</v>
      </c>
    </row>
    <row r="597" spans="1:26" ht="19.5" customHeight="1" x14ac:dyDescent="0.25">
      <c r="A597" s="14" t="s">
        <v>2510</v>
      </c>
      <c r="B597" s="30">
        <v>1851</v>
      </c>
      <c r="C597" s="26" t="s">
        <v>128</v>
      </c>
      <c r="D597" s="42" t="s">
        <v>119</v>
      </c>
      <c r="E597" s="26">
        <v>742825</v>
      </c>
      <c r="F597" s="26" t="s">
        <v>1624</v>
      </c>
      <c r="G597" s="33" t="s">
        <v>167</v>
      </c>
      <c r="H597" s="227" t="s">
        <v>1988</v>
      </c>
      <c r="I597" s="227" t="s">
        <v>2198</v>
      </c>
      <c r="J597" s="227" t="s">
        <v>2580</v>
      </c>
      <c r="K597" s="227" t="s">
        <v>2491</v>
      </c>
      <c r="L597" s="227" t="s">
        <v>346</v>
      </c>
      <c r="M597" s="247">
        <v>2</v>
      </c>
      <c r="N597" s="244">
        <v>6</v>
      </c>
      <c r="O597" s="243" t="s">
        <v>1575</v>
      </c>
      <c r="P597" s="125">
        <f>SUMIFS('C - Sazby a jednotkové ceny'!$H$7:$H$69,'C - Sazby a jednotkové ceny'!$E$7:$E$69,'A1 - Seznam míst plnění vnější'!L597,'C - Sazby a jednotkové ceny'!$F$7:$F$69,'A1 - Seznam míst plnění vnější'!M597)</f>
        <v>0</v>
      </c>
      <c r="Q597" s="269">
        <f t="shared" si="26"/>
        <v>0</v>
      </c>
      <c r="R597" s="249" t="s">
        <v>1586</v>
      </c>
      <c r="S597" s="251" t="s">
        <v>1586</v>
      </c>
      <c r="T597" s="252" t="s">
        <v>1586</v>
      </c>
      <c r="U597" s="250" t="s">
        <v>1586</v>
      </c>
      <c r="V597" s="261" t="s">
        <v>1586</v>
      </c>
      <c r="W597" s="262" t="s">
        <v>1586</v>
      </c>
      <c r="Y597" s="15">
        <f ca="1">SUMIFS('D - Harmonogram úklidu'!$AJ$5:$AJ$1213,'D - Harmonogram úklidu'!$A$5:$A$1213,'A1 - Seznam míst plnění vnější'!G601,'D - Harmonogram úklidu'!$B$5:$B$1213,'A1 - Seznam míst plnění vnější'!L601)</f>
        <v>2</v>
      </c>
      <c r="Z597" s="47" t="str">
        <f t="shared" si="25"/>
        <v>Leskovice</v>
      </c>
    </row>
    <row r="598" spans="1:26" ht="19.5" customHeight="1" x14ac:dyDescent="0.25">
      <c r="A598" s="14" t="s">
        <v>2510</v>
      </c>
      <c r="B598" s="30">
        <v>1851</v>
      </c>
      <c r="C598" s="26" t="s">
        <v>128</v>
      </c>
      <c r="D598" s="42" t="s">
        <v>119</v>
      </c>
      <c r="E598" s="26">
        <v>742825</v>
      </c>
      <c r="F598" s="26" t="s">
        <v>1625</v>
      </c>
      <c r="G598" s="33" t="s">
        <v>167</v>
      </c>
      <c r="H598" s="227" t="s">
        <v>1988</v>
      </c>
      <c r="I598" s="227" t="s">
        <v>2198</v>
      </c>
      <c r="J598" s="227" t="s">
        <v>2580</v>
      </c>
      <c r="K598" s="227" t="s">
        <v>2492</v>
      </c>
      <c r="L598" s="227" t="s">
        <v>347</v>
      </c>
      <c r="M598" s="247">
        <v>4</v>
      </c>
      <c r="N598" s="32">
        <v>1</v>
      </c>
      <c r="O598" s="39" t="s">
        <v>1576</v>
      </c>
      <c r="P598" s="125">
        <f>SUMIFS('C - Sazby a jednotkové ceny'!$H$7:$H$69,'C - Sazby a jednotkové ceny'!$E$7:$E$69,'A1 - Seznam míst plnění vnější'!L598,'C - Sazby a jednotkové ceny'!$F$7:$F$69,'A1 - Seznam míst plnění vnější'!M598)</f>
        <v>0</v>
      </c>
      <c r="Q598" s="269">
        <f t="shared" si="26"/>
        <v>0</v>
      </c>
      <c r="R598" s="249" t="s">
        <v>1586</v>
      </c>
      <c r="S598" s="251" t="s">
        <v>1586</v>
      </c>
      <c r="T598" s="252" t="s">
        <v>1586</v>
      </c>
      <c r="U598" s="250" t="s">
        <v>1586</v>
      </c>
      <c r="V598" s="261" t="s">
        <v>1586</v>
      </c>
      <c r="W598" s="262" t="s">
        <v>1586</v>
      </c>
      <c r="Y598" s="15">
        <f ca="1">SUMIFS('D - Harmonogram úklidu'!$AJ$5:$AJ$1213,'D - Harmonogram úklidu'!$A$5:$A$1213,'A1 - Seznam míst plnění vnější'!G602,'D - Harmonogram úklidu'!$B$5:$B$1213,'A1 - Seznam míst plnění vnější'!L602)</f>
        <v>1</v>
      </c>
      <c r="Z598" s="47" t="str">
        <f t="shared" si="25"/>
        <v>Leskovice</v>
      </c>
    </row>
    <row r="599" spans="1:26" ht="19.5" customHeight="1" x14ac:dyDescent="0.25">
      <c r="A599" s="14" t="s">
        <v>2510</v>
      </c>
      <c r="B599" s="30">
        <v>1851</v>
      </c>
      <c r="C599" s="26" t="s">
        <v>128</v>
      </c>
      <c r="D599" s="42" t="s">
        <v>119</v>
      </c>
      <c r="E599" s="26">
        <v>742825</v>
      </c>
      <c r="F599" s="26" t="s">
        <v>1626</v>
      </c>
      <c r="G599" s="33" t="s">
        <v>167</v>
      </c>
      <c r="H599" s="227" t="s">
        <v>1988</v>
      </c>
      <c r="I599" s="227" t="s">
        <v>2198</v>
      </c>
      <c r="J599" s="227" t="s">
        <v>2580</v>
      </c>
      <c r="K599" s="227" t="s">
        <v>2495</v>
      </c>
      <c r="L599" s="227" t="s">
        <v>350</v>
      </c>
      <c r="M599" s="247">
        <v>1</v>
      </c>
      <c r="N599" s="244">
        <v>225</v>
      </c>
      <c r="O599" s="243" t="s">
        <v>1575</v>
      </c>
      <c r="P599" s="125">
        <f>SUMIFS('C - Sazby a jednotkové ceny'!$H$7:$H$69,'C - Sazby a jednotkové ceny'!$E$7:$E$69,'A1 - Seznam míst plnění vnější'!L599,'C - Sazby a jednotkové ceny'!$F$7:$F$69,'A1 - Seznam míst plnění vnější'!M599)</f>
        <v>0</v>
      </c>
      <c r="Q599" s="269">
        <f t="shared" si="26"/>
        <v>0</v>
      </c>
      <c r="R599" s="249" t="s">
        <v>1586</v>
      </c>
      <c r="S599" s="251" t="s">
        <v>1586</v>
      </c>
      <c r="T599" s="252" t="s">
        <v>1586</v>
      </c>
      <c r="U599" s="250" t="s">
        <v>1586</v>
      </c>
      <c r="V599" s="261" t="s">
        <v>1586</v>
      </c>
      <c r="W599" s="262" t="s">
        <v>1586</v>
      </c>
      <c r="Y599" s="15">
        <f>SUMIFS('D - Harmonogram úklidu'!$AJ$5:$AJ$1213,'D - Harmonogram úklidu'!$A$5:$A$1213,'A1 - Seznam míst plnění vnější'!G603,'D - Harmonogram úklidu'!$B$5:$B$1213,'A1 - Seznam míst plnění vnější'!L603)</f>
        <v>0</v>
      </c>
      <c r="Z599" s="47" t="str">
        <f t="shared" si="25"/>
        <v>Leskovice</v>
      </c>
    </row>
    <row r="600" spans="1:26" ht="19.5" customHeight="1" x14ac:dyDescent="0.25">
      <c r="A600" s="14" t="s">
        <v>2510</v>
      </c>
      <c r="B600" s="30">
        <v>1851</v>
      </c>
      <c r="C600" s="26" t="s">
        <v>128</v>
      </c>
      <c r="D600" s="42" t="s">
        <v>119</v>
      </c>
      <c r="E600" s="26">
        <v>742825</v>
      </c>
      <c r="F600" s="26" t="s">
        <v>1627</v>
      </c>
      <c r="G600" s="33" t="s">
        <v>167</v>
      </c>
      <c r="H600" s="227" t="s">
        <v>1988</v>
      </c>
      <c r="I600" s="227" t="s">
        <v>2198</v>
      </c>
      <c r="J600" s="227" t="s">
        <v>2494</v>
      </c>
      <c r="K600" s="227" t="s">
        <v>2494</v>
      </c>
      <c r="L600" s="227" t="s">
        <v>391</v>
      </c>
      <c r="M600" s="247">
        <v>1</v>
      </c>
      <c r="N600" s="244">
        <v>375</v>
      </c>
      <c r="O600" s="243" t="s">
        <v>1575</v>
      </c>
      <c r="P600" s="125">
        <f>SUMIFS('C - Sazby a jednotkové ceny'!$H$7:$H$69,'C - Sazby a jednotkové ceny'!$E$7:$E$69,'A1 - Seznam míst plnění vnější'!L600,'C - Sazby a jednotkové ceny'!$F$7:$F$69,'A1 - Seznam míst plnění vnější'!M600)</f>
        <v>0</v>
      </c>
      <c r="Q600" s="269">
        <f t="shared" si="26"/>
        <v>0</v>
      </c>
      <c r="R600" s="249" t="s">
        <v>1586</v>
      </c>
      <c r="S600" s="251" t="s">
        <v>1586</v>
      </c>
      <c r="T600" s="252" t="s">
        <v>1586</v>
      </c>
      <c r="U600" s="250" t="s">
        <v>1586</v>
      </c>
      <c r="V600" s="261" t="s">
        <v>1586</v>
      </c>
      <c r="W600" s="262" t="s">
        <v>1586</v>
      </c>
      <c r="Y600" s="15">
        <f ca="1">SUMIFS('D - Harmonogram úklidu'!$AJ$5:$AJ$1213,'D - Harmonogram úklidu'!$A$5:$A$1213,'A1 - Seznam míst plnění vnější'!G604,'D - Harmonogram úklidu'!$B$5:$B$1213,'A1 - Seznam míst plnění vnější'!L604)</f>
        <v>4</v>
      </c>
      <c r="Z600" s="47" t="str">
        <f t="shared" si="25"/>
        <v>Leskovice</v>
      </c>
    </row>
    <row r="601" spans="1:26" ht="11.25" customHeight="1" x14ac:dyDescent="0.25">
      <c r="A601" s="14" t="s">
        <v>2510</v>
      </c>
      <c r="B601" s="30">
        <v>1201</v>
      </c>
      <c r="C601" s="26" t="s">
        <v>128</v>
      </c>
      <c r="D601" s="42" t="s">
        <v>131</v>
      </c>
      <c r="E601" s="26">
        <v>541136</v>
      </c>
      <c r="F601" s="26" t="s">
        <v>1616</v>
      </c>
      <c r="G601" s="33" t="s">
        <v>168</v>
      </c>
      <c r="H601" s="227" t="s">
        <v>1988</v>
      </c>
      <c r="I601" s="227" t="s">
        <v>2199</v>
      </c>
      <c r="J601" s="227" t="s">
        <v>2580</v>
      </c>
      <c r="K601" s="227" t="s">
        <v>2495</v>
      </c>
      <c r="L601" s="227" t="s">
        <v>350</v>
      </c>
      <c r="M601" s="247">
        <v>2</v>
      </c>
      <c r="N601" s="244">
        <v>1027</v>
      </c>
      <c r="O601" s="243" t="s">
        <v>1575</v>
      </c>
      <c r="P601" s="125">
        <f>SUMIFS('C - Sazby a jednotkové ceny'!$H$7:$H$69,'C - Sazby a jednotkové ceny'!$E$7:$E$69,'A1 - Seznam míst plnění vnější'!L601,'C - Sazby a jednotkové ceny'!$F$7:$F$69,'A1 - Seznam míst plnění vnější'!M601)</f>
        <v>0</v>
      </c>
      <c r="Q601" s="269">
        <f t="shared" si="26"/>
        <v>0</v>
      </c>
      <c r="R601" s="249" t="s">
        <v>1586</v>
      </c>
      <c r="S601" s="251" t="s">
        <v>1586</v>
      </c>
      <c r="T601" s="252" t="s">
        <v>1586</v>
      </c>
      <c r="U601" s="250" t="s">
        <v>1586</v>
      </c>
      <c r="V601" s="261" t="s">
        <v>1586</v>
      </c>
      <c r="W601" s="262" t="s">
        <v>1586</v>
      </c>
      <c r="Y601" s="15">
        <f ca="1">SUMIFS('D - Harmonogram úklidu'!$AJ$5:$AJ$1213,'D - Harmonogram úklidu'!$A$5:$A$1213,'A1 - Seznam míst plnění vnější'!G605,'D - Harmonogram úklidu'!$B$5:$B$1213,'A1 - Seznam míst plnění vnější'!L605)</f>
        <v>16</v>
      </c>
      <c r="Z601" s="47" t="str">
        <f t="shared" si="25"/>
        <v>Leština u Světlé</v>
      </c>
    </row>
    <row r="602" spans="1:26" ht="11.25" customHeight="1" x14ac:dyDescent="0.25">
      <c r="A602" s="14" t="s">
        <v>2510</v>
      </c>
      <c r="B602" s="30">
        <v>1201</v>
      </c>
      <c r="C602" s="26" t="s">
        <v>128</v>
      </c>
      <c r="D602" s="42" t="s">
        <v>131</v>
      </c>
      <c r="E602" s="26">
        <v>541136</v>
      </c>
      <c r="F602" s="26" t="s">
        <v>1617</v>
      </c>
      <c r="G602" s="33" t="s">
        <v>168</v>
      </c>
      <c r="H602" s="227" t="s">
        <v>1988</v>
      </c>
      <c r="I602" s="227" t="s">
        <v>2199</v>
      </c>
      <c r="J602" s="227" t="s">
        <v>2494</v>
      </c>
      <c r="K602" s="227" t="s">
        <v>2494</v>
      </c>
      <c r="L602" s="227" t="s">
        <v>391</v>
      </c>
      <c r="M602" s="247">
        <v>1</v>
      </c>
      <c r="N602" s="244">
        <v>2946</v>
      </c>
      <c r="O602" s="243" t="s">
        <v>1575</v>
      </c>
      <c r="P602" s="125">
        <f>SUMIFS('C - Sazby a jednotkové ceny'!$H$7:$H$69,'C - Sazby a jednotkové ceny'!$E$7:$E$69,'A1 - Seznam míst plnění vnější'!L602,'C - Sazby a jednotkové ceny'!$F$7:$F$69,'A1 - Seznam míst plnění vnější'!M602)</f>
        <v>0</v>
      </c>
      <c r="Q602" s="269">
        <f t="shared" si="26"/>
        <v>0</v>
      </c>
      <c r="R602" s="249" t="s">
        <v>1586</v>
      </c>
      <c r="S602" s="251" t="s">
        <v>1586</v>
      </c>
      <c r="T602" s="252" t="s">
        <v>1586</v>
      </c>
      <c r="U602" s="250" t="s">
        <v>1586</v>
      </c>
      <c r="V602" s="261" t="s">
        <v>1586</v>
      </c>
      <c r="W602" s="262" t="s">
        <v>1586</v>
      </c>
      <c r="Y602" s="15">
        <f ca="1">SUMIFS('D - Harmonogram úklidu'!$AJ$5:$AJ$1213,'D - Harmonogram úklidu'!$A$5:$A$1213,'A1 - Seznam míst plnění vnější'!G605,'D - Harmonogram úklidu'!$B$5:$B$1213,'A1 - Seznam míst plnění vnější'!L605)</f>
        <v>16</v>
      </c>
      <c r="Z602" s="47" t="str">
        <f t="shared" si="25"/>
        <v>Leština u Světlé</v>
      </c>
    </row>
    <row r="603" spans="1:26" ht="11.25" customHeight="1" x14ac:dyDescent="0.25">
      <c r="A603" s="14" t="s">
        <v>2510</v>
      </c>
      <c r="B603" s="30">
        <v>1201</v>
      </c>
      <c r="C603" s="26" t="s">
        <v>128</v>
      </c>
      <c r="D603" s="42" t="s">
        <v>131</v>
      </c>
      <c r="E603" s="26">
        <v>541136</v>
      </c>
      <c r="F603" s="26" t="s">
        <v>2573</v>
      </c>
      <c r="G603" s="33" t="s">
        <v>168</v>
      </c>
      <c r="H603" s="227" t="s">
        <v>1988</v>
      </c>
      <c r="I603" s="227" t="s">
        <v>2199</v>
      </c>
      <c r="J603" s="227" t="s">
        <v>2580</v>
      </c>
      <c r="K603" s="227" t="s">
        <v>2492</v>
      </c>
      <c r="L603" s="227" t="s">
        <v>347</v>
      </c>
      <c r="M603" s="247">
        <v>4</v>
      </c>
      <c r="N603" s="244">
        <v>3</v>
      </c>
      <c r="O603" s="243" t="s">
        <v>1576</v>
      </c>
      <c r="P603" s="125">
        <f>SUMIFS('C - Sazby a jednotkové ceny'!$H$7:$H$69,'C - Sazby a jednotkové ceny'!$E$7:$E$69,'A1 - Seznam míst plnění vnější'!L603,'C - Sazby a jednotkové ceny'!$F$7:$F$69,'A1 - Seznam míst plnění vnější'!M603)</f>
        <v>0</v>
      </c>
      <c r="Q603" s="269">
        <f t="shared" si="26"/>
        <v>0</v>
      </c>
      <c r="R603" s="249" t="s">
        <v>1586</v>
      </c>
      <c r="S603" s="251" t="s">
        <v>1586</v>
      </c>
      <c r="T603" s="252" t="s">
        <v>1586</v>
      </c>
      <c r="U603" s="250" t="s">
        <v>1586</v>
      </c>
      <c r="V603" s="261" t="s">
        <v>1586</v>
      </c>
      <c r="W603" s="262" t="s">
        <v>1586</v>
      </c>
      <c r="Y603" s="15">
        <f ca="1">SUMIFS('D - Harmonogram úklidu'!$AJ$5:$AJ$1213,'D - Harmonogram úklidu'!$A$5:$A$1213,'A1 - Seznam míst plnění vnější'!G606,'D - Harmonogram úklidu'!$B$5:$B$1213,'A1 - Seznam míst plnění vnější'!L606)</f>
        <v>12</v>
      </c>
      <c r="Z603" s="47" t="str">
        <f t="shared" si="25"/>
        <v>Leština u Světlé</v>
      </c>
    </row>
    <row r="604" spans="1:26" ht="19.5" customHeight="1" x14ac:dyDescent="0.25">
      <c r="A604" s="14" t="s">
        <v>2510</v>
      </c>
      <c r="B604" s="30">
        <v>2002</v>
      </c>
      <c r="C604" s="26" t="s">
        <v>344</v>
      </c>
      <c r="D604" s="42" t="s">
        <v>25</v>
      </c>
      <c r="E604" s="26">
        <v>347252</v>
      </c>
      <c r="F604" s="26" t="s">
        <v>1825</v>
      </c>
      <c r="G604" s="33" t="s">
        <v>300</v>
      </c>
      <c r="H604" s="227" t="s">
        <v>1988</v>
      </c>
      <c r="I604" s="227" t="s">
        <v>2201</v>
      </c>
      <c r="J604" s="227" t="s">
        <v>2580</v>
      </c>
      <c r="K604" s="227" t="s">
        <v>2492</v>
      </c>
      <c r="L604" s="227" t="s">
        <v>347</v>
      </c>
      <c r="M604" s="247">
        <v>12</v>
      </c>
      <c r="N604" s="32">
        <v>5</v>
      </c>
      <c r="O604" s="39" t="s">
        <v>1576</v>
      </c>
      <c r="P604" s="125">
        <f>SUMIFS('C - Sazby a jednotkové ceny'!$H$7:$H$69,'C - Sazby a jednotkové ceny'!$E$7:$E$69,'A1 - Seznam míst plnění vnější'!L604,'C - Sazby a jednotkové ceny'!$F$7:$F$69,'A1 - Seznam míst plnění vnější'!M604)</f>
        <v>0</v>
      </c>
      <c r="Q604" s="269">
        <f t="shared" si="26"/>
        <v>0</v>
      </c>
      <c r="R604" s="249" t="s">
        <v>1586</v>
      </c>
      <c r="S604" s="251" t="s">
        <v>1586</v>
      </c>
      <c r="T604" s="252" t="s">
        <v>1586</v>
      </c>
      <c r="U604" s="250" t="s">
        <v>1586</v>
      </c>
      <c r="V604" s="261" t="s">
        <v>1586</v>
      </c>
      <c r="W604" s="262" t="s">
        <v>1586</v>
      </c>
      <c r="Y604" s="15">
        <f ca="1">SUMIFS('D - Harmonogram úklidu'!$AJ$5:$AJ$1213,'D - Harmonogram úklidu'!$A$5:$A$1213,'A1 - Seznam míst plnění vnější'!G610,'D - Harmonogram úklidu'!$B$5:$B$1213,'A1 - Seznam míst plnění vnější'!L610)</f>
        <v>4</v>
      </c>
      <c r="Z604" s="47" t="str">
        <f t="shared" si="25"/>
        <v>Letovice</v>
      </c>
    </row>
    <row r="605" spans="1:26" ht="19.5" customHeight="1" x14ac:dyDescent="0.25">
      <c r="A605" s="14" t="s">
        <v>2510</v>
      </c>
      <c r="B605" s="30">
        <v>2002</v>
      </c>
      <c r="C605" s="26" t="s">
        <v>344</v>
      </c>
      <c r="D605" s="42" t="s">
        <v>25</v>
      </c>
      <c r="E605" s="26">
        <v>347252</v>
      </c>
      <c r="F605" s="26" t="s">
        <v>1826</v>
      </c>
      <c r="G605" s="33" t="s">
        <v>300</v>
      </c>
      <c r="H605" s="227" t="s">
        <v>1988</v>
      </c>
      <c r="I605" s="227" t="s">
        <v>2201</v>
      </c>
      <c r="J605" s="227" t="s">
        <v>2580</v>
      </c>
      <c r="K605" s="227" t="s">
        <v>2495</v>
      </c>
      <c r="L605" s="227" t="s">
        <v>350</v>
      </c>
      <c r="M605" s="247">
        <v>2</v>
      </c>
      <c r="N605" s="244">
        <v>1841</v>
      </c>
      <c r="O605" s="243" t="s">
        <v>1575</v>
      </c>
      <c r="P605" s="125">
        <f>SUMIFS('C - Sazby a jednotkové ceny'!$H$7:$H$69,'C - Sazby a jednotkové ceny'!$E$7:$E$69,'A1 - Seznam míst plnění vnější'!L605,'C - Sazby a jednotkové ceny'!$F$7:$F$69,'A1 - Seznam míst plnění vnější'!M605)</f>
        <v>0</v>
      </c>
      <c r="Q605" s="269">
        <f t="shared" si="26"/>
        <v>0</v>
      </c>
      <c r="R605" s="249" t="s">
        <v>1586</v>
      </c>
      <c r="S605" s="251" t="s">
        <v>1585</v>
      </c>
      <c r="T605" s="252" t="s">
        <v>1585</v>
      </c>
      <c r="U605" s="250" t="s">
        <v>1586</v>
      </c>
      <c r="V605" s="261" t="s">
        <v>1586</v>
      </c>
      <c r="W605" s="262" t="s">
        <v>1586</v>
      </c>
      <c r="Y605" s="15">
        <f>SUMIFS('D - Harmonogram úklidu'!$AJ$5:$AJ$1213,'D - Harmonogram úklidu'!$A$5:$A$1213,'A1 - Seznam míst plnění vnější'!G611,'D - Harmonogram úklidu'!$B$5:$B$1213,'A1 - Seznam míst plnění vnější'!L611)</f>
        <v>0</v>
      </c>
      <c r="Z605" s="47" t="str">
        <f t="shared" si="25"/>
        <v>Letovice</v>
      </c>
    </row>
    <row r="606" spans="1:26" ht="11.25" customHeight="1" x14ac:dyDescent="0.25">
      <c r="A606" s="14" t="s">
        <v>2510</v>
      </c>
      <c r="B606" s="30">
        <v>2002</v>
      </c>
      <c r="C606" s="26" t="s">
        <v>344</v>
      </c>
      <c r="D606" s="42" t="s">
        <v>25</v>
      </c>
      <c r="E606" s="26">
        <v>347252</v>
      </c>
      <c r="F606" s="26" t="s">
        <v>1821</v>
      </c>
      <c r="G606" s="33" t="s">
        <v>300</v>
      </c>
      <c r="H606" s="227" t="s">
        <v>1988</v>
      </c>
      <c r="I606" s="227" t="s">
        <v>2202</v>
      </c>
      <c r="J606" s="227" t="s">
        <v>2580</v>
      </c>
      <c r="K606" s="227" t="s">
        <v>2493</v>
      </c>
      <c r="L606" s="227" t="s">
        <v>348</v>
      </c>
      <c r="M606" s="247">
        <v>12</v>
      </c>
      <c r="N606" s="32">
        <v>2</v>
      </c>
      <c r="O606" s="39" t="s">
        <v>1576</v>
      </c>
      <c r="P606" s="125">
        <f>SUMIFS('C - Sazby a jednotkové ceny'!$H$7:$H$69,'C - Sazby a jednotkové ceny'!$E$7:$E$69,'A1 - Seznam míst plnění vnější'!L606,'C - Sazby a jednotkové ceny'!$F$7:$F$69,'A1 - Seznam míst plnění vnější'!M606)</f>
        <v>0</v>
      </c>
      <c r="Q606" s="269">
        <f t="shared" si="26"/>
        <v>0</v>
      </c>
      <c r="R606" s="249" t="s">
        <v>1586</v>
      </c>
      <c r="S606" s="251" t="s">
        <v>1586</v>
      </c>
      <c r="T606" s="252" t="s">
        <v>1586</v>
      </c>
      <c r="U606" s="250" t="s">
        <v>1586</v>
      </c>
      <c r="V606" s="261" t="s">
        <v>1586</v>
      </c>
      <c r="W606" s="262" t="s">
        <v>1586</v>
      </c>
      <c r="Y606" s="15">
        <f ca="1">SUMIFS('D - Harmonogram úklidu'!$AJ$5:$AJ$1213,'D - Harmonogram úklidu'!$A$5:$A$1213,'A1 - Seznam míst plnění vnější'!G612,'D - Harmonogram úklidu'!$B$5:$B$1213,'A1 - Seznam míst plnění vnější'!L612)</f>
        <v>2</v>
      </c>
      <c r="Z606" s="47" t="str">
        <f t="shared" si="25"/>
        <v>Letovice</v>
      </c>
    </row>
    <row r="607" spans="1:26" ht="11.25" customHeight="1" x14ac:dyDescent="0.25">
      <c r="A607" s="14" t="s">
        <v>2510</v>
      </c>
      <c r="B607" s="30">
        <v>2002</v>
      </c>
      <c r="C607" s="26" t="s">
        <v>344</v>
      </c>
      <c r="D607" s="42" t="s">
        <v>25</v>
      </c>
      <c r="E607" s="26">
        <v>347252</v>
      </c>
      <c r="F607" s="26" t="s">
        <v>1822</v>
      </c>
      <c r="G607" s="33" t="s">
        <v>300</v>
      </c>
      <c r="H607" s="227" t="s">
        <v>1988</v>
      </c>
      <c r="I607" s="227" t="s">
        <v>2202</v>
      </c>
      <c r="J607" s="227" t="s">
        <v>2580</v>
      </c>
      <c r="K607" s="227" t="s">
        <v>2495</v>
      </c>
      <c r="L607" s="227" t="s">
        <v>350</v>
      </c>
      <c r="M607" s="247">
        <v>12</v>
      </c>
      <c r="N607" s="244">
        <v>60</v>
      </c>
      <c r="O607" s="243" t="s">
        <v>1575</v>
      </c>
      <c r="P607" s="125">
        <f>SUMIFS('C - Sazby a jednotkové ceny'!$H$7:$H$69,'C - Sazby a jednotkové ceny'!$E$7:$E$69,'A1 - Seznam míst plnění vnější'!L607,'C - Sazby a jednotkové ceny'!$F$7:$F$69,'A1 - Seznam míst plnění vnější'!M607)</f>
        <v>0</v>
      </c>
      <c r="Q607" s="269">
        <f t="shared" si="26"/>
        <v>0</v>
      </c>
      <c r="R607" s="249" t="s">
        <v>1586</v>
      </c>
      <c r="S607" s="251" t="s">
        <v>1585</v>
      </c>
      <c r="T607" s="252" t="s">
        <v>1585</v>
      </c>
      <c r="U607" s="250" t="s">
        <v>1586</v>
      </c>
      <c r="V607" s="261" t="s">
        <v>1586</v>
      </c>
      <c r="W607" s="262" t="s">
        <v>1586</v>
      </c>
      <c r="Y607" s="15">
        <f ca="1">SUMIFS('D - Harmonogram úklidu'!$AJ$5:$AJ$1213,'D - Harmonogram úklidu'!$A$5:$A$1213,'A1 - Seznam míst plnění vnější'!G613,'D - Harmonogram úklidu'!$B$5:$B$1213,'A1 - Seznam míst plnění vnější'!L613)</f>
        <v>4</v>
      </c>
      <c r="Z607" s="47" t="str">
        <f t="shared" si="25"/>
        <v>Letovice</v>
      </c>
    </row>
    <row r="608" spans="1:26" ht="19.5" customHeight="1" x14ac:dyDescent="0.25">
      <c r="A608" s="14" t="s">
        <v>2510</v>
      </c>
      <c r="B608" s="30">
        <v>2002</v>
      </c>
      <c r="C608" s="26" t="s">
        <v>344</v>
      </c>
      <c r="D608" s="42" t="s">
        <v>25</v>
      </c>
      <c r="E608" s="26">
        <v>347351</v>
      </c>
      <c r="F608" s="26" t="s">
        <v>1748</v>
      </c>
      <c r="G608" s="33" t="s">
        <v>7</v>
      </c>
      <c r="H608" s="227" t="s">
        <v>1988</v>
      </c>
      <c r="I608" s="227" t="s">
        <v>2200</v>
      </c>
      <c r="J608" s="227" t="s">
        <v>2580</v>
      </c>
      <c r="K608" s="227" t="s">
        <v>2491</v>
      </c>
      <c r="L608" s="227" t="s">
        <v>346</v>
      </c>
      <c r="M608" s="247">
        <v>2</v>
      </c>
      <c r="N608" s="244">
        <v>50</v>
      </c>
      <c r="O608" s="243" t="s">
        <v>1575</v>
      </c>
      <c r="P608" s="125">
        <f>SUMIFS('C - Sazby a jednotkové ceny'!$H$7:$H$69,'C - Sazby a jednotkové ceny'!$E$7:$E$69,'A1 - Seznam míst plnění vnější'!L608,'C - Sazby a jednotkové ceny'!$F$7:$F$69,'A1 - Seznam míst plnění vnější'!M608)</f>
        <v>0</v>
      </c>
      <c r="Q608" s="269">
        <f t="shared" si="26"/>
        <v>0</v>
      </c>
      <c r="R608" s="249" t="s">
        <v>1586</v>
      </c>
      <c r="S608" s="251" t="s">
        <v>1586</v>
      </c>
      <c r="T608" s="252" t="s">
        <v>1586</v>
      </c>
      <c r="U608" s="250" t="s">
        <v>1586</v>
      </c>
      <c r="V608" s="261" t="s">
        <v>1586</v>
      </c>
      <c r="W608" s="262" t="s">
        <v>1586</v>
      </c>
      <c r="Y608" s="15">
        <f ca="1">SUMIFS('D - Harmonogram úklidu'!$AJ$5:$AJ$1213,'D - Harmonogram úklidu'!$A$5:$A$1213,'A1 - Seznam míst plnění vnější'!G607,'D - Harmonogram úklidu'!$B$5:$B$1213,'A1 - Seznam míst plnění vnější'!L607)</f>
        <v>16</v>
      </c>
      <c r="Z608" s="47" t="str">
        <f t="shared" si="25"/>
        <v>Letovice zastávka</v>
      </c>
    </row>
    <row r="609" spans="1:26" ht="19.5" customHeight="1" x14ac:dyDescent="0.25">
      <c r="A609" s="14" t="s">
        <v>2510</v>
      </c>
      <c r="B609" s="30">
        <v>2002</v>
      </c>
      <c r="C609" s="26" t="s">
        <v>344</v>
      </c>
      <c r="D609" s="42" t="s">
        <v>25</v>
      </c>
      <c r="E609" s="26">
        <v>347351</v>
      </c>
      <c r="F609" s="26" t="s">
        <v>1749</v>
      </c>
      <c r="G609" s="33" t="s">
        <v>7</v>
      </c>
      <c r="H609" s="227" t="s">
        <v>1988</v>
      </c>
      <c r="I609" s="227" t="s">
        <v>2200</v>
      </c>
      <c r="J609" s="227" t="s">
        <v>2580</v>
      </c>
      <c r="K609" s="227" t="s">
        <v>2492</v>
      </c>
      <c r="L609" s="227" t="s">
        <v>347</v>
      </c>
      <c r="M609" s="247">
        <v>4</v>
      </c>
      <c r="N609" s="32">
        <v>4</v>
      </c>
      <c r="O609" s="39" t="s">
        <v>1576</v>
      </c>
      <c r="P609" s="125">
        <f>SUMIFS('C - Sazby a jednotkové ceny'!$H$7:$H$69,'C - Sazby a jednotkové ceny'!$E$7:$E$69,'A1 - Seznam míst plnění vnější'!L609,'C - Sazby a jednotkové ceny'!$F$7:$F$69,'A1 - Seznam míst plnění vnější'!M609)</f>
        <v>0</v>
      </c>
      <c r="Q609" s="269">
        <f t="shared" si="26"/>
        <v>0</v>
      </c>
      <c r="R609" s="249" t="s">
        <v>1586</v>
      </c>
      <c r="S609" s="251" t="s">
        <v>1586</v>
      </c>
      <c r="T609" s="252" t="s">
        <v>1586</v>
      </c>
      <c r="U609" s="250" t="s">
        <v>1586</v>
      </c>
      <c r="V609" s="261" t="s">
        <v>1586</v>
      </c>
      <c r="W609" s="262" t="s">
        <v>1586</v>
      </c>
      <c r="Y609" s="15">
        <f ca="1">SUMIFS('D - Harmonogram úklidu'!$AJ$5:$AJ$1213,'D - Harmonogram úklidu'!$A$5:$A$1213,'A1 - Seznam míst plnění vnější'!G608,'D - Harmonogram úklidu'!$B$5:$B$1213,'A1 - Seznam míst plnění vnější'!L608)</f>
        <v>2</v>
      </c>
      <c r="Z609" s="47" t="str">
        <f t="shared" si="25"/>
        <v>Letovice zastávka</v>
      </c>
    </row>
    <row r="610" spans="1:26" ht="19.5" customHeight="1" x14ac:dyDescent="0.25">
      <c r="A610" s="14" t="s">
        <v>2510</v>
      </c>
      <c r="B610" s="30">
        <v>2002</v>
      </c>
      <c r="C610" s="26" t="s">
        <v>344</v>
      </c>
      <c r="D610" s="42" t="s">
        <v>25</v>
      </c>
      <c r="E610" s="26">
        <v>347351</v>
      </c>
      <c r="F610" s="26" t="s">
        <v>1750</v>
      </c>
      <c r="G610" s="33" t="s">
        <v>7</v>
      </c>
      <c r="H610" s="227" t="s">
        <v>1988</v>
      </c>
      <c r="I610" s="227" t="s">
        <v>2200</v>
      </c>
      <c r="J610" s="227" t="s">
        <v>2580</v>
      </c>
      <c r="K610" s="227" t="s">
        <v>2495</v>
      </c>
      <c r="L610" s="227" t="s">
        <v>350</v>
      </c>
      <c r="M610" s="247">
        <v>2</v>
      </c>
      <c r="N610" s="244">
        <v>1325</v>
      </c>
      <c r="O610" s="243" t="s">
        <v>1575</v>
      </c>
      <c r="P610" s="125">
        <f>SUMIFS('C - Sazby a jednotkové ceny'!$H$7:$H$69,'C - Sazby a jednotkové ceny'!$E$7:$E$69,'A1 - Seznam míst plnění vnější'!L610,'C - Sazby a jednotkové ceny'!$F$7:$F$69,'A1 - Seznam míst plnění vnější'!M610)</f>
        <v>0</v>
      </c>
      <c r="Q610" s="269">
        <f t="shared" si="26"/>
        <v>0</v>
      </c>
      <c r="R610" s="249" t="s">
        <v>1586</v>
      </c>
      <c r="S610" s="251" t="s">
        <v>1586</v>
      </c>
      <c r="T610" s="252" t="s">
        <v>1586</v>
      </c>
      <c r="U610" s="250" t="s">
        <v>1586</v>
      </c>
      <c r="V610" s="261" t="s">
        <v>1586</v>
      </c>
      <c r="W610" s="262" t="s">
        <v>1586</v>
      </c>
      <c r="Y610" s="15">
        <f ca="1">SUMIFS('D - Harmonogram úklidu'!$AJ$5:$AJ$1213,'D - Harmonogram úklidu'!$A$5:$A$1213,'A1 - Seznam míst plnění vnější'!G609,'D - Harmonogram úklidu'!$B$5:$B$1213,'A1 - Seznam míst plnění vnější'!L609)</f>
        <v>4</v>
      </c>
      <c r="Z610" s="47" t="str">
        <f t="shared" si="25"/>
        <v>Letovice zastávka</v>
      </c>
    </row>
    <row r="611" spans="1:26" ht="11.25" customHeight="1" x14ac:dyDescent="0.25">
      <c r="A611" s="14" t="s">
        <v>489</v>
      </c>
      <c r="B611" s="30">
        <v>1251</v>
      </c>
      <c r="C611" s="26" t="s">
        <v>68</v>
      </c>
      <c r="D611" s="42" t="s">
        <v>123</v>
      </c>
      <c r="E611" s="26">
        <v>350652</v>
      </c>
      <c r="F611" s="26" t="s">
        <v>1649</v>
      </c>
      <c r="G611" s="33" t="s">
        <v>1978</v>
      </c>
      <c r="H611" s="227" t="s">
        <v>1988</v>
      </c>
      <c r="I611" s="227" t="s">
        <v>2203</v>
      </c>
      <c r="J611" s="227" t="s">
        <v>2580</v>
      </c>
      <c r="K611" s="227" t="s">
        <v>2495</v>
      </c>
      <c r="L611" s="227" t="s">
        <v>350</v>
      </c>
      <c r="M611" s="247">
        <v>1</v>
      </c>
      <c r="N611" s="244">
        <v>245</v>
      </c>
      <c r="O611" s="243" t="s">
        <v>1575</v>
      </c>
      <c r="P611" s="125">
        <f>SUMIFS('C - Sazby a jednotkové ceny'!$H$7:$H$69,'C - Sazby a jednotkové ceny'!$E$7:$E$69,'A1 - Seznam míst plnění vnější'!L611,'C - Sazby a jednotkové ceny'!$F$7:$F$69,'A1 - Seznam míst plnění vnější'!M611)</f>
        <v>0</v>
      </c>
      <c r="Q611" s="269">
        <f t="shared" si="26"/>
        <v>0</v>
      </c>
      <c r="R611" s="249" t="s">
        <v>1586</v>
      </c>
      <c r="S611" s="251" t="s">
        <v>1586</v>
      </c>
      <c r="T611" s="252" t="s">
        <v>1586</v>
      </c>
      <c r="U611" s="250" t="s">
        <v>1586</v>
      </c>
      <c r="V611" s="261" t="s">
        <v>1586</v>
      </c>
      <c r="W611" s="262" t="s">
        <v>1586</v>
      </c>
      <c r="Y611" s="15">
        <f ca="1">SUMIFS('D - Harmonogram úklidu'!$AJ$5:$AJ$1213,'D - Harmonogram úklidu'!$A$5:$A$1213,'A1 - Seznam míst plnění vnější'!G614,'D - Harmonogram úklidu'!$B$5:$B$1213,'A1 - Seznam míst plnění vnější'!L614)</f>
        <v>2</v>
      </c>
      <c r="Z611" s="47" t="str">
        <f t="shared" si="25"/>
        <v>Lhotice u Jemnice</v>
      </c>
    </row>
    <row r="612" spans="1:26" ht="19.5" customHeight="1" x14ac:dyDescent="0.25">
      <c r="A612" s="14" t="s">
        <v>2510</v>
      </c>
      <c r="B612" s="30">
        <v>1221</v>
      </c>
      <c r="C612" s="26" t="s">
        <v>128</v>
      </c>
      <c r="D612" s="42" t="s">
        <v>142</v>
      </c>
      <c r="E612" s="26">
        <v>542332</v>
      </c>
      <c r="F612" s="26" t="s">
        <v>1624</v>
      </c>
      <c r="G612" s="33" t="s">
        <v>169</v>
      </c>
      <c r="H612" s="227" t="s">
        <v>1988</v>
      </c>
      <c r="I612" s="227" t="s">
        <v>2204</v>
      </c>
      <c r="J612" s="227" t="s">
        <v>2580</v>
      </c>
      <c r="K612" s="227" t="s">
        <v>2491</v>
      </c>
      <c r="L612" s="227" t="s">
        <v>346</v>
      </c>
      <c r="M612" s="247">
        <v>2</v>
      </c>
      <c r="N612" s="244">
        <v>6</v>
      </c>
      <c r="O612" s="243" t="s">
        <v>1575</v>
      </c>
      <c r="P612" s="125">
        <f>SUMIFS('C - Sazby a jednotkové ceny'!$H$7:$H$69,'C - Sazby a jednotkové ceny'!$E$7:$E$69,'A1 - Seznam míst plnění vnější'!L612,'C - Sazby a jednotkové ceny'!$F$7:$F$69,'A1 - Seznam míst plnění vnější'!M612)</f>
        <v>0</v>
      </c>
      <c r="Q612" s="269">
        <f t="shared" si="26"/>
        <v>0</v>
      </c>
      <c r="R612" s="249" t="s">
        <v>1586</v>
      </c>
      <c r="S612" s="251" t="s">
        <v>1586</v>
      </c>
      <c r="T612" s="252" t="s">
        <v>1586</v>
      </c>
      <c r="U612" s="250" t="s">
        <v>1586</v>
      </c>
      <c r="V612" s="261" t="s">
        <v>1586</v>
      </c>
      <c r="W612" s="262" t="s">
        <v>1586</v>
      </c>
      <c r="Y612" s="15">
        <f ca="1">SUMIFS('D - Harmonogram úklidu'!$AJ$5:$AJ$1213,'D - Harmonogram úklidu'!$A$5:$A$1213,'A1 - Seznam míst plnění vnější'!G615,'D - Harmonogram úklidu'!$B$5:$B$1213,'A1 - Seznam míst plnění vnější'!L615)</f>
        <v>1</v>
      </c>
      <c r="Z612" s="47" t="str">
        <f t="shared" si="25"/>
        <v>Lípa</v>
      </c>
    </row>
    <row r="613" spans="1:26" ht="19.5" customHeight="1" x14ac:dyDescent="0.25">
      <c r="A613" s="14" t="s">
        <v>2510</v>
      </c>
      <c r="B613" s="30">
        <v>1221</v>
      </c>
      <c r="C613" s="26" t="s">
        <v>128</v>
      </c>
      <c r="D613" s="42" t="s">
        <v>142</v>
      </c>
      <c r="E613" s="26">
        <v>542332</v>
      </c>
      <c r="F613" s="26" t="s">
        <v>1625</v>
      </c>
      <c r="G613" s="33" t="s">
        <v>169</v>
      </c>
      <c r="H613" s="227" t="s">
        <v>1988</v>
      </c>
      <c r="I613" s="227" t="s">
        <v>2204</v>
      </c>
      <c r="J613" s="227" t="s">
        <v>2580</v>
      </c>
      <c r="K613" s="227" t="s">
        <v>2492</v>
      </c>
      <c r="L613" s="227" t="s">
        <v>347</v>
      </c>
      <c r="M613" s="247">
        <v>4</v>
      </c>
      <c r="N613" s="32">
        <v>1</v>
      </c>
      <c r="O613" s="39" t="s">
        <v>1576</v>
      </c>
      <c r="P613" s="125">
        <f>SUMIFS('C - Sazby a jednotkové ceny'!$H$7:$H$69,'C - Sazby a jednotkové ceny'!$E$7:$E$69,'A1 - Seznam míst plnění vnější'!L613,'C - Sazby a jednotkové ceny'!$F$7:$F$69,'A1 - Seznam míst plnění vnější'!M613)</f>
        <v>0</v>
      </c>
      <c r="Q613" s="269">
        <f t="shared" si="26"/>
        <v>0</v>
      </c>
      <c r="R613" s="249" t="s">
        <v>1586</v>
      </c>
      <c r="S613" s="251" t="s">
        <v>1586</v>
      </c>
      <c r="T613" s="252" t="s">
        <v>1586</v>
      </c>
      <c r="U613" s="250" t="s">
        <v>1586</v>
      </c>
      <c r="V613" s="261" t="s">
        <v>1586</v>
      </c>
      <c r="W613" s="262" t="s">
        <v>1586</v>
      </c>
      <c r="Y613" s="15">
        <f ca="1">SUMIFS('D - Harmonogram úklidu'!$AJ$5:$AJ$1213,'D - Harmonogram úklidu'!$A$5:$A$1213,'A1 - Seznam míst plnění vnější'!G616,'D - Harmonogram úklidu'!$B$5:$B$1213,'A1 - Seznam míst plnění vnější'!L616)</f>
        <v>6</v>
      </c>
      <c r="Z613" s="47" t="str">
        <f t="shared" si="25"/>
        <v>Lípa</v>
      </c>
    </row>
    <row r="614" spans="1:26" ht="19.5" customHeight="1" x14ac:dyDescent="0.25">
      <c r="A614" s="14" t="s">
        <v>2510</v>
      </c>
      <c r="B614" s="30">
        <v>1221</v>
      </c>
      <c r="C614" s="26" t="s">
        <v>128</v>
      </c>
      <c r="D614" s="42" t="s">
        <v>142</v>
      </c>
      <c r="E614" s="26">
        <v>542332</v>
      </c>
      <c r="F614" s="26" t="s">
        <v>1626</v>
      </c>
      <c r="G614" s="33" t="s">
        <v>169</v>
      </c>
      <c r="H614" s="227" t="s">
        <v>1988</v>
      </c>
      <c r="I614" s="227" t="s">
        <v>2204</v>
      </c>
      <c r="J614" s="227" t="s">
        <v>2580</v>
      </c>
      <c r="K614" s="227" t="s">
        <v>2495</v>
      </c>
      <c r="L614" s="227" t="s">
        <v>350</v>
      </c>
      <c r="M614" s="247">
        <v>1</v>
      </c>
      <c r="N614" s="244">
        <v>404</v>
      </c>
      <c r="O614" s="243" t="s">
        <v>1575</v>
      </c>
      <c r="P614" s="125">
        <f>SUMIFS('C - Sazby a jednotkové ceny'!$H$7:$H$69,'C - Sazby a jednotkové ceny'!$E$7:$E$69,'A1 - Seznam míst plnění vnější'!L614,'C - Sazby a jednotkové ceny'!$F$7:$F$69,'A1 - Seznam míst plnění vnější'!M614)</f>
        <v>0</v>
      </c>
      <c r="Q614" s="269">
        <f t="shared" si="26"/>
        <v>0</v>
      </c>
      <c r="R614" s="249" t="s">
        <v>1586</v>
      </c>
      <c r="S614" s="251" t="s">
        <v>1586</v>
      </c>
      <c r="T614" s="252" t="s">
        <v>1586</v>
      </c>
      <c r="U614" s="250" t="s">
        <v>1586</v>
      </c>
      <c r="V614" s="261" t="s">
        <v>1586</v>
      </c>
      <c r="W614" s="262" t="s">
        <v>1586</v>
      </c>
      <c r="Y614" s="15">
        <f ca="1">SUMIFS('D - Harmonogram úklidu'!$AJ$5:$AJ$1213,'D - Harmonogram úklidu'!$A$5:$A$1213,'A1 - Seznam míst plnění vnější'!G617,'D - Harmonogram úklidu'!$B$5:$B$1213,'A1 - Seznam míst plnění vnější'!L617)</f>
        <v>4</v>
      </c>
      <c r="Z614" s="47" t="str">
        <f t="shared" si="25"/>
        <v>Lípa</v>
      </c>
    </row>
    <row r="615" spans="1:26" ht="19.5" customHeight="1" x14ac:dyDescent="0.25">
      <c r="A615" s="14" t="s">
        <v>2510</v>
      </c>
      <c r="B615" s="30">
        <v>1221</v>
      </c>
      <c r="C615" s="26" t="s">
        <v>128</v>
      </c>
      <c r="D615" s="42" t="s">
        <v>142</v>
      </c>
      <c r="E615" s="26">
        <v>542332</v>
      </c>
      <c r="F615" s="26" t="s">
        <v>1627</v>
      </c>
      <c r="G615" s="33" t="s">
        <v>169</v>
      </c>
      <c r="H615" s="227" t="s">
        <v>1988</v>
      </c>
      <c r="I615" s="227" t="s">
        <v>2204</v>
      </c>
      <c r="J615" s="227" t="s">
        <v>2494</v>
      </c>
      <c r="K615" s="227" t="s">
        <v>2494</v>
      </c>
      <c r="L615" s="227" t="s">
        <v>391</v>
      </c>
      <c r="M615" s="247">
        <v>1</v>
      </c>
      <c r="N615" s="244">
        <v>404</v>
      </c>
      <c r="O615" s="243" t="s">
        <v>1575</v>
      </c>
      <c r="P615" s="125">
        <f>SUMIFS('C - Sazby a jednotkové ceny'!$H$7:$H$69,'C - Sazby a jednotkové ceny'!$E$7:$E$69,'A1 - Seznam míst plnění vnější'!L615,'C - Sazby a jednotkové ceny'!$F$7:$F$69,'A1 - Seznam míst plnění vnější'!M615)</f>
        <v>0</v>
      </c>
      <c r="Q615" s="269">
        <f t="shared" si="26"/>
        <v>0</v>
      </c>
      <c r="R615" s="249" t="s">
        <v>1586</v>
      </c>
      <c r="S615" s="251" t="s">
        <v>1586</v>
      </c>
      <c r="T615" s="252" t="s">
        <v>1586</v>
      </c>
      <c r="U615" s="250" t="s">
        <v>1586</v>
      </c>
      <c r="V615" s="261" t="s">
        <v>1586</v>
      </c>
      <c r="W615" s="262" t="s">
        <v>1586</v>
      </c>
      <c r="Y615" s="15">
        <f ca="1">SUMIFS('D - Harmonogram úklidu'!$AJ$5:$AJ$1213,'D - Harmonogram úklidu'!$A$5:$A$1213,'A1 - Seznam míst plnění vnější'!G618,'D - Harmonogram úklidu'!$B$5:$B$1213,'A1 - Seznam míst plnění vnější'!L618)</f>
        <v>1</v>
      </c>
      <c r="Z615" s="47" t="str">
        <f t="shared" si="25"/>
        <v>Lípa</v>
      </c>
    </row>
    <row r="616" spans="1:26" ht="19.5" customHeight="1" x14ac:dyDescent="0.25">
      <c r="A616" s="14" t="s">
        <v>2510</v>
      </c>
      <c r="B616" s="30">
        <v>2791</v>
      </c>
      <c r="C616" s="26" t="s">
        <v>68</v>
      </c>
      <c r="D616" s="42" t="s">
        <v>58</v>
      </c>
      <c r="E616" s="26">
        <v>371351</v>
      </c>
      <c r="F616" s="26" t="s">
        <v>1730</v>
      </c>
      <c r="G616" s="33" t="s">
        <v>87</v>
      </c>
      <c r="H616" s="227" t="s">
        <v>1988</v>
      </c>
      <c r="I616" s="227" t="s">
        <v>2205</v>
      </c>
      <c r="J616" s="227" t="s">
        <v>2580</v>
      </c>
      <c r="K616" s="227" t="s">
        <v>2492</v>
      </c>
      <c r="L616" s="227" t="s">
        <v>347</v>
      </c>
      <c r="M616" s="247">
        <v>4</v>
      </c>
      <c r="N616" s="32">
        <v>1</v>
      </c>
      <c r="O616" s="39" t="s">
        <v>1576</v>
      </c>
      <c r="P616" s="125">
        <f>SUMIFS('C - Sazby a jednotkové ceny'!$H$7:$H$69,'C - Sazby a jednotkové ceny'!$E$7:$E$69,'A1 - Seznam míst plnění vnější'!L616,'C - Sazby a jednotkové ceny'!$F$7:$F$69,'A1 - Seznam míst plnění vnější'!M616)</f>
        <v>0</v>
      </c>
      <c r="Q616" s="269">
        <f t="shared" si="26"/>
        <v>0</v>
      </c>
      <c r="R616" s="249" t="s">
        <v>1586</v>
      </c>
      <c r="S616" s="251" t="s">
        <v>1586</v>
      </c>
      <c r="T616" s="252" t="s">
        <v>1586</v>
      </c>
      <c r="U616" s="250" t="s">
        <v>1586</v>
      </c>
      <c r="V616" s="261" t="s">
        <v>1586</v>
      </c>
      <c r="W616" s="262" t="s">
        <v>1586</v>
      </c>
      <c r="Y616" s="15">
        <f ca="1">SUMIFS('D - Harmonogram úklidu'!$AJ$5:$AJ$1213,'D - Harmonogram úklidu'!$A$5:$A$1213,'A1 - Seznam míst plnění vnější'!G619,'D - Harmonogram úklidu'!$B$5:$B$1213,'A1 - Seznam míst plnění vnější'!L619)</f>
        <v>6</v>
      </c>
      <c r="Z616" s="47" t="str">
        <f t="shared" si="25"/>
        <v>Lipov</v>
      </c>
    </row>
    <row r="617" spans="1:26" ht="19.5" customHeight="1" x14ac:dyDescent="0.25">
      <c r="A617" s="14" t="s">
        <v>2510</v>
      </c>
      <c r="B617" s="30">
        <v>2791</v>
      </c>
      <c r="C617" s="26" t="s">
        <v>68</v>
      </c>
      <c r="D617" s="42" t="s">
        <v>58</v>
      </c>
      <c r="E617" s="26">
        <v>371351</v>
      </c>
      <c r="F617" s="26" t="s">
        <v>1731</v>
      </c>
      <c r="G617" s="33" t="s">
        <v>87</v>
      </c>
      <c r="H617" s="227" t="s">
        <v>1988</v>
      </c>
      <c r="I617" s="227" t="s">
        <v>2205</v>
      </c>
      <c r="J617" s="227" t="s">
        <v>2580</v>
      </c>
      <c r="K617" s="227" t="s">
        <v>2495</v>
      </c>
      <c r="L617" s="227" t="s">
        <v>350</v>
      </c>
      <c r="M617" s="247">
        <v>2</v>
      </c>
      <c r="N617" s="244">
        <v>315</v>
      </c>
      <c r="O617" s="243" t="s">
        <v>1575</v>
      </c>
      <c r="P617" s="125">
        <f>SUMIFS('C - Sazby a jednotkové ceny'!$H$7:$H$69,'C - Sazby a jednotkové ceny'!$E$7:$E$69,'A1 - Seznam míst plnění vnější'!L617,'C - Sazby a jednotkové ceny'!$F$7:$F$69,'A1 - Seznam míst plnění vnější'!M617)</f>
        <v>0</v>
      </c>
      <c r="Q617" s="269">
        <f t="shared" si="26"/>
        <v>0</v>
      </c>
      <c r="R617" s="249" t="s">
        <v>1586</v>
      </c>
      <c r="S617" s="251" t="s">
        <v>1586</v>
      </c>
      <c r="T617" s="252" t="s">
        <v>1586</v>
      </c>
      <c r="U617" s="250" t="s">
        <v>1586</v>
      </c>
      <c r="V617" s="261" t="s">
        <v>1586</v>
      </c>
      <c r="W617" s="262" t="s">
        <v>1586</v>
      </c>
      <c r="Y617" s="15">
        <f ca="1">SUMIFS('D - Harmonogram úklidu'!$AJ$5:$AJ$1213,'D - Harmonogram úklidu'!$A$5:$A$1213,'A1 - Seznam míst plnění vnější'!G620,'D - Harmonogram úklidu'!$B$5:$B$1213,'A1 - Seznam míst plnění vnější'!L620)</f>
        <v>4</v>
      </c>
      <c r="Z617" s="47" t="str">
        <f t="shared" si="25"/>
        <v>Lipov</v>
      </c>
    </row>
    <row r="618" spans="1:26" ht="19.5" customHeight="1" x14ac:dyDescent="0.25">
      <c r="A618" s="14" t="s">
        <v>2510</v>
      </c>
      <c r="B618" s="30">
        <v>2791</v>
      </c>
      <c r="C618" s="26" t="s">
        <v>68</v>
      </c>
      <c r="D618" s="42" t="s">
        <v>58</v>
      </c>
      <c r="E618" s="26">
        <v>371351</v>
      </c>
      <c r="F618" s="26" t="s">
        <v>1732</v>
      </c>
      <c r="G618" s="33" t="s">
        <v>87</v>
      </c>
      <c r="H618" s="227" t="s">
        <v>1988</v>
      </c>
      <c r="I618" s="227" t="s">
        <v>2205</v>
      </c>
      <c r="J618" s="227" t="s">
        <v>2494</v>
      </c>
      <c r="K618" s="227" t="s">
        <v>2494</v>
      </c>
      <c r="L618" s="227" t="s">
        <v>391</v>
      </c>
      <c r="M618" s="247">
        <v>1</v>
      </c>
      <c r="N618" s="244">
        <v>405</v>
      </c>
      <c r="O618" s="243" t="s">
        <v>1575</v>
      </c>
      <c r="P618" s="125">
        <f>SUMIFS('C - Sazby a jednotkové ceny'!$H$7:$H$69,'C - Sazby a jednotkové ceny'!$E$7:$E$69,'A1 - Seznam míst plnění vnější'!L618,'C - Sazby a jednotkové ceny'!$F$7:$F$69,'A1 - Seznam míst plnění vnější'!M618)</f>
        <v>0</v>
      </c>
      <c r="Q618" s="269">
        <f t="shared" si="26"/>
        <v>0</v>
      </c>
      <c r="R618" s="249" t="s">
        <v>1586</v>
      </c>
      <c r="S618" s="251" t="s">
        <v>1586</v>
      </c>
      <c r="T618" s="252" t="s">
        <v>1586</v>
      </c>
      <c r="U618" s="250" t="s">
        <v>1586</v>
      </c>
      <c r="V618" s="261" t="s">
        <v>1586</v>
      </c>
      <c r="W618" s="262" t="s">
        <v>1586</v>
      </c>
      <c r="Y618" s="15">
        <f ca="1">SUMIFS('D - Harmonogram úklidu'!$AJ$5:$AJ$1213,'D - Harmonogram úklidu'!$A$5:$A$1213,'A1 - Seznam míst plnění vnější'!G621,'D - Harmonogram úklidu'!$B$5:$B$1213,'A1 - Seznam míst plnění vnější'!L621)</f>
        <v>4</v>
      </c>
      <c r="Z618" s="47" t="str">
        <f t="shared" si="25"/>
        <v>Lipov</v>
      </c>
    </row>
    <row r="619" spans="1:26" ht="11.25" customHeight="1" x14ac:dyDescent="0.25">
      <c r="A619" s="14" t="s">
        <v>2510</v>
      </c>
      <c r="B619" s="30">
        <v>2791</v>
      </c>
      <c r="C619" s="26" t="s">
        <v>68</v>
      </c>
      <c r="D619" s="42" t="s">
        <v>58</v>
      </c>
      <c r="E619" s="26">
        <v>371351</v>
      </c>
      <c r="F619" s="26" t="s">
        <v>1618</v>
      </c>
      <c r="G619" s="33" t="s">
        <v>87</v>
      </c>
      <c r="H619" s="227" t="s">
        <v>1988</v>
      </c>
      <c r="I619" s="227" t="s">
        <v>2206</v>
      </c>
      <c r="J619" s="227" t="s">
        <v>2580</v>
      </c>
      <c r="K619" s="227" t="s">
        <v>2492</v>
      </c>
      <c r="L619" s="227" t="s">
        <v>347</v>
      </c>
      <c r="M619" s="247">
        <v>4</v>
      </c>
      <c r="N619" s="32">
        <v>1</v>
      </c>
      <c r="O619" s="39" t="s">
        <v>1576</v>
      </c>
      <c r="P619" s="125">
        <f>SUMIFS('C - Sazby a jednotkové ceny'!$H$7:$H$69,'C - Sazby a jednotkové ceny'!$E$7:$E$69,'A1 - Seznam míst plnění vnější'!L619,'C - Sazby a jednotkové ceny'!$F$7:$F$69,'A1 - Seznam míst plnění vnější'!M619)</f>
        <v>0</v>
      </c>
      <c r="Q619" s="269">
        <f t="shared" si="26"/>
        <v>0</v>
      </c>
      <c r="R619" s="249" t="s">
        <v>1586</v>
      </c>
      <c r="S619" s="251" t="s">
        <v>1586</v>
      </c>
      <c r="T619" s="252" t="s">
        <v>1586</v>
      </c>
      <c r="U619" s="250" t="s">
        <v>1586</v>
      </c>
      <c r="V619" s="261" t="s">
        <v>1586</v>
      </c>
      <c r="W619" s="262" t="s">
        <v>1586</v>
      </c>
      <c r="Y619" s="15">
        <f ca="1">SUMIFS('D - Harmonogram úklidu'!$AJ$5:$AJ$1213,'D - Harmonogram úklidu'!$A$5:$A$1213,'A1 - Seznam míst plnění vnější'!G622,'D - Harmonogram úklidu'!$B$5:$B$1213,'A1 - Seznam míst plnění vnější'!L622)</f>
        <v>2</v>
      </c>
      <c r="Z619" s="47" t="str">
        <f t="shared" si="25"/>
        <v>Lipov</v>
      </c>
    </row>
    <row r="620" spans="1:26" ht="11.25" customHeight="1" x14ac:dyDescent="0.25">
      <c r="A620" s="14" t="s">
        <v>2510</v>
      </c>
      <c r="B620" s="30">
        <v>2791</v>
      </c>
      <c r="C620" s="26" t="s">
        <v>68</v>
      </c>
      <c r="D620" s="42" t="s">
        <v>58</v>
      </c>
      <c r="E620" s="26">
        <v>371351</v>
      </c>
      <c r="F620" s="26" t="s">
        <v>1619</v>
      </c>
      <c r="G620" s="33" t="s">
        <v>87</v>
      </c>
      <c r="H620" s="227" t="s">
        <v>1988</v>
      </c>
      <c r="I620" s="227" t="s">
        <v>2206</v>
      </c>
      <c r="J620" s="227" t="s">
        <v>2580</v>
      </c>
      <c r="K620" s="227" t="s">
        <v>2495</v>
      </c>
      <c r="L620" s="227" t="s">
        <v>350</v>
      </c>
      <c r="M620" s="247">
        <v>4</v>
      </c>
      <c r="N620" s="244">
        <v>68</v>
      </c>
      <c r="O620" s="243" t="s">
        <v>1575</v>
      </c>
      <c r="P620" s="125">
        <f>SUMIFS('C - Sazby a jednotkové ceny'!$H$7:$H$69,'C - Sazby a jednotkové ceny'!$E$7:$E$69,'A1 - Seznam míst plnění vnější'!L620,'C - Sazby a jednotkové ceny'!$F$7:$F$69,'A1 - Seznam míst plnění vnější'!M620)</f>
        <v>0</v>
      </c>
      <c r="Q620" s="269">
        <f t="shared" si="26"/>
        <v>0</v>
      </c>
      <c r="R620" s="249" t="s">
        <v>1586</v>
      </c>
      <c r="S620" s="251" t="s">
        <v>1586</v>
      </c>
      <c r="T620" s="252" t="s">
        <v>1586</v>
      </c>
      <c r="U620" s="250" t="s">
        <v>1586</v>
      </c>
      <c r="V620" s="261" t="s">
        <v>1586</v>
      </c>
      <c r="W620" s="262" t="s">
        <v>1586</v>
      </c>
      <c r="Y620" s="15">
        <f ca="1">SUMIFS('D - Harmonogram úklidu'!$AJ$5:$AJ$1213,'D - Harmonogram úklidu'!$A$5:$A$1213,'A1 - Seznam míst plnění vnější'!G623,'D - Harmonogram úklidu'!$B$5:$B$1213,'A1 - Seznam míst plnění vnější'!L623)</f>
        <v>4</v>
      </c>
      <c r="Z620" s="47" t="str">
        <f t="shared" si="25"/>
        <v>Lipov</v>
      </c>
    </row>
    <row r="621" spans="1:26" ht="19.5" customHeight="1" x14ac:dyDescent="0.25">
      <c r="A621" s="14" t="s">
        <v>2510</v>
      </c>
      <c r="B621" s="30">
        <v>2791</v>
      </c>
      <c r="C621" s="26" t="s">
        <v>68</v>
      </c>
      <c r="D621" s="42" t="s">
        <v>58</v>
      </c>
      <c r="E621" s="26">
        <v>371559</v>
      </c>
      <c r="F621" s="26" t="s">
        <v>1620</v>
      </c>
      <c r="G621" s="33" t="s">
        <v>88</v>
      </c>
      <c r="H621" s="227" t="s">
        <v>1988</v>
      </c>
      <c r="I621" s="227" t="s">
        <v>2207</v>
      </c>
      <c r="J621" s="227" t="s">
        <v>2580</v>
      </c>
      <c r="K621" s="227" t="s">
        <v>2491</v>
      </c>
      <c r="L621" s="227" t="s">
        <v>346</v>
      </c>
      <c r="M621" s="247">
        <v>2</v>
      </c>
      <c r="N621" s="244">
        <v>20</v>
      </c>
      <c r="O621" s="243" t="s">
        <v>1575</v>
      </c>
      <c r="P621" s="125">
        <f>SUMIFS('C - Sazby a jednotkové ceny'!$H$7:$H$69,'C - Sazby a jednotkové ceny'!$E$7:$E$69,'A1 - Seznam míst plnění vnější'!L621,'C - Sazby a jednotkové ceny'!$F$7:$F$69,'A1 - Seznam míst plnění vnější'!M621)</f>
        <v>0</v>
      </c>
      <c r="Q621" s="269">
        <f t="shared" si="26"/>
        <v>0</v>
      </c>
      <c r="R621" s="249" t="s">
        <v>1586</v>
      </c>
      <c r="S621" s="251" t="s">
        <v>1586</v>
      </c>
      <c r="T621" s="252" t="s">
        <v>1586</v>
      </c>
      <c r="U621" s="250" t="s">
        <v>1586</v>
      </c>
      <c r="V621" s="261" t="s">
        <v>1586</v>
      </c>
      <c r="W621" s="262" t="s">
        <v>1586</v>
      </c>
      <c r="Y621" s="15">
        <f ca="1">SUMIFS('D - Harmonogram úklidu'!$AJ$5:$AJ$1213,'D - Harmonogram úklidu'!$A$5:$A$1213,'A1 - Seznam míst plnění vnější'!G624,'D - Harmonogram úklidu'!$B$5:$B$1213,'A1 - Seznam míst plnění vnější'!L624)</f>
        <v>1</v>
      </c>
      <c r="Z621" s="47" t="str">
        <f t="shared" si="25"/>
        <v>Louka u Ostrohu</v>
      </c>
    </row>
    <row r="622" spans="1:26" ht="19.5" customHeight="1" x14ac:dyDescent="0.25">
      <c r="A622" s="14" t="s">
        <v>2510</v>
      </c>
      <c r="B622" s="30">
        <v>2791</v>
      </c>
      <c r="C622" s="26" t="s">
        <v>68</v>
      </c>
      <c r="D622" s="42" t="s">
        <v>58</v>
      </c>
      <c r="E622" s="26">
        <v>371559</v>
      </c>
      <c r="F622" s="26" t="s">
        <v>1621</v>
      </c>
      <c r="G622" s="33" t="s">
        <v>88</v>
      </c>
      <c r="H622" s="227" t="s">
        <v>1988</v>
      </c>
      <c r="I622" s="227" t="s">
        <v>2207</v>
      </c>
      <c r="J622" s="227" t="s">
        <v>2580</v>
      </c>
      <c r="K622" s="227" t="s">
        <v>2492</v>
      </c>
      <c r="L622" s="227" t="s">
        <v>347</v>
      </c>
      <c r="M622" s="247">
        <v>2</v>
      </c>
      <c r="N622" s="32">
        <v>2</v>
      </c>
      <c r="O622" s="39" t="s">
        <v>1576</v>
      </c>
      <c r="P622" s="125">
        <f>SUMIFS('C - Sazby a jednotkové ceny'!$H$7:$H$69,'C - Sazby a jednotkové ceny'!$E$7:$E$69,'A1 - Seznam míst plnění vnější'!L622,'C - Sazby a jednotkové ceny'!$F$7:$F$69,'A1 - Seznam míst plnění vnější'!M622)</f>
        <v>0</v>
      </c>
      <c r="Q622" s="269">
        <f t="shared" si="26"/>
        <v>0</v>
      </c>
      <c r="R622" s="249" t="s">
        <v>1586</v>
      </c>
      <c r="S622" s="251" t="s">
        <v>1586</v>
      </c>
      <c r="T622" s="252" t="s">
        <v>1586</v>
      </c>
      <c r="U622" s="250" t="s">
        <v>1586</v>
      </c>
      <c r="V622" s="261" t="s">
        <v>1586</v>
      </c>
      <c r="W622" s="262" t="s">
        <v>1586</v>
      </c>
      <c r="Y622" s="15">
        <f ca="1">SUMIFS('D - Harmonogram úklidu'!$AJ$5:$AJ$1213,'D - Harmonogram úklidu'!$A$5:$A$1213,'A1 - Seznam míst plnění vnější'!G625,'D - Harmonogram úklidu'!$B$5:$B$1213,'A1 - Seznam míst plnění vnější'!L625)</f>
        <v>20</v>
      </c>
      <c r="Z622" s="47" t="str">
        <f t="shared" si="25"/>
        <v>Louka u Ostrohu</v>
      </c>
    </row>
    <row r="623" spans="1:26" ht="19.5" customHeight="1" x14ac:dyDescent="0.25">
      <c r="A623" s="14" t="s">
        <v>2510</v>
      </c>
      <c r="B623" s="30">
        <v>2791</v>
      </c>
      <c r="C623" s="26" t="s">
        <v>68</v>
      </c>
      <c r="D623" s="42" t="s">
        <v>58</v>
      </c>
      <c r="E623" s="26">
        <v>371559</v>
      </c>
      <c r="F623" s="26" t="s">
        <v>1622</v>
      </c>
      <c r="G623" s="33" t="s">
        <v>88</v>
      </c>
      <c r="H623" s="227" t="s">
        <v>1988</v>
      </c>
      <c r="I623" s="227" t="s">
        <v>2207</v>
      </c>
      <c r="J623" s="227" t="s">
        <v>2580</v>
      </c>
      <c r="K623" s="227" t="s">
        <v>2495</v>
      </c>
      <c r="L623" s="227" t="s">
        <v>350</v>
      </c>
      <c r="M623" s="247">
        <v>2</v>
      </c>
      <c r="N623" s="244">
        <v>118</v>
      </c>
      <c r="O623" s="243" t="s">
        <v>1575</v>
      </c>
      <c r="P623" s="125">
        <f>SUMIFS('C - Sazby a jednotkové ceny'!$H$7:$H$69,'C - Sazby a jednotkové ceny'!$E$7:$E$69,'A1 - Seznam míst plnění vnější'!L623,'C - Sazby a jednotkové ceny'!$F$7:$F$69,'A1 - Seznam míst plnění vnější'!M623)</f>
        <v>0</v>
      </c>
      <c r="Q623" s="269">
        <f t="shared" si="26"/>
        <v>0</v>
      </c>
      <c r="R623" s="249" t="s">
        <v>1586</v>
      </c>
      <c r="S623" s="251" t="s">
        <v>1586</v>
      </c>
      <c r="T623" s="252" t="s">
        <v>1586</v>
      </c>
      <c r="U623" s="250" t="s">
        <v>1586</v>
      </c>
      <c r="V623" s="261" t="s">
        <v>1586</v>
      </c>
      <c r="W623" s="262" t="s">
        <v>1586</v>
      </c>
      <c r="Y623" s="15">
        <f ca="1">SUMIFS('D - Harmonogram úklidu'!$AJ$5:$AJ$1213,'D - Harmonogram úklidu'!$A$5:$A$1213,'A1 - Seznam míst plnění vnější'!G626,'D - Harmonogram úklidu'!$B$5:$B$1213,'A1 - Seznam míst plnění vnější'!L626)</f>
        <v>16</v>
      </c>
      <c r="Z623" s="47" t="str">
        <f t="shared" si="25"/>
        <v>Louka u Ostrohu</v>
      </c>
    </row>
    <row r="624" spans="1:26" ht="19.5" customHeight="1" x14ac:dyDescent="0.25">
      <c r="A624" s="14" t="s">
        <v>2510</v>
      </c>
      <c r="B624" s="30">
        <v>2791</v>
      </c>
      <c r="C624" s="26" t="s">
        <v>68</v>
      </c>
      <c r="D624" s="42" t="s">
        <v>58</v>
      </c>
      <c r="E624" s="26">
        <v>371559</v>
      </c>
      <c r="F624" s="26" t="s">
        <v>1623</v>
      </c>
      <c r="G624" s="33" t="s">
        <v>88</v>
      </c>
      <c r="H624" s="227" t="s">
        <v>1988</v>
      </c>
      <c r="I624" s="227" t="s">
        <v>2207</v>
      </c>
      <c r="J624" s="227" t="s">
        <v>2494</v>
      </c>
      <c r="K624" s="227" t="s">
        <v>2494</v>
      </c>
      <c r="L624" s="227" t="s">
        <v>391</v>
      </c>
      <c r="M624" s="247">
        <v>1</v>
      </c>
      <c r="N624" s="244">
        <v>120</v>
      </c>
      <c r="O624" s="243" t="s">
        <v>1575</v>
      </c>
      <c r="P624" s="125">
        <f>SUMIFS('C - Sazby a jednotkové ceny'!$H$7:$H$69,'C - Sazby a jednotkové ceny'!$E$7:$E$69,'A1 - Seznam míst plnění vnější'!L624,'C - Sazby a jednotkové ceny'!$F$7:$F$69,'A1 - Seznam míst plnění vnější'!M624)</f>
        <v>0</v>
      </c>
      <c r="Q624" s="269">
        <f t="shared" si="26"/>
        <v>0</v>
      </c>
      <c r="R624" s="249" t="s">
        <v>1586</v>
      </c>
      <c r="S624" s="251" t="s">
        <v>1586</v>
      </c>
      <c r="T624" s="252" t="s">
        <v>1586</v>
      </c>
      <c r="U624" s="250" t="s">
        <v>1586</v>
      </c>
      <c r="V624" s="261" t="s">
        <v>1586</v>
      </c>
      <c r="W624" s="262" t="s">
        <v>1586</v>
      </c>
      <c r="Y624" s="15">
        <f ca="1">SUMIFS('D - Harmonogram úklidu'!$AJ$5:$AJ$1213,'D - Harmonogram úklidu'!$A$5:$A$1213,'A1 - Seznam míst plnění vnější'!G627,'D - Harmonogram úklidu'!$B$5:$B$1213,'A1 - Seznam míst plnění vnější'!L627)</f>
        <v>16</v>
      </c>
      <c r="Z624" s="47" t="str">
        <f t="shared" si="25"/>
        <v>Louka u Ostrohu</v>
      </c>
    </row>
    <row r="625" spans="1:26" ht="11.25" customHeight="1" x14ac:dyDescent="0.25">
      <c r="A625" s="14" t="s">
        <v>2510</v>
      </c>
      <c r="B625" s="30">
        <v>1201</v>
      </c>
      <c r="C625" s="26" t="s">
        <v>128</v>
      </c>
      <c r="D625" s="42" t="s">
        <v>128</v>
      </c>
      <c r="E625" s="26">
        <v>347856</v>
      </c>
      <c r="F625" s="26" t="s">
        <v>1725</v>
      </c>
      <c r="G625" s="33" t="s">
        <v>170</v>
      </c>
      <c r="H625" s="227" t="s">
        <v>1988</v>
      </c>
      <c r="I625" s="227" t="s">
        <v>2208</v>
      </c>
      <c r="J625" s="227" t="s">
        <v>2580</v>
      </c>
      <c r="K625" s="227" t="s">
        <v>2492</v>
      </c>
      <c r="L625" s="227" t="s">
        <v>347</v>
      </c>
      <c r="M625" s="247">
        <v>12</v>
      </c>
      <c r="N625" s="32">
        <v>2</v>
      </c>
      <c r="O625" s="39" t="s">
        <v>1576</v>
      </c>
      <c r="P625" s="125">
        <f>SUMIFS('C - Sazby a jednotkové ceny'!$H$7:$H$69,'C - Sazby a jednotkové ceny'!$E$7:$E$69,'A1 - Seznam míst plnění vnější'!L625,'C - Sazby a jednotkové ceny'!$F$7:$F$69,'A1 - Seznam míst plnění vnější'!M625)</f>
        <v>0</v>
      </c>
      <c r="Q625" s="269">
        <f t="shared" si="26"/>
        <v>0</v>
      </c>
      <c r="R625" s="249" t="s">
        <v>1586</v>
      </c>
      <c r="S625" s="251" t="s">
        <v>1586</v>
      </c>
      <c r="T625" s="252" t="s">
        <v>1586</v>
      </c>
      <c r="U625" s="250" t="s">
        <v>1586</v>
      </c>
      <c r="V625" s="261" t="s">
        <v>1586</v>
      </c>
      <c r="W625" s="262" t="s">
        <v>1586</v>
      </c>
      <c r="Y625" s="15">
        <f ca="1">SUMIFS('D - Harmonogram úklidu'!$AJ$5:$AJ$1213,'D - Harmonogram úklidu'!$A$5:$A$1213,'A1 - Seznam míst plnění vnější'!G628,'D - Harmonogram úklidu'!$B$5:$B$1213,'A1 - Seznam míst plnění vnější'!L628)</f>
        <v>1</v>
      </c>
      <c r="Z625" s="47" t="str">
        <f t="shared" si="25"/>
        <v>Luka nad Jihlavou</v>
      </c>
    </row>
    <row r="626" spans="1:26" ht="11.25" customHeight="1" x14ac:dyDescent="0.25">
      <c r="A626" s="14" t="s">
        <v>2510</v>
      </c>
      <c r="B626" s="30">
        <v>1201</v>
      </c>
      <c r="C626" s="26" t="s">
        <v>128</v>
      </c>
      <c r="D626" s="42" t="s">
        <v>128</v>
      </c>
      <c r="E626" s="26">
        <v>347856</v>
      </c>
      <c r="F626" s="26" t="s">
        <v>1726</v>
      </c>
      <c r="G626" s="33" t="s">
        <v>170</v>
      </c>
      <c r="H626" s="227" t="s">
        <v>1988</v>
      </c>
      <c r="I626" s="227" t="s">
        <v>2208</v>
      </c>
      <c r="J626" s="227" t="s">
        <v>2580</v>
      </c>
      <c r="K626" s="227" t="s">
        <v>2495</v>
      </c>
      <c r="L626" s="227" t="s">
        <v>350</v>
      </c>
      <c r="M626" s="247">
        <v>12</v>
      </c>
      <c r="N626" s="244">
        <v>190</v>
      </c>
      <c r="O626" s="243" t="s">
        <v>1575</v>
      </c>
      <c r="P626" s="125">
        <f>SUMIFS('C - Sazby a jednotkové ceny'!$H$7:$H$69,'C - Sazby a jednotkové ceny'!$E$7:$E$69,'A1 - Seznam míst plnění vnější'!L626,'C - Sazby a jednotkové ceny'!$F$7:$F$69,'A1 - Seznam míst plnění vnější'!M626)</f>
        <v>0</v>
      </c>
      <c r="Q626" s="269">
        <f t="shared" si="26"/>
        <v>0</v>
      </c>
      <c r="R626" s="249" t="s">
        <v>1586</v>
      </c>
      <c r="S626" s="251" t="s">
        <v>1585</v>
      </c>
      <c r="T626" s="252" t="s">
        <v>1585</v>
      </c>
      <c r="U626" s="250" t="s">
        <v>1586</v>
      </c>
      <c r="V626" s="261" t="s">
        <v>1586</v>
      </c>
      <c r="W626" s="262" t="s">
        <v>1586</v>
      </c>
      <c r="Y626" s="15">
        <f ca="1">SUMIFS('D - Harmonogram úklidu'!$AJ$5:$AJ$1213,'D - Harmonogram úklidu'!$A$5:$A$1213,'A1 - Seznam míst plnění vnější'!G629,'D - Harmonogram úklidu'!$B$5:$B$1213,'A1 - Seznam míst plnění vnější'!L629)</f>
        <v>4</v>
      </c>
      <c r="Z626" s="47" t="str">
        <f t="shared" si="25"/>
        <v>Luka nad Jihlavou</v>
      </c>
    </row>
    <row r="627" spans="1:26" ht="11.25" customHeight="1" x14ac:dyDescent="0.25">
      <c r="A627" s="14" t="s">
        <v>2510</v>
      </c>
      <c r="B627" s="30">
        <v>1201</v>
      </c>
      <c r="C627" s="26" t="s">
        <v>128</v>
      </c>
      <c r="D627" s="42" t="s">
        <v>128</v>
      </c>
      <c r="E627" s="26">
        <v>347856</v>
      </c>
      <c r="F627" s="26" t="s">
        <v>1827</v>
      </c>
      <c r="G627" s="33" t="s">
        <v>170</v>
      </c>
      <c r="H627" s="227" t="s">
        <v>1988</v>
      </c>
      <c r="I627" s="227" t="s">
        <v>2209</v>
      </c>
      <c r="J627" s="227" t="s">
        <v>2580</v>
      </c>
      <c r="K627" s="227" t="s">
        <v>2495</v>
      </c>
      <c r="L627" s="227" t="s">
        <v>350</v>
      </c>
      <c r="M627" s="247">
        <v>4</v>
      </c>
      <c r="N627" s="244">
        <v>1003</v>
      </c>
      <c r="O627" s="243" t="s">
        <v>1575</v>
      </c>
      <c r="P627" s="125">
        <f>SUMIFS('C - Sazby a jednotkové ceny'!$H$7:$H$69,'C - Sazby a jednotkové ceny'!$E$7:$E$69,'A1 - Seznam míst plnění vnější'!L627,'C - Sazby a jednotkové ceny'!$F$7:$F$69,'A1 - Seznam míst plnění vnější'!M627)</f>
        <v>0</v>
      </c>
      <c r="Q627" s="269">
        <f t="shared" si="26"/>
        <v>0</v>
      </c>
      <c r="R627" s="249" t="s">
        <v>1586</v>
      </c>
      <c r="S627" s="251" t="s">
        <v>1585</v>
      </c>
      <c r="T627" s="252" t="s">
        <v>1585</v>
      </c>
      <c r="U627" s="250" t="s">
        <v>1586</v>
      </c>
      <c r="V627" s="261" t="s">
        <v>1586</v>
      </c>
      <c r="W627" s="262" t="s">
        <v>1586</v>
      </c>
      <c r="Y627" s="15">
        <f ca="1">SUMIFS('D - Harmonogram úklidu'!$AJ$5:$AJ$1213,'D - Harmonogram úklidu'!$A$5:$A$1213,'A1 - Seznam míst plnění vnější'!G630,'D - Harmonogram úklidu'!$B$5:$B$1213,'A1 - Seznam míst plnění vnější'!L630)</f>
        <v>4</v>
      </c>
      <c r="Z627" s="47" t="str">
        <f t="shared" si="25"/>
        <v>Luka nad Jihlavou</v>
      </c>
    </row>
    <row r="628" spans="1:26" ht="11.25" customHeight="1" x14ac:dyDescent="0.25">
      <c r="A628" s="14" t="s">
        <v>2510</v>
      </c>
      <c r="B628" s="30">
        <v>1201</v>
      </c>
      <c r="C628" s="26" t="s">
        <v>128</v>
      </c>
      <c r="D628" s="42" t="s">
        <v>128</v>
      </c>
      <c r="E628" s="26">
        <v>347856</v>
      </c>
      <c r="F628" s="26" t="s">
        <v>1828</v>
      </c>
      <c r="G628" s="33" t="s">
        <v>170</v>
      </c>
      <c r="H628" s="227" t="s">
        <v>1988</v>
      </c>
      <c r="I628" s="227" t="s">
        <v>2209</v>
      </c>
      <c r="J628" s="227" t="s">
        <v>2494</v>
      </c>
      <c r="K628" s="227" t="s">
        <v>2494</v>
      </c>
      <c r="L628" s="227" t="s">
        <v>391</v>
      </c>
      <c r="M628" s="247">
        <v>1</v>
      </c>
      <c r="N628" s="244">
        <v>1230</v>
      </c>
      <c r="O628" s="243" t="s">
        <v>1575</v>
      </c>
      <c r="P628" s="125">
        <f>SUMIFS('C - Sazby a jednotkové ceny'!$H$7:$H$69,'C - Sazby a jednotkové ceny'!$E$7:$E$69,'A1 - Seznam míst plnění vnější'!L628,'C - Sazby a jednotkové ceny'!$F$7:$F$69,'A1 - Seznam míst plnění vnější'!M628)</f>
        <v>0</v>
      </c>
      <c r="Q628" s="269">
        <f t="shared" si="26"/>
        <v>0</v>
      </c>
      <c r="R628" s="249" t="s">
        <v>1586</v>
      </c>
      <c r="S628" s="251" t="s">
        <v>1586</v>
      </c>
      <c r="T628" s="252" t="s">
        <v>1586</v>
      </c>
      <c r="U628" s="250" t="s">
        <v>1586</v>
      </c>
      <c r="V628" s="261" t="s">
        <v>1586</v>
      </c>
      <c r="W628" s="262" t="s">
        <v>1586</v>
      </c>
      <c r="Y628" s="15">
        <f ca="1">SUMIFS('D - Harmonogram úklidu'!$AJ$5:$AJ$1213,'D - Harmonogram úklidu'!$A$5:$A$1213,'A1 - Seznam míst plnění vnější'!G631,'D - Harmonogram úklidu'!$B$5:$B$1213,'A1 - Seznam míst plnění vnější'!L631)</f>
        <v>4</v>
      </c>
      <c r="Z628" s="47" t="str">
        <f t="shared" si="25"/>
        <v>Luka nad Jihlavou</v>
      </c>
    </row>
    <row r="629" spans="1:26" ht="11.25" customHeight="1" x14ac:dyDescent="0.25">
      <c r="A629" s="14" t="s">
        <v>2510</v>
      </c>
      <c r="B629" s="30">
        <v>2101</v>
      </c>
      <c r="C629" s="26" t="s">
        <v>344</v>
      </c>
      <c r="D629" s="42" t="s">
        <v>27</v>
      </c>
      <c r="E629" s="26">
        <v>348151</v>
      </c>
      <c r="F629" s="26" t="s">
        <v>1645</v>
      </c>
      <c r="G629" s="33" t="s">
        <v>19</v>
      </c>
      <c r="H629" s="227" t="s">
        <v>1988</v>
      </c>
      <c r="I629" s="227" t="s">
        <v>2210</v>
      </c>
      <c r="J629" s="227" t="s">
        <v>2580</v>
      </c>
      <c r="K629" s="227" t="s">
        <v>2495</v>
      </c>
      <c r="L629" s="227" t="s">
        <v>350</v>
      </c>
      <c r="M629" s="247">
        <v>1</v>
      </c>
      <c r="N629" s="244">
        <v>1133</v>
      </c>
      <c r="O629" s="243" t="s">
        <v>1575</v>
      </c>
      <c r="P629" s="125">
        <f>SUMIFS('C - Sazby a jednotkové ceny'!$H$7:$H$69,'C - Sazby a jednotkové ceny'!$E$7:$E$69,'A1 - Seznam míst plnění vnější'!L629,'C - Sazby a jednotkové ceny'!$F$7:$F$69,'A1 - Seznam míst plnění vnější'!M629)</f>
        <v>0</v>
      </c>
      <c r="Q629" s="269">
        <f t="shared" si="26"/>
        <v>0</v>
      </c>
      <c r="R629" s="249" t="s">
        <v>1586</v>
      </c>
      <c r="S629" s="251" t="s">
        <v>1585</v>
      </c>
      <c r="T629" s="252" t="s">
        <v>1585</v>
      </c>
      <c r="U629" s="250" t="s">
        <v>1586</v>
      </c>
      <c r="V629" s="261" t="s">
        <v>1586</v>
      </c>
      <c r="W629" s="262" t="s">
        <v>1586</v>
      </c>
      <c r="Y629" s="15">
        <f ca="1">SUMIFS('D - Harmonogram úklidu'!$AJ$5:$AJ$1213,'D - Harmonogram úklidu'!$A$5:$A$1213,'A1 - Seznam míst plnění vnější'!G632,'D - Harmonogram úklidu'!$B$5:$B$1213,'A1 - Seznam míst plnění vnější'!L632)</f>
        <v>4</v>
      </c>
      <c r="Z629" s="47" t="str">
        <f t="shared" si="25"/>
        <v>Luleč</v>
      </c>
    </row>
    <row r="630" spans="1:26" ht="11.25" customHeight="1" x14ac:dyDescent="0.25">
      <c r="A630" s="14" t="s">
        <v>2510</v>
      </c>
      <c r="B630" s="30">
        <v>2101</v>
      </c>
      <c r="C630" s="26" t="s">
        <v>344</v>
      </c>
      <c r="D630" s="42" t="s">
        <v>27</v>
      </c>
      <c r="E630" s="26">
        <v>348151</v>
      </c>
      <c r="F630" s="26" t="s">
        <v>1646</v>
      </c>
      <c r="G630" s="33" t="s">
        <v>19</v>
      </c>
      <c r="H630" s="227" t="s">
        <v>1988</v>
      </c>
      <c r="I630" s="227" t="s">
        <v>2211</v>
      </c>
      <c r="J630" s="227" t="s">
        <v>2580</v>
      </c>
      <c r="K630" s="227" t="s">
        <v>2492</v>
      </c>
      <c r="L630" s="227" t="s">
        <v>347</v>
      </c>
      <c r="M630" s="247">
        <v>2</v>
      </c>
      <c r="N630" s="32">
        <v>2</v>
      </c>
      <c r="O630" s="39" t="s">
        <v>1576</v>
      </c>
      <c r="P630" s="125">
        <f>SUMIFS('C - Sazby a jednotkové ceny'!$H$7:$H$69,'C - Sazby a jednotkové ceny'!$E$7:$E$69,'A1 - Seznam míst plnění vnější'!L630,'C - Sazby a jednotkové ceny'!$F$7:$F$69,'A1 - Seznam míst plnění vnější'!M630)</f>
        <v>0</v>
      </c>
      <c r="Q630" s="269">
        <f t="shared" si="26"/>
        <v>0</v>
      </c>
      <c r="R630" s="249" t="s">
        <v>1586</v>
      </c>
      <c r="S630" s="251" t="s">
        <v>1586</v>
      </c>
      <c r="T630" s="252" t="s">
        <v>1586</v>
      </c>
      <c r="U630" s="250" t="s">
        <v>1586</v>
      </c>
      <c r="V630" s="261" t="s">
        <v>1586</v>
      </c>
      <c r="W630" s="262" t="s">
        <v>1586</v>
      </c>
      <c r="Y630" s="15">
        <f ca="1">SUMIFS('D - Harmonogram úklidu'!$AJ$5:$AJ$1213,'D - Harmonogram úklidu'!$A$5:$A$1213,'A1 - Seznam míst plnění vnější'!G633,'D - Harmonogram úklidu'!$B$5:$B$1213,'A1 - Seznam míst plnění vnější'!L633)</f>
        <v>4</v>
      </c>
      <c r="Z630" s="47" t="str">
        <f t="shared" si="25"/>
        <v>Luleč</v>
      </c>
    </row>
    <row r="631" spans="1:26" ht="11.25" customHeight="1" x14ac:dyDescent="0.25">
      <c r="A631" s="14" t="s">
        <v>489</v>
      </c>
      <c r="B631" s="30">
        <v>2101</v>
      </c>
      <c r="C631" s="26" t="s">
        <v>344</v>
      </c>
      <c r="D631" s="42" t="s">
        <v>27</v>
      </c>
      <c r="E631" s="26">
        <v>348151</v>
      </c>
      <c r="F631" s="26" t="s">
        <v>1647</v>
      </c>
      <c r="G631" s="33" t="s">
        <v>19</v>
      </c>
      <c r="H631" s="227" t="s">
        <v>1988</v>
      </c>
      <c r="I631" s="227" t="s">
        <v>2211</v>
      </c>
      <c r="J631" s="227" t="s">
        <v>2580</v>
      </c>
      <c r="K631" s="227" t="s">
        <v>2495</v>
      </c>
      <c r="L631" s="227" t="s">
        <v>350</v>
      </c>
      <c r="M631" s="247">
        <v>2</v>
      </c>
      <c r="N631" s="244">
        <v>360</v>
      </c>
      <c r="O631" s="243" t="s">
        <v>1575</v>
      </c>
      <c r="P631" s="125">
        <f>SUMIFS('C - Sazby a jednotkové ceny'!$H$7:$H$69,'C - Sazby a jednotkové ceny'!$E$7:$E$69,'A1 - Seznam míst plnění vnější'!L631,'C - Sazby a jednotkové ceny'!$F$7:$F$69,'A1 - Seznam míst plnění vnější'!M631)</f>
        <v>0</v>
      </c>
      <c r="Q631" s="269">
        <f t="shared" si="26"/>
        <v>0</v>
      </c>
      <c r="R631" s="249" t="s">
        <v>1586</v>
      </c>
      <c r="S631" s="251" t="s">
        <v>1585</v>
      </c>
      <c r="T631" s="252" t="s">
        <v>1585</v>
      </c>
      <c r="U631" s="250" t="s">
        <v>1586</v>
      </c>
      <c r="V631" s="261" t="s">
        <v>1586</v>
      </c>
      <c r="W631" s="262" t="s">
        <v>1586</v>
      </c>
      <c r="Y631" s="15">
        <f ca="1">SUMIFS('D - Harmonogram úklidu'!$AJ$5:$AJ$1213,'D - Harmonogram úklidu'!$A$5:$A$1213,'A1 - Seznam míst plnění vnější'!G634,'D - Harmonogram úklidu'!$B$5:$B$1213,'A1 - Seznam míst plnění vnější'!L634)</f>
        <v>4</v>
      </c>
      <c r="Z631" s="47" t="str">
        <f t="shared" si="25"/>
        <v>Luleč</v>
      </c>
    </row>
    <row r="632" spans="1:26" ht="11.25" customHeight="1" x14ac:dyDescent="0.25">
      <c r="A632" s="14" t="s">
        <v>2510</v>
      </c>
      <c r="B632" s="30">
        <v>2101</v>
      </c>
      <c r="C632" s="26" t="s">
        <v>344</v>
      </c>
      <c r="D632" s="42" t="s">
        <v>27</v>
      </c>
      <c r="E632" s="26">
        <v>348151</v>
      </c>
      <c r="F632" s="26" t="s">
        <v>1648</v>
      </c>
      <c r="G632" s="33" t="s">
        <v>19</v>
      </c>
      <c r="H632" s="227" t="s">
        <v>1988</v>
      </c>
      <c r="I632" s="227" t="s">
        <v>2211</v>
      </c>
      <c r="J632" s="227" t="s">
        <v>2580</v>
      </c>
      <c r="K632" s="227" t="s">
        <v>2495</v>
      </c>
      <c r="L632" s="227" t="s">
        <v>350</v>
      </c>
      <c r="M632" s="247">
        <v>1</v>
      </c>
      <c r="N632" s="244">
        <v>73</v>
      </c>
      <c r="O632" s="243" t="s">
        <v>1575</v>
      </c>
      <c r="P632" s="125">
        <f>SUMIFS('C - Sazby a jednotkové ceny'!$H$7:$H$69,'C - Sazby a jednotkové ceny'!$E$7:$E$69,'A1 - Seznam míst plnění vnější'!L632,'C - Sazby a jednotkové ceny'!$F$7:$F$69,'A1 - Seznam míst plnění vnější'!M632)</f>
        <v>0</v>
      </c>
      <c r="Q632" s="269">
        <f t="shared" si="26"/>
        <v>0</v>
      </c>
      <c r="R632" s="249" t="s">
        <v>1586</v>
      </c>
      <c r="S632" s="251" t="s">
        <v>1585</v>
      </c>
      <c r="T632" s="252" t="s">
        <v>1585</v>
      </c>
      <c r="U632" s="250" t="s">
        <v>1586</v>
      </c>
      <c r="V632" s="261" t="s">
        <v>1586</v>
      </c>
      <c r="W632" s="262" t="s">
        <v>1586</v>
      </c>
      <c r="Y632" s="15">
        <f ca="1">SUMIFS('D - Harmonogram úklidu'!$AJ$5:$AJ$1213,'D - Harmonogram úklidu'!$A$5:$A$1213,'A1 - Seznam míst plnění vnější'!G635,'D - Harmonogram úklidu'!$B$5:$B$1213,'A1 - Seznam míst plnění vnější'!L635)</f>
        <v>4</v>
      </c>
      <c r="Z632" s="47" t="str">
        <f t="shared" si="25"/>
        <v>Luleč</v>
      </c>
    </row>
    <row r="633" spans="1:26" ht="19.5" customHeight="1" x14ac:dyDescent="0.25">
      <c r="A633" s="14" t="s">
        <v>2510</v>
      </c>
      <c r="B633" s="30">
        <v>2401</v>
      </c>
      <c r="C633" s="26" t="s">
        <v>68</v>
      </c>
      <c r="D633" s="42" t="s">
        <v>76</v>
      </c>
      <c r="E633" s="26">
        <v>348250</v>
      </c>
      <c r="F633" s="26" t="s">
        <v>1608</v>
      </c>
      <c r="G633" s="33" t="s">
        <v>89</v>
      </c>
      <c r="H633" s="227" t="s">
        <v>1988</v>
      </c>
      <c r="I633" s="227" t="s">
        <v>2212</v>
      </c>
      <c r="J633" s="227" t="s">
        <v>2580</v>
      </c>
      <c r="K633" s="227" t="s">
        <v>2492</v>
      </c>
      <c r="L633" s="227" t="s">
        <v>347</v>
      </c>
      <c r="M633" s="247">
        <v>4</v>
      </c>
      <c r="N633" s="32">
        <v>4</v>
      </c>
      <c r="O633" s="39" t="s">
        <v>1576</v>
      </c>
      <c r="P633" s="125">
        <f>SUMIFS('C - Sazby a jednotkové ceny'!$H$7:$H$69,'C - Sazby a jednotkové ceny'!$E$7:$E$69,'A1 - Seznam míst plnění vnější'!L633,'C - Sazby a jednotkové ceny'!$F$7:$F$69,'A1 - Seznam míst plnění vnější'!M633)</f>
        <v>0</v>
      </c>
      <c r="Q633" s="269">
        <f t="shared" si="26"/>
        <v>0</v>
      </c>
      <c r="R633" s="249" t="s">
        <v>1586</v>
      </c>
      <c r="S633" s="251" t="s">
        <v>1586</v>
      </c>
      <c r="T633" s="252" t="s">
        <v>1586</v>
      </c>
      <c r="U633" s="250" t="s">
        <v>1586</v>
      </c>
      <c r="V633" s="261" t="s">
        <v>1586</v>
      </c>
      <c r="W633" s="262" t="s">
        <v>1586</v>
      </c>
      <c r="Y633" s="15">
        <f ca="1">SUMIFS('D - Harmonogram úklidu'!$AJ$5:$AJ$1213,'D - Harmonogram úklidu'!$A$5:$A$1213,'A1 - Seznam míst plnění vnější'!G636,'D - Harmonogram úklidu'!$B$5:$B$1213,'A1 - Seznam míst plnění vnější'!L636)</f>
        <v>4</v>
      </c>
      <c r="Z633" s="47" t="str">
        <f t="shared" si="25"/>
        <v>Lužice</v>
      </c>
    </row>
    <row r="634" spans="1:26" ht="19.5" customHeight="1" x14ac:dyDescent="0.25">
      <c r="A634" s="14" t="s">
        <v>2510</v>
      </c>
      <c r="B634" s="30">
        <v>2401</v>
      </c>
      <c r="C634" s="26" t="s">
        <v>68</v>
      </c>
      <c r="D634" s="42" t="s">
        <v>76</v>
      </c>
      <c r="E634" s="26">
        <v>348250</v>
      </c>
      <c r="F634" s="26" t="s">
        <v>1609</v>
      </c>
      <c r="G634" s="33" t="s">
        <v>89</v>
      </c>
      <c r="H634" s="227" t="s">
        <v>1988</v>
      </c>
      <c r="I634" s="227" t="s">
        <v>2212</v>
      </c>
      <c r="J634" s="227" t="s">
        <v>2580</v>
      </c>
      <c r="K634" s="227" t="s">
        <v>2495</v>
      </c>
      <c r="L634" s="227" t="s">
        <v>350</v>
      </c>
      <c r="M634" s="247">
        <v>4</v>
      </c>
      <c r="N634" s="244">
        <v>1150</v>
      </c>
      <c r="O634" s="243" t="s">
        <v>1575</v>
      </c>
      <c r="P634" s="125">
        <f>SUMIFS('C - Sazby a jednotkové ceny'!$H$7:$H$69,'C - Sazby a jednotkové ceny'!$E$7:$E$69,'A1 - Seznam míst plnění vnější'!L634,'C - Sazby a jednotkové ceny'!$F$7:$F$69,'A1 - Seznam míst plnění vnější'!M634)</f>
        <v>0</v>
      </c>
      <c r="Q634" s="269">
        <f t="shared" si="26"/>
        <v>0</v>
      </c>
      <c r="R634" s="249" t="s">
        <v>1586</v>
      </c>
      <c r="S634" s="251" t="s">
        <v>1586</v>
      </c>
      <c r="T634" s="252" t="s">
        <v>1586</v>
      </c>
      <c r="U634" s="250" t="s">
        <v>1586</v>
      </c>
      <c r="V634" s="261" t="s">
        <v>1586</v>
      </c>
      <c r="W634" s="262" t="s">
        <v>1586</v>
      </c>
      <c r="Y634" s="15">
        <f ca="1">SUMIFS('D - Harmonogram úklidu'!$AJ$5:$AJ$1213,'D - Harmonogram úklidu'!$A$5:$A$1213,'A1 - Seznam míst plnění vnější'!G637,'D - Harmonogram úklidu'!$B$5:$B$1213,'A1 - Seznam míst plnění vnější'!L637)</f>
        <v>4</v>
      </c>
      <c r="Z634" s="47" t="str">
        <f t="shared" si="25"/>
        <v>Lužice</v>
      </c>
    </row>
    <row r="635" spans="1:26" ht="11.25" customHeight="1" x14ac:dyDescent="0.25">
      <c r="A635" s="14" t="s">
        <v>2510</v>
      </c>
      <c r="B635" s="30">
        <v>2401</v>
      </c>
      <c r="C635" s="26" t="s">
        <v>68</v>
      </c>
      <c r="D635" s="42" t="s">
        <v>76</v>
      </c>
      <c r="E635" s="26">
        <v>348250</v>
      </c>
      <c r="F635" s="26" t="s">
        <v>1638</v>
      </c>
      <c r="G635" s="33" t="s">
        <v>89</v>
      </c>
      <c r="H635" s="227" t="s">
        <v>1988</v>
      </c>
      <c r="I635" s="227" t="s">
        <v>2213</v>
      </c>
      <c r="J635" s="227" t="s">
        <v>2580</v>
      </c>
      <c r="K635" s="227" t="s">
        <v>2495</v>
      </c>
      <c r="L635" s="227" t="s">
        <v>349</v>
      </c>
      <c r="M635" s="247">
        <v>2</v>
      </c>
      <c r="N635" s="244">
        <v>228</v>
      </c>
      <c r="O635" s="243" t="s">
        <v>1575</v>
      </c>
      <c r="P635" s="125">
        <f>SUMIFS('C - Sazby a jednotkové ceny'!$H$7:$H$69,'C - Sazby a jednotkové ceny'!$E$7:$E$69,'A1 - Seznam míst plnění vnější'!L635,'C - Sazby a jednotkové ceny'!$F$7:$F$69,'A1 - Seznam míst plnění vnější'!M635)</f>
        <v>0</v>
      </c>
      <c r="Q635" s="269">
        <f t="shared" si="26"/>
        <v>0</v>
      </c>
      <c r="R635" s="249" t="s">
        <v>1585</v>
      </c>
      <c r="S635" s="251" t="s">
        <v>1585</v>
      </c>
      <c r="T635" s="252" t="s">
        <v>1585</v>
      </c>
      <c r="U635" s="250" t="s">
        <v>1586</v>
      </c>
      <c r="V635" s="261" t="s">
        <v>1586</v>
      </c>
      <c r="W635" s="262" t="s">
        <v>1586</v>
      </c>
      <c r="Y635" s="15">
        <f ca="1">SUMIFS('D - Harmonogram úklidu'!$AJ$5:$AJ$1213,'D - Harmonogram úklidu'!$A$5:$A$1213,'A1 - Seznam míst plnění vnější'!G638,'D - Harmonogram úklidu'!$B$5:$B$1213,'A1 - Seznam míst plnění vnější'!L638)</f>
        <v>4</v>
      </c>
      <c r="Z635" s="47" t="str">
        <f t="shared" si="25"/>
        <v>Lužice</v>
      </c>
    </row>
    <row r="636" spans="1:26" ht="11.25" customHeight="1" x14ac:dyDescent="0.25">
      <c r="A636" s="14" t="s">
        <v>2510</v>
      </c>
      <c r="B636" s="30">
        <v>2401</v>
      </c>
      <c r="C636" s="26" t="s">
        <v>68</v>
      </c>
      <c r="D636" s="42" t="s">
        <v>76</v>
      </c>
      <c r="E636" s="26">
        <v>348250</v>
      </c>
      <c r="F636" s="26" t="s">
        <v>1639</v>
      </c>
      <c r="G636" s="33" t="s">
        <v>89</v>
      </c>
      <c r="H636" s="227" t="s">
        <v>1988</v>
      </c>
      <c r="I636" s="227" t="s">
        <v>2213</v>
      </c>
      <c r="J636" s="227" t="s">
        <v>2580</v>
      </c>
      <c r="K636" s="227" t="s">
        <v>2495</v>
      </c>
      <c r="L636" s="227" t="s">
        <v>350</v>
      </c>
      <c r="M636" s="247">
        <v>4</v>
      </c>
      <c r="N636" s="244">
        <v>228</v>
      </c>
      <c r="O636" s="243" t="s">
        <v>1575</v>
      </c>
      <c r="P636" s="125">
        <f>SUMIFS('C - Sazby a jednotkové ceny'!$H$7:$H$69,'C - Sazby a jednotkové ceny'!$E$7:$E$69,'A1 - Seznam míst plnění vnější'!L636,'C - Sazby a jednotkové ceny'!$F$7:$F$69,'A1 - Seznam míst plnění vnější'!M636)</f>
        <v>0</v>
      </c>
      <c r="Q636" s="269">
        <f t="shared" si="26"/>
        <v>0</v>
      </c>
      <c r="R636" s="249" t="s">
        <v>1586</v>
      </c>
      <c r="S636" s="251" t="s">
        <v>1586</v>
      </c>
      <c r="T636" s="252" t="s">
        <v>1586</v>
      </c>
      <c r="U636" s="250" t="s">
        <v>1586</v>
      </c>
      <c r="V636" s="261" t="s">
        <v>1586</v>
      </c>
      <c r="W636" s="262" t="s">
        <v>1586</v>
      </c>
      <c r="Y636" s="15">
        <f ca="1">SUMIFS('D - Harmonogram úklidu'!$AJ$5:$AJ$1213,'D - Harmonogram úklidu'!$A$5:$A$1213,'A1 - Seznam míst plnění vnější'!G639,'D - Harmonogram úklidu'!$B$5:$B$1213,'A1 - Seznam míst plnění vnější'!L639)</f>
        <v>2</v>
      </c>
      <c r="Z636" s="47" t="str">
        <f t="shared" si="25"/>
        <v>Lužice</v>
      </c>
    </row>
    <row r="637" spans="1:26" ht="19.5" customHeight="1" x14ac:dyDescent="0.25">
      <c r="A637" s="14" t="s">
        <v>2510</v>
      </c>
      <c r="B637" s="30">
        <v>2401</v>
      </c>
      <c r="C637" s="26" t="s">
        <v>68</v>
      </c>
      <c r="D637" s="42" t="s">
        <v>76</v>
      </c>
      <c r="E637" s="26">
        <v>348250</v>
      </c>
      <c r="F637" s="26" t="s">
        <v>1829</v>
      </c>
      <c r="G637" s="33" t="s">
        <v>89</v>
      </c>
      <c r="H637" s="227" t="s">
        <v>1988</v>
      </c>
      <c r="I637" s="227" t="s">
        <v>2214</v>
      </c>
      <c r="J637" s="227" t="s">
        <v>2580</v>
      </c>
      <c r="K637" s="227" t="s">
        <v>1573</v>
      </c>
      <c r="L637" s="227" t="s">
        <v>345</v>
      </c>
      <c r="M637" s="247">
        <v>4</v>
      </c>
      <c r="N637" s="32">
        <v>1</v>
      </c>
      <c r="O637" s="39" t="s">
        <v>1576</v>
      </c>
      <c r="P637" s="125">
        <f>SUMIFS('C - Sazby a jednotkové ceny'!$H$7:$H$69,'C - Sazby a jednotkové ceny'!$E$7:$E$69,'A1 - Seznam míst plnění vnější'!L637,'C - Sazby a jednotkové ceny'!$F$7:$F$69,'A1 - Seznam míst plnění vnější'!M637)</f>
        <v>0</v>
      </c>
      <c r="Q637" s="269">
        <f t="shared" si="26"/>
        <v>0</v>
      </c>
      <c r="R637" s="249" t="s">
        <v>1586</v>
      </c>
      <c r="S637" s="251" t="s">
        <v>1586</v>
      </c>
      <c r="T637" s="252" t="s">
        <v>1586</v>
      </c>
      <c r="U637" s="250" t="s">
        <v>1586</v>
      </c>
      <c r="V637" s="261" t="s">
        <v>1586</v>
      </c>
      <c r="W637" s="262" t="s">
        <v>1586</v>
      </c>
      <c r="Y637" s="15">
        <f ca="1">SUMIFS('D - Harmonogram úklidu'!$AJ$5:$AJ$1213,'D - Harmonogram úklidu'!$A$5:$A$1213,'A1 - Seznam míst plnění vnější'!G640,'D - Harmonogram úklidu'!$B$5:$B$1213,'A1 - Seznam míst plnění vnější'!L640)</f>
        <v>4</v>
      </c>
      <c r="Z637" s="47" t="str">
        <f t="shared" si="25"/>
        <v>Lužice</v>
      </c>
    </row>
    <row r="638" spans="1:26" ht="19.5" customHeight="1" x14ac:dyDescent="0.25">
      <c r="A638" s="14" t="s">
        <v>2510</v>
      </c>
      <c r="B638" s="30">
        <v>2401</v>
      </c>
      <c r="C638" s="26" t="s">
        <v>68</v>
      </c>
      <c r="D638" s="42" t="s">
        <v>76</v>
      </c>
      <c r="E638" s="26">
        <v>348250</v>
      </c>
      <c r="F638" s="26" t="s">
        <v>1830</v>
      </c>
      <c r="G638" s="33" t="s">
        <v>89</v>
      </c>
      <c r="H638" s="227" t="s">
        <v>1988</v>
      </c>
      <c r="I638" s="227" t="s">
        <v>2214</v>
      </c>
      <c r="J638" s="227" t="s">
        <v>2580</v>
      </c>
      <c r="K638" s="227" t="s">
        <v>1573</v>
      </c>
      <c r="L638" s="227" t="s">
        <v>345</v>
      </c>
      <c r="M638" s="247">
        <v>4</v>
      </c>
      <c r="N638" s="32">
        <v>1</v>
      </c>
      <c r="O638" s="39" t="s">
        <v>1576</v>
      </c>
      <c r="P638" s="125">
        <f>SUMIFS('C - Sazby a jednotkové ceny'!$H$7:$H$69,'C - Sazby a jednotkové ceny'!$E$7:$E$69,'A1 - Seznam míst plnění vnější'!L638,'C - Sazby a jednotkové ceny'!$F$7:$F$69,'A1 - Seznam míst plnění vnější'!M638)</f>
        <v>0</v>
      </c>
      <c r="Q638" s="269">
        <f t="shared" si="26"/>
        <v>0</v>
      </c>
      <c r="R638" s="249" t="s">
        <v>1586</v>
      </c>
      <c r="S638" s="251" t="s">
        <v>1586</v>
      </c>
      <c r="T638" s="252" t="s">
        <v>1586</v>
      </c>
      <c r="U638" s="250" t="s">
        <v>1586</v>
      </c>
      <c r="V638" s="261" t="s">
        <v>1586</v>
      </c>
      <c r="W638" s="262" t="s">
        <v>1586</v>
      </c>
      <c r="Y638" s="15">
        <f ca="1">SUMIFS('D - Harmonogram úklidu'!$AJ$5:$AJ$1213,'D - Harmonogram úklidu'!$A$5:$A$1213,'A1 - Seznam míst plnění vnější'!G641,'D - Harmonogram úklidu'!$B$5:$B$1213,'A1 - Seznam míst plnění vnější'!L641)</f>
        <v>2</v>
      </c>
      <c r="Z638" s="47" t="str">
        <f t="shared" si="25"/>
        <v>Lužice</v>
      </c>
    </row>
    <row r="639" spans="1:26" ht="19.5" customHeight="1" x14ac:dyDescent="0.25">
      <c r="A639" s="14" t="s">
        <v>2510</v>
      </c>
      <c r="B639" s="30">
        <v>1201</v>
      </c>
      <c r="C639" s="26" t="s">
        <v>128</v>
      </c>
      <c r="D639" s="42" t="s">
        <v>128</v>
      </c>
      <c r="E639" s="26">
        <v>347955</v>
      </c>
      <c r="F639" s="26" t="s">
        <v>1624</v>
      </c>
      <c r="G639" s="33" t="s">
        <v>269</v>
      </c>
      <c r="H639" s="227" t="s">
        <v>1988</v>
      </c>
      <c r="I639" s="227" t="s">
        <v>2215</v>
      </c>
      <c r="J639" s="227" t="s">
        <v>2580</v>
      </c>
      <c r="K639" s="227" t="s">
        <v>2491</v>
      </c>
      <c r="L639" s="227" t="s">
        <v>346</v>
      </c>
      <c r="M639" s="247">
        <v>2</v>
      </c>
      <c r="N639" s="244">
        <v>10</v>
      </c>
      <c r="O639" s="243" t="s">
        <v>1575</v>
      </c>
      <c r="P639" s="125">
        <f>SUMIFS('C - Sazby a jednotkové ceny'!$H$7:$H$69,'C - Sazby a jednotkové ceny'!$E$7:$E$69,'A1 - Seznam míst plnění vnější'!L639,'C - Sazby a jednotkové ceny'!$F$7:$F$69,'A1 - Seznam míst plnění vnější'!M639)</f>
        <v>0</v>
      </c>
      <c r="Q639" s="269">
        <f t="shared" si="26"/>
        <v>0</v>
      </c>
      <c r="R639" s="249" t="s">
        <v>1586</v>
      </c>
      <c r="S639" s="251" t="s">
        <v>1586</v>
      </c>
      <c r="T639" s="252" t="s">
        <v>1586</v>
      </c>
      <c r="U639" s="250" t="s">
        <v>1586</v>
      </c>
      <c r="V639" s="261" t="s">
        <v>1586</v>
      </c>
      <c r="W639" s="262" t="s">
        <v>1586</v>
      </c>
      <c r="Y639" s="15">
        <f ca="1">SUMIFS('D - Harmonogram úklidu'!$AJ$5:$AJ$1213,'D - Harmonogram úklidu'!$A$5:$A$1213,'A1 - Seznam míst plnění vnější'!G642,'D - Harmonogram úklidu'!$B$5:$B$1213,'A1 - Seznam míst plnění vnější'!L642)</f>
        <v>1</v>
      </c>
      <c r="Z639" s="47" t="str">
        <f t="shared" si="25"/>
        <v>Malý Beranov</v>
      </c>
    </row>
    <row r="640" spans="1:26" ht="19.5" customHeight="1" x14ac:dyDescent="0.25">
      <c r="A640" s="14" t="s">
        <v>2510</v>
      </c>
      <c r="B640" s="30">
        <v>1201</v>
      </c>
      <c r="C640" s="26" t="s">
        <v>128</v>
      </c>
      <c r="D640" s="42" t="s">
        <v>128</v>
      </c>
      <c r="E640" s="26">
        <v>347955</v>
      </c>
      <c r="F640" s="26" t="s">
        <v>1625</v>
      </c>
      <c r="G640" s="33" t="s">
        <v>269</v>
      </c>
      <c r="H640" s="227" t="s">
        <v>1988</v>
      </c>
      <c r="I640" s="227" t="s">
        <v>2215</v>
      </c>
      <c r="J640" s="227" t="s">
        <v>2580</v>
      </c>
      <c r="K640" s="227" t="s">
        <v>2492</v>
      </c>
      <c r="L640" s="227" t="s">
        <v>347</v>
      </c>
      <c r="M640" s="247">
        <v>4</v>
      </c>
      <c r="N640" s="32">
        <v>1</v>
      </c>
      <c r="O640" s="39" t="s">
        <v>1576</v>
      </c>
      <c r="P640" s="125">
        <f>SUMIFS('C - Sazby a jednotkové ceny'!$H$7:$H$69,'C - Sazby a jednotkové ceny'!$E$7:$E$69,'A1 - Seznam míst plnění vnější'!L640,'C - Sazby a jednotkové ceny'!$F$7:$F$69,'A1 - Seznam míst plnění vnější'!M640)</f>
        <v>0</v>
      </c>
      <c r="Q640" s="269">
        <f t="shared" si="26"/>
        <v>0</v>
      </c>
      <c r="R640" s="249" t="s">
        <v>1586</v>
      </c>
      <c r="S640" s="251" t="s">
        <v>1586</v>
      </c>
      <c r="T640" s="252" t="s">
        <v>1586</v>
      </c>
      <c r="U640" s="250" t="s">
        <v>1586</v>
      </c>
      <c r="V640" s="261" t="s">
        <v>1586</v>
      </c>
      <c r="W640" s="262" t="s">
        <v>1586</v>
      </c>
      <c r="Y640" s="15">
        <f ca="1">SUMIFS('D - Harmonogram úklidu'!$AJ$5:$AJ$1213,'D - Harmonogram úklidu'!$A$5:$A$1213,'A1 - Seznam míst plnění vnější'!G643,'D - Harmonogram úklidu'!$B$5:$B$1213,'A1 - Seznam míst plnění vnější'!L643)</f>
        <v>2</v>
      </c>
      <c r="Z640" s="47" t="str">
        <f t="shared" si="25"/>
        <v>Malý Beranov</v>
      </c>
    </row>
    <row r="641" spans="1:26" ht="19.5" customHeight="1" x14ac:dyDescent="0.25">
      <c r="A641" s="14" t="s">
        <v>2510</v>
      </c>
      <c r="B641" s="30">
        <v>1201</v>
      </c>
      <c r="C641" s="26" t="s">
        <v>128</v>
      </c>
      <c r="D641" s="42" t="s">
        <v>128</v>
      </c>
      <c r="E641" s="26">
        <v>347955</v>
      </c>
      <c r="F641" s="26" t="s">
        <v>1626</v>
      </c>
      <c r="G641" s="33" t="s">
        <v>269</v>
      </c>
      <c r="H641" s="227" t="s">
        <v>1988</v>
      </c>
      <c r="I641" s="227" t="s">
        <v>2215</v>
      </c>
      <c r="J641" s="227" t="s">
        <v>2580</v>
      </c>
      <c r="K641" s="227" t="s">
        <v>2495</v>
      </c>
      <c r="L641" s="227" t="s">
        <v>350</v>
      </c>
      <c r="M641" s="247">
        <v>1</v>
      </c>
      <c r="N641" s="244">
        <v>462</v>
      </c>
      <c r="O641" s="243" t="s">
        <v>1575</v>
      </c>
      <c r="P641" s="125">
        <f>SUMIFS('C - Sazby a jednotkové ceny'!$H$7:$H$69,'C - Sazby a jednotkové ceny'!$E$7:$E$69,'A1 - Seznam míst plnění vnější'!L641,'C - Sazby a jednotkové ceny'!$F$7:$F$69,'A1 - Seznam míst plnění vnější'!M641)</f>
        <v>0</v>
      </c>
      <c r="Q641" s="269">
        <f t="shared" si="26"/>
        <v>0</v>
      </c>
      <c r="R641" s="249" t="s">
        <v>1586</v>
      </c>
      <c r="S641" s="251" t="s">
        <v>1586</v>
      </c>
      <c r="T641" s="252" t="s">
        <v>1586</v>
      </c>
      <c r="U641" s="250" t="s">
        <v>1586</v>
      </c>
      <c r="V641" s="261" t="s">
        <v>1586</v>
      </c>
      <c r="W641" s="262" t="s">
        <v>1586</v>
      </c>
      <c r="Y641" s="15">
        <f ca="1">SUMIFS('D - Harmonogram úklidu'!$AJ$5:$AJ$1213,'D - Harmonogram úklidu'!$A$5:$A$1213,'A1 - Seznam míst plnění vnější'!G644,'D - Harmonogram úklidu'!$B$5:$B$1213,'A1 - Seznam míst plnění vnější'!L644)</f>
        <v>4</v>
      </c>
      <c r="Z641" s="47" t="str">
        <f t="shared" si="25"/>
        <v>Malý Beranov</v>
      </c>
    </row>
    <row r="642" spans="1:26" ht="19.5" customHeight="1" x14ac:dyDescent="0.25">
      <c r="A642" s="14" t="s">
        <v>2510</v>
      </c>
      <c r="B642" s="30">
        <v>1201</v>
      </c>
      <c r="C642" s="26" t="s">
        <v>128</v>
      </c>
      <c r="D642" s="42" t="s">
        <v>128</v>
      </c>
      <c r="E642" s="26">
        <v>347955</v>
      </c>
      <c r="F642" s="26" t="s">
        <v>1627</v>
      </c>
      <c r="G642" s="33" t="s">
        <v>269</v>
      </c>
      <c r="H642" s="227" t="s">
        <v>1988</v>
      </c>
      <c r="I642" s="227" t="s">
        <v>2215</v>
      </c>
      <c r="J642" s="227" t="s">
        <v>2494</v>
      </c>
      <c r="K642" s="227" t="s">
        <v>2494</v>
      </c>
      <c r="L642" s="227" t="s">
        <v>391</v>
      </c>
      <c r="M642" s="247">
        <v>1</v>
      </c>
      <c r="N642" s="244">
        <v>770</v>
      </c>
      <c r="O642" s="243" t="s">
        <v>1575</v>
      </c>
      <c r="P642" s="125">
        <f>SUMIFS('C - Sazby a jednotkové ceny'!$H$7:$H$69,'C - Sazby a jednotkové ceny'!$E$7:$E$69,'A1 - Seznam míst plnění vnější'!L642,'C - Sazby a jednotkové ceny'!$F$7:$F$69,'A1 - Seznam míst plnění vnější'!M642)</f>
        <v>0</v>
      </c>
      <c r="Q642" s="269">
        <f t="shared" si="26"/>
        <v>0</v>
      </c>
      <c r="R642" s="249" t="s">
        <v>1586</v>
      </c>
      <c r="S642" s="251" t="s">
        <v>1586</v>
      </c>
      <c r="T642" s="252" t="s">
        <v>1586</v>
      </c>
      <c r="U642" s="250" t="s">
        <v>1586</v>
      </c>
      <c r="V642" s="261" t="s">
        <v>1586</v>
      </c>
      <c r="W642" s="262" t="s">
        <v>1586</v>
      </c>
      <c r="Y642" s="15">
        <f ca="1">SUMIFS('D - Harmonogram úklidu'!$AJ$5:$AJ$1213,'D - Harmonogram úklidu'!$A$5:$A$1213,'A1 - Seznam míst plnění vnější'!G645,'D - Harmonogram úklidu'!$B$5:$B$1213,'A1 - Seznam míst plnění vnější'!L645)</f>
        <v>2</v>
      </c>
      <c r="Z642" s="47" t="str">
        <f t="shared" si="25"/>
        <v>Malý Beranov</v>
      </c>
    </row>
    <row r="643" spans="1:26" ht="19.5" customHeight="1" x14ac:dyDescent="0.25">
      <c r="A643" s="14" t="s">
        <v>2510</v>
      </c>
      <c r="B643" s="30">
        <v>1862</v>
      </c>
      <c r="C643" s="26" t="s">
        <v>128</v>
      </c>
      <c r="D643" s="42" t="s">
        <v>137</v>
      </c>
      <c r="E643" s="26">
        <v>748921</v>
      </c>
      <c r="F643" s="26" t="s">
        <v>1624</v>
      </c>
      <c r="G643" s="33" t="s">
        <v>324</v>
      </c>
      <c r="H643" s="227" t="s">
        <v>1988</v>
      </c>
      <c r="I643" s="227" t="s">
        <v>2216</v>
      </c>
      <c r="J643" s="227" t="s">
        <v>2580</v>
      </c>
      <c r="K643" s="227" t="s">
        <v>2491</v>
      </c>
      <c r="L643" s="227" t="s">
        <v>346</v>
      </c>
      <c r="M643" s="247">
        <v>2</v>
      </c>
      <c r="N643" s="244">
        <v>15</v>
      </c>
      <c r="O643" s="243" t="s">
        <v>1575</v>
      </c>
      <c r="P643" s="125">
        <f>SUMIFS('C - Sazby a jednotkové ceny'!$H$7:$H$69,'C - Sazby a jednotkové ceny'!$E$7:$E$69,'A1 - Seznam míst plnění vnější'!L643,'C - Sazby a jednotkové ceny'!$F$7:$F$69,'A1 - Seznam míst plnění vnější'!M643)</f>
        <v>0</v>
      </c>
      <c r="Q643" s="269">
        <f t="shared" si="26"/>
        <v>0</v>
      </c>
      <c r="R643" s="249" t="s">
        <v>1586</v>
      </c>
      <c r="S643" s="251" t="s">
        <v>1586</v>
      </c>
      <c r="T643" s="252" t="s">
        <v>1586</v>
      </c>
      <c r="U643" s="250" t="s">
        <v>1586</v>
      </c>
      <c r="V643" s="261" t="s">
        <v>1586</v>
      </c>
      <c r="W643" s="262" t="s">
        <v>1586</v>
      </c>
      <c r="Y643" s="15">
        <f ca="1">SUMIFS('D - Harmonogram úklidu'!$AJ$5:$AJ$1213,'D - Harmonogram úklidu'!$A$5:$A$1213,'A1 - Seznam míst plnění vnější'!G646,'D - Harmonogram úklidu'!$B$5:$B$1213,'A1 - Seznam míst plnění vnější'!L646)</f>
        <v>1</v>
      </c>
      <c r="Z643" s="47" t="str">
        <f t="shared" si="25"/>
        <v>Malý Pěčín</v>
      </c>
    </row>
    <row r="644" spans="1:26" ht="19.5" customHeight="1" x14ac:dyDescent="0.25">
      <c r="A644" s="14" t="s">
        <v>2510</v>
      </c>
      <c r="B644" s="30">
        <v>1862</v>
      </c>
      <c r="C644" s="26" t="s">
        <v>128</v>
      </c>
      <c r="D644" s="42" t="s">
        <v>137</v>
      </c>
      <c r="E644" s="26">
        <v>748921</v>
      </c>
      <c r="F644" s="26" t="s">
        <v>1625</v>
      </c>
      <c r="G644" s="33" t="s">
        <v>324</v>
      </c>
      <c r="H644" s="227" t="s">
        <v>1988</v>
      </c>
      <c r="I644" s="227" t="s">
        <v>2216</v>
      </c>
      <c r="J644" s="227" t="s">
        <v>2580</v>
      </c>
      <c r="K644" s="227" t="s">
        <v>2492</v>
      </c>
      <c r="L644" s="227" t="s">
        <v>347</v>
      </c>
      <c r="M644" s="247">
        <v>4</v>
      </c>
      <c r="N644" s="32">
        <v>2</v>
      </c>
      <c r="O644" s="39" t="s">
        <v>1576</v>
      </c>
      <c r="P644" s="125">
        <f>SUMIFS('C - Sazby a jednotkové ceny'!$H$7:$H$69,'C - Sazby a jednotkové ceny'!$E$7:$E$69,'A1 - Seznam míst plnění vnější'!L644,'C - Sazby a jednotkové ceny'!$F$7:$F$69,'A1 - Seznam míst plnění vnější'!M644)</f>
        <v>0</v>
      </c>
      <c r="Q644" s="269">
        <f t="shared" si="26"/>
        <v>0</v>
      </c>
      <c r="R644" s="249" t="s">
        <v>1586</v>
      </c>
      <c r="S644" s="251" t="s">
        <v>1586</v>
      </c>
      <c r="T644" s="252" t="s">
        <v>1586</v>
      </c>
      <c r="U644" s="250" t="s">
        <v>1586</v>
      </c>
      <c r="V644" s="261" t="s">
        <v>1586</v>
      </c>
      <c r="W644" s="262" t="s">
        <v>1586</v>
      </c>
      <c r="Y644" s="15">
        <f ca="1">SUMIFS('D - Harmonogram úklidu'!$AJ$5:$AJ$1213,'D - Harmonogram úklidu'!$A$5:$A$1213,'A1 - Seznam míst plnění vnější'!G647,'D - Harmonogram úklidu'!$B$5:$B$1213,'A1 - Seznam míst plnění vnější'!L647)</f>
        <v>4</v>
      </c>
      <c r="Z644" s="47" t="str">
        <f t="shared" si="25"/>
        <v>Malý Pěčín</v>
      </c>
    </row>
    <row r="645" spans="1:26" ht="19.5" customHeight="1" x14ac:dyDescent="0.25">
      <c r="A645" s="14" t="s">
        <v>2510</v>
      </c>
      <c r="B645" s="30">
        <v>1862</v>
      </c>
      <c r="C645" s="26" t="s">
        <v>128</v>
      </c>
      <c r="D645" s="42" t="s">
        <v>137</v>
      </c>
      <c r="E645" s="26">
        <v>748921</v>
      </c>
      <c r="F645" s="26" t="s">
        <v>1626</v>
      </c>
      <c r="G645" s="33" t="s">
        <v>324</v>
      </c>
      <c r="H645" s="227" t="s">
        <v>1988</v>
      </c>
      <c r="I645" s="227" t="s">
        <v>2216</v>
      </c>
      <c r="J645" s="227" t="s">
        <v>2580</v>
      </c>
      <c r="K645" s="227" t="s">
        <v>2495</v>
      </c>
      <c r="L645" s="227" t="s">
        <v>350</v>
      </c>
      <c r="M645" s="247">
        <v>1</v>
      </c>
      <c r="N645" s="244">
        <v>297</v>
      </c>
      <c r="O645" s="243" t="s">
        <v>1575</v>
      </c>
      <c r="P645" s="125">
        <f>SUMIFS('C - Sazby a jednotkové ceny'!$H$7:$H$69,'C - Sazby a jednotkové ceny'!$E$7:$E$69,'A1 - Seznam míst plnění vnější'!L645,'C - Sazby a jednotkové ceny'!$F$7:$F$69,'A1 - Seznam míst plnění vnější'!M645)</f>
        <v>0</v>
      </c>
      <c r="Q645" s="269">
        <f t="shared" si="26"/>
        <v>0</v>
      </c>
      <c r="R645" s="249" t="s">
        <v>1586</v>
      </c>
      <c r="S645" s="251" t="s">
        <v>1586</v>
      </c>
      <c r="T645" s="252" t="s">
        <v>1586</v>
      </c>
      <c r="U645" s="250" t="s">
        <v>1586</v>
      </c>
      <c r="V645" s="261" t="s">
        <v>1586</v>
      </c>
      <c r="W645" s="262" t="s">
        <v>1586</v>
      </c>
      <c r="Y645" s="15">
        <f ca="1">SUMIFS('D - Harmonogram úklidu'!$AJ$5:$AJ$1213,'D - Harmonogram úklidu'!$A$5:$A$1213,'A1 - Seznam míst plnění vnější'!G648,'D - Harmonogram úklidu'!$B$5:$B$1213,'A1 - Seznam míst plnění vnější'!L648)</f>
        <v>4</v>
      </c>
      <c r="Z645" s="47" t="str">
        <f t="shared" si="25"/>
        <v>Malý Pěčín</v>
      </c>
    </row>
    <row r="646" spans="1:26" ht="19.5" customHeight="1" x14ac:dyDescent="0.25">
      <c r="A646" s="14" t="s">
        <v>2510</v>
      </c>
      <c r="B646" s="30">
        <v>1862</v>
      </c>
      <c r="C646" s="26" t="s">
        <v>128</v>
      </c>
      <c r="D646" s="42" t="s">
        <v>137</v>
      </c>
      <c r="E646" s="26">
        <v>748921</v>
      </c>
      <c r="F646" s="26" t="s">
        <v>1627</v>
      </c>
      <c r="G646" s="33" t="s">
        <v>324</v>
      </c>
      <c r="H646" s="227" t="s">
        <v>1988</v>
      </c>
      <c r="I646" s="227" t="s">
        <v>2216</v>
      </c>
      <c r="J646" s="227" t="s">
        <v>2494</v>
      </c>
      <c r="K646" s="227" t="s">
        <v>2494</v>
      </c>
      <c r="L646" s="227" t="s">
        <v>391</v>
      </c>
      <c r="M646" s="247">
        <v>1</v>
      </c>
      <c r="N646" s="244">
        <v>495</v>
      </c>
      <c r="O646" s="243" t="s">
        <v>1575</v>
      </c>
      <c r="P646" s="125">
        <f>SUMIFS('C - Sazby a jednotkové ceny'!$H$7:$H$69,'C - Sazby a jednotkové ceny'!$E$7:$E$69,'A1 - Seznam míst plnění vnější'!L646,'C - Sazby a jednotkové ceny'!$F$7:$F$69,'A1 - Seznam míst plnění vnější'!M646)</f>
        <v>0</v>
      </c>
      <c r="Q646" s="269">
        <f t="shared" si="26"/>
        <v>0</v>
      </c>
      <c r="R646" s="249" t="s">
        <v>1586</v>
      </c>
      <c r="S646" s="251" t="s">
        <v>1586</v>
      </c>
      <c r="T646" s="252" t="s">
        <v>1586</v>
      </c>
      <c r="U646" s="250" t="s">
        <v>1586</v>
      </c>
      <c r="V646" s="261" t="s">
        <v>1586</v>
      </c>
      <c r="W646" s="262" t="s">
        <v>1586</v>
      </c>
      <c r="Y646" s="15">
        <f ca="1">SUMIFS('D - Harmonogram úklidu'!$AJ$5:$AJ$1213,'D - Harmonogram úklidu'!$A$5:$A$1213,'A1 - Seznam míst plnění vnější'!G649,'D - Harmonogram úklidu'!$B$5:$B$1213,'A1 - Seznam míst plnění vnější'!L649)</f>
        <v>4</v>
      </c>
      <c r="Z646" s="47" t="str">
        <f t="shared" si="25"/>
        <v>Malý Pěčín</v>
      </c>
    </row>
    <row r="647" spans="1:26" ht="19.5" customHeight="1" x14ac:dyDescent="0.25">
      <c r="A647" s="14" t="s">
        <v>2510</v>
      </c>
      <c r="B647" s="30">
        <v>2302</v>
      </c>
      <c r="C647" s="26" t="s">
        <v>68</v>
      </c>
      <c r="D647" s="42" t="s">
        <v>59</v>
      </c>
      <c r="E647" s="26">
        <v>335158</v>
      </c>
      <c r="F647" s="26" t="s">
        <v>1716</v>
      </c>
      <c r="G647" s="33" t="s">
        <v>90</v>
      </c>
      <c r="H647" s="227" t="s">
        <v>1988</v>
      </c>
      <c r="I647" s="227" t="s">
        <v>2217</v>
      </c>
      <c r="J647" s="227" t="s">
        <v>2580</v>
      </c>
      <c r="K647" s="227" t="s">
        <v>2491</v>
      </c>
      <c r="L647" s="227" t="s">
        <v>346</v>
      </c>
      <c r="M647" s="247">
        <v>4</v>
      </c>
      <c r="N647" s="244">
        <v>38</v>
      </c>
      <c r="O647" s="243" t="s">
        <v>1575</v>
      </c>
      <c r="P647" s="125">
        <f>SUMIFS('C - Sazby a jednotkové ceny'!$H$7:$H$69,'C - Sazby a jednotkové ceny'!$E$7:$E$69,'A1 - Seznam míst plnění vnější'!L647,'C - Sazby a jednotkové ceny'!$F$7:$F$69,'A1 - Seznam míst plnění vnější'!M647)</f>
        <v>0</v>
      </c>
      <c r="Q647" s="269">
        <f t="shared" si="26"/>
        <v>0</v>
      </c>
      <c r="R647" s="249" t="s">
        <v>1586</v>
      </c>
      <c r="S647" s="251" t="s">
        <v>1586</v>
      </c>
      <c r="T647" s="252" t="s">
        <v>1586</v>
      </c>
      <c r="U647" s="250" t="s">
        <v>1586</v>
      </c>
      <c r="V647" s="261" t="s">
        <v>1586</v>
      </c>
      <c r="W647" s="262" t="s">
        <v>1586</v>
      </c>
      <c r="Y647" s="15">
        <f ca="1">SUMIFS('D - Harmonogram úklidu'!$AJ$5:$AJ$1213,'D - Harmonogram úklidu'!$A$5:$A$1213,'A1 - Seznam míst plnění vnější'!G650,'D - Harmonogram úklidu'!$B$5:$B$1213,'A1 - Seznam míst plnění vnější'!L650)</f>
        <v>4</v>
      </c>
      <c r="Z647" s="47" t="str">
        <f t="shared" si="25"/>
        <v>Marefy</v>
      </c>
    </row>
    <row r="648" spans="1:26" ht="19.5" customHeight="1" x14ac:dyDescent="0.25">
      <c r="A648" s="14" t="s">
        <v>2510</v>
      </c>
      <c r="B648" s="30">
        <v>2302</v>
      </c>
      <c r="C648" s="26" t="s">
        <v>68</v>
      </c>
      <c r="D648" s="42" t="s">
        <v>59</v>
      </c>
      <c r="E648" s="26">
        <v>335158</v>
      </c>
      <c r="F648" s="26" t="s">
        <v>1717</v>
      </c>
      <c r="G648" s="33" t="s">
        <v>90</v>
      </c>
      <c r="H648" s="227" t="s">
        <v>1988</v>
      </c>
      <c r="I648" s="227" t="s">
        <v>2217</v>
      </c>
      <c r="J648" s="227" t="s">
        <v>2580</v>
      </c>
      <c r="K648" s="227" t="s">
        <v>2492</v>
      </c>
      <c r="L648" s="227" t="s">
        <v>347</v>
      </c>
      <c r="M648" s="247">
        <v>4</v>
      </c>
      <c r="N648" s="32">
        <v>2</v>
      </c>
      <c r="O648" s="39" t="s">
        <v>1576</v>
      </c>
      <c r="P648" s="125">
        <f>SUMIFS('C - Sazby a jednotkové ceny'!$H$7:$H$69,'C - Sazby a jednotkové ceny'!$E$7:$E$69,'A1 - Seznam míst plnění vnější'!L648,'C - Sazby a jednotkové ceny'!$F$7:$F$69,'A1 - Seznam míst plnění vnější'!M648)</f>
        <v>0</v>
      </c>
      <c r="Q648" s="269">
        <f t="shared" si="26"/>
        <v>0</v>
      </c>
      <c r="R648" s="249" t="s">
        <v>1586</v>
      </c>
      <c r="S648" s="251" t="s">
        <v>1586</v>
      </c>
      <c r="T648" s="252" t="s">
        <v>1586</v>
      </c>
      <c r="U648" s="250" t="s">
        <v>1586</v>
      </c>
      <c r="V648" s="261" t="s">
        <v>1586</v>
      </c>
      <c r="W648" s="262" t="s">
        <v>1586</v>
      </c>
      <c r="Y648" s="15">
        <f ca="1">SUMIFS('D - Harmonogram úklidu'!$AJ$5:$AJ$1213,'D - Harmonogram úklidu'!$A$5:$A$1213,'A1 - Seznam míst plnění vnější'!G651,'D - Harmonogram úklidu'!$B$5:$B$1213,'A1 - Seznam míst plnění vnější'!L651)</f>
        <v>4</v>
      </c>
      <c r="Z648" s="47" t="str">
        <f t="shared" si="25"/>
        <v>Marefy</v>
      </c>
    </row>
    <row r="649" spans="1:26" ht="19.5" customHeight="1" x14ac:dyDescent="0.25">
      <c r="A649" s="14" t="s">
        <v>2510</v>
      </c>
      <c r="B649" s="30">
        <v>2302</v>
      </c>
      <c r="C649" s="26" t="s">
        <v>68</v>
      </c>
      <c r="D649" s="42" t="s">
        <v>59</v>
      </c>
      <c r="E649" s="26">
        <v>335158</v>
      </c>
      <c r="F649" s="26" t="s">
        <v>1718</v>
      </c>
      <c r="G649" s="33" t="s">
        <v>90</v>
      </c>
      <c r="H649" s="227" t="s">
        <v>1988</v>
      </c>
      <c r="I649" s="227" t="s">
        <v>2217</v>
      </c>
      <c r="J649" s="227" t="s">
        <v>2580</v>
      </c>
      <c r="K649" s="227" t="s">
        <v>2495</v>
      </c>
      <c r="L649" s="227" t="s">
        <v>350</v>
      </c>
      <c r="M649" s="247">
        <v>4</v>
      </c>
      <c r="N649" s="244">
        <v>248</v>
      </c>
      <c r="O649" s="243" t="s">
        <v>1575</v>
      </c>
      <c r="P649" s="125">
        <f>SUMIFS('C - Sazby a jednotkové ceny'!$H$7:$H$69,'C - Sazby a jednotkové ceny'!$E$7:$E$69,'A1 - Seznam míst plnění vnější'!L649,'C - Sazby a jednotkové ceny'!$F$7:$F$69,'A1 - Seznam míst plnění vnější'!M649)</f>
        <v>0</v>
      </c>
      <c r="Q649" s="269">
        <f t="shared" si="26"/>
        <v>0</v>
      </c>
      <c r="R649" s="249" t="s">
        <v>1586</v>
      </c>
      <c r="S649" s="251" t="s">
        <v>1586</v>
      </c>
      <c r="T649" s="252" t="s">
        <v>1586</v>
      </c>
      <c r="U649" s="250" t="s">
        <v>1586</v>
      </c>
      <c r="V649" s="261" t="s">
        <v>1586</v>
      </c>
      <c r="W649" s="262" t="s">
        <v>1586</v>
      </c>
      <c r="Y649" s="15">
        <f ca="1">SUMIFS('D - Harmonogram úklidu'!$AJ$5:$AJ$1213,'D - Harmonogram úklidu'!$A$5:$A$1213,'A1 - Seznam míst plnění vnější'!G652,'D - Harmonogram úklidu'!$B$5:$B$1213,'A1 - Seznam míst plnění vnější'!L652)</f>
        <v>2</v>
      </c>
      <c r="Z649" s="47" t="str">
        <f t="shared" si="25"/>
        <v>Marefy</v>
      </c>
    </row>
    <row r="650" spans="1:26" ht="19.5" customHeight="1" x14ac:dyDescent="0.25">
      <c r="A650" s="14" t="s">
        <v>2510</v>
      </c>
      <c r="B650" s="30">
        <v>1261</v>
      </c>
      <c r="C650" s="26" t="s">
        <v>344</v>
      </c>
      <c r="D650" s="42" t="s">
        <v>132</v>
      </c>
      <c r="E650" s="26">
        <v>366955</v>
      </c>
      <c r="F650" s="26" t="s">
        <v>1624</v>
      </c>
      <c r="G650" s="33" t="s">
        <v>325</v>
      </c>
      <c r="H650" s="227" t="s">
        <v>1988</v>
      </c>
      <c r="I650" s="227" t="s">
        <v>2218</v>
      </c>
      <c r="J650" s="227" t="s">
        <v>2580</v>
      </c>
      <c r="K650" s="227" t="s">
        <v>2491</v>
      </c>
      <c r="L650" s="227" t="s">
        <v>346</v>
      </c>
      <c r="M650" s="247">
        <v>4</v>
      </c>
      <c r="N650" s="244">
        <v>23</v>
      </c>
      <c r="O650" s="243" t="s">
        <v>1575</v>
      </c>
      <c r="P650" s="125">
        <f>SUMIFS('C - Sazby a jednotkové ceny'!$H$7:$H$69,'C - Sazby a jednotkové ceny'!$E$7:$E$69,'A1 - Seznam míst plnění vnější'!L650,'C - Sazby a jednotkové ceny'!$F$7:$F$69,'A1 - Seznam míst plnění vnější'!M650)</f>
        <v>0</v>
      </c>
      <c r="Q650" s="269">
        <f t="shared" si="26"/>
        <v>0</v>
      </c>
      <c r="R650" s="249" t="s">
        <v>1586</v>
      </c>
      <c r="S650" s="251" t="s">
        <v>1586</v>
      </c>
      <c r="T650" s="252" t="s">
        <v>1586</v>
      </c>
      <c r="U650" s="250" t="s">
        <v>1586</v>
      </c>
      <c r="V650" s="261" t="s">
        <v>1586</v>
      </c>
      <c r="W650" s="262" t="s">
        <v>1586</v>
      </c>
      <c r="Y650" s="15">
        <f ca="1">SUMIFS('D - Harmonogram úklidu'!$AJ$5:$AJ$1213,'D - Harmonogram úklidu'!$A$5:$A$1213,'A1 - Seznam míst plnění vnější'!G653,'D - Harmonogram úklidu'!$B$5:$B$1213,'A1 - Seznam míst plnění vnější'!L653)</f>
        <v>1</v>
      </c>
      <c r="Z650" s="47" t="str">
        <f t="shared" si="25"/>
        <v>Martinice u Velkého Meziříčí</v>
      </c>
    </row>
    <row r="651" spans="1:26" ht="19.5" customHeight="1" x14ac:dyDescent="0.25">
      <c r="A651" s="14" t="s">
        <v>2510</v>
      </c>
      <c r="B651" s="30">
        <v>1261</v>
      </c>
      <c r="C651" s="26" t="s">
        <v>344</v>
      </c>
      <c r="D651" s="42" t="s">
        <v>132</v>
      </c>
      <c r="E651" s="26">
        <v>366955</v>
      </c>
      <c r="F651" s="26" t="s">
        <v>1625</v>
      </c>
      <c r="G651" s="33" t="s">
        <v>325</v>
      </c>
      <c r="H651" s="227" t="s">
        <v>1988</v>
      </c>
      <c r="I651" s="227" t="s">
        <v>2218</v>
      </c>
      <c r="J651" s="227" t="s">
        <v>2580</v>
      </c>
      <c r="K651" s="227" t="s">
        <v>2492</v>
      </c>
      <c r="L651" s="227" t="s">
        <v>347</v>
      </c>
      <c r="M651" s="247">
        <v>4</v>
      </c>
      <c r="N651" s="32">
        <v>1</v>
      </c>
      <c r="O651" s="39" t="s">
        <v>1576</v>
      </c>
      <c r="P651" s="125">
        <f>SUMIFS('C - Sazby a jednotkové ceny'!$H$7:$H$69,'C - Sazby a jednotkové ceny'!$E$7:$E$69,'A1 - Seznam míst plnění vnější'!L651,'C - Sazby a jednotkové ceny'!$F$7:$F$69,'A1 - Seznam míst plnění vnější'!M651)</f>
        <v>0</v>
      </c>
      <c r="Q651" s="269">
        <f t="shared" si="26"/>
        <v>0</v>
      </c>
      <c r="R651" s="249" t="s">
        <v>1586</v>
      </c>
      <c r="S651" s="251" t="s">
        <v>1586</v>
      </c>
      <c r="T651" s="252" t="s">
        <v>1586</v>
      </c>
      <c r="U651" s="250" t="s">
        <v>1586</v>
      </c>
      <c r="V651" s="261" t="s">
        <v>1586</v>
      </c>
      <c r="W651" s="262" t="s">
        <v>1586</v>
      </c>
      <c r="Y651" s="15">
        <f ca="1">SUMIFS('D - Harmonogram úklidu'!$AJ$5:$AJ$1213,'D - Harmonogram úklidu'!$A$5:$A$1213,'A1 - Seznam míst plnění vnější'!G654,'D - Harmonogram úklidu'!$B$5:$B$1213,'A1 - Seznam míst plnění vnější'!L654)</f>
        <v>4</v>
      </c>
      <c r="Z651" s="47" t="str">
        <f t="shared" ref="Z651:Z716" si="27">IF(ISNUMBER(SEARCH(" - ",G651,1)),LEFT(G651,(SEARCH(" - ",G651,1))-1),G651)</f>
        <v>Martinice u Velkého Meziříčí</v>
      </c>
    </row>
    <row r="652" spans="1:26" ht="19.5" customHeight="1" x14ac:dyDescent="0.25">
      <c r="A652" s="14" t="s">
        <v>2510</v>
      </c>
      <c r="B652" s="30">
        <v>1261</v>
      </c>
      <c r="C652" s="26" t="s">
        <v>344</v>
      </c>
      <c r="D652" s="42" t="s">
        <v>132</v>
      </c>
      <c r="E652" s="26">
        <v>366955</v>
      </c>
      <c r="F652" s="26" t="s">
        <v>1626</v>
      </c>
      <c r="G652" s="33" t="s">
        <v>325</v>
      </c>
      <c r="H652" s="227" t="s">
        <v>1988</v>
      </c>
      <c r="I652" s="227" t="s">
        <v>2218</v>
      </c>
      <c r="J652" s="227" t="s">
        <v>2580</v>
      </c>
      <c r="K652" s="227" t="s">
        <v>2495</v>
      </c>
      <c r="L652" s="227" t="s">
        <v>350</v>
      </c>
      <c r="M652" s="247">
        <v>1</v>
      </c>
      <c r="N652" s="244">
        <v>150</v>
      </c>
      <c r="O652" s="243" t="s">
        <v>1575</v>
      </c>
      <c r="P652" s="125">
        <f>SUMIFS('C - Sazby a jednotkové ceny'!$H$7:$H$69,'C - Sazby a jednotkové ceny'!$E$7:$E$69,'A1 - Seznam míst plnění vnější'!L652,'C - Sazby a jednotkové ceny'!$F$7:$F$69,'A1 - Seznam míst plnění vnější'!M652)</f>
        <v>0</v>
      </c>
      <c r="Q652" s="269">
        <f t="shared" ref="Q652:Q717" si="28">M652*P652*N652*(365/12/28)</f>
        <v>0</v>
      </c>
      <c r="R652" s="249" t="s">
        <v>1586</v>
      </c>
      <c r="S652" s="251" t="s">
        <v>1586</v>
      </c>
      <c r="T652" s="252" t="s">
        <v>1586</v>
      </c>
      <c r="U652" s="250" t="s">
        <v>1586</v>
      </c>
      <c r="V652" s="261" t="s">
        <v>1586</v>
      </c>
      <c r="W652" s="262" t="s">
        <v>1586</v>
      </c>
      <c r="Y652" s="15">
        <f ca="1">SUMIFS('D - Harmonogram úklidu'!$AJ$5:$AJ$1213,'D - Harmonogram úklidu'!$A$5:$A$1213,'A1 - Seznam míst plnění vnější'!G655,'D - Harmonogram úklidu'!$B$5:$B$1213,'A1 - Seznam míst plnění vnější'!L655)</f>
        <v>4</v>
      </c>
      <c r="Z652" s="47" t="str">
        <f t="shared" si="27"/>
        <v>Martinice u Velkého Meziříčí</v>
      </c>
    </row>
    <row r="653" spans="1:26" ht="19.5" customHeight="1" x14ac:dyDescent="0.25">
      <c r="A653" s="14" t="s">
        <v>2510</v>
      </c>
      <c r="B653" s="30">
        <v>1261</v>
      </c>
      <c r="C653" s="26" t="s">
        <v>344</v>
      </c>
      <c r="D653" s="42" t="s">
        <v>132</v>
      </c>
      <c r="E653" s="26">
        <v>366955</v>
      </c>
      <c r="F653" s="26" t="s">
        <v>1627</v>
      </c>
      <c r="G653" s="33" t="s">
        <v>325</v>
      </c>
      <c r="H653" s="227" t="s">
        <v>1988</v>
      </c>
      <c r="I653" s="227" t="s">
        <v>2218</v>
      </c>
      <c r="J653" s="227" t="s">
        <v>2494</v>
      </c>
      <c r="K653" s="227" t="s">
        <v>2494</v>
      </c>
      <c r="L653" s="227" t="s">
        <v>391</v>
      </c>
      <c r="M653" s="247">
        <v>1</v>
      </c>
      <c r="N653" s="244">
        <v>250</v>
      </c>
      <c r="O653" s="243" t="s">
        <v>1575</v>
      </c>
      <c r="P653" s="125">
        <f>SUMIFS('C - Sazby a jednotkové ceny'!$H$7:$H$69,'C - Sazby a jednotkové ceny'!$E$7:$E$69,'A1 - Seznam míst plnění vnější'!L653,'C - Sazby a jednotkové ceny'!$F$7:$F$69,'A1 - Seznam míst plnění vnější'!M653)</f>
        <v>0</v>
      </c>
      <c r="Q653" s="269">
        <f t="shared" si="28"/>
        <v>0</v>
      </c>
      <c r="R653" s="249" t="s">
        <v>1586</v>
      </c>
      <c r="S653" s="251" t="s">
        <v>1586</v>
      </c>
      <c r="T653" s="252" t="s">
        <v>1586</v>
      </c>
      <c r="U653" s="250" t="s">
        <v>1586</v>
      </c>
      <c r="V653" s="261" t="s">
        <v>1586</v>
      </c>
      <c r="W653" s="262" t="s">
        <v>1586</v>
      </c>
      <c r="Y653" s="15">
        <f ca="1">SUMIFS('D - Harmonogram úklidu'!$AJ$5:$AJ$1213,'D - Harmonogram úklidu'!$A$5:$A$1213,'A1 - Seznam míst plnění vnější'!G656,'D - Harmonogram úklidu'!$B$5:$B$1213,'A1 - Seznam míst plnění vnější'!L656)</f>
        <v>4</v>
      </c>
      <c r="Z653" s="47" t="str">
        <f t="shared" si="27"/>
        <v>Martinice u Velkého Meziříčí</v>
      </c>
    </row>
    <row r="654" spans="1:26" ht="22.5" customHeight="1" x14ac:dyDescent="0.25">
      <c r="A654" s="14" t="s">
        <v>2510</v>
      </c>
      <c r="B654" s="30">
        <v>2081</v>
      </c>
      <c r="C654" s="26" t="s">
        <v>68</v>
      </c>
      <c r="D654" s="42" t="s">
        <v>65</v>
      </c>
      <c r="E654" s="26">
        <v>348557</v>
      </c>
      <c r="F654" s="26" t="s">
        <v>1831</v>
      </c>
      <c r="G654" s="33" t="s">
        <v>301</v>
      </c>
      <c r="H654" s="227" t="s">
        <v>1988</v>
      </c>
      <c r="I654" s="227" t="s">
        <v>2219</v>
      </c>
      <c r="J654" s="227" t="s">
        <v>2580</v>
      </c>
      <c r="K654" s="227" t="s">
        <v>2492</v>
      </c>
      <c r="L654" s="227" t="s">
        <v>347</v>
      </c>
      <c r="M654" s="247">
        <v>12</v>
      </c>
      <c r="N654" s="32">
        <v>12</v>
      </c>
      <c r="O654" s="39" t="s">
        <v>1576</v>
      </c>
      <c r="P654" s="125">
        <f>SUMIFS('C - Sazby a jednotkové ceny'!$H$7:$H$69,'C - Sazby a jednotkové ceny'!$E$7:$E$69,'A1 - Seznam míst plnění vnější'!L654,'C - Sazby a jednotkové ceny'!$F$7:$F$69,'A1 - Seznam míst plnění vnější'!M654)</f>
        <v>0</v>
      </c>
      <c r="Q654" s="269">
        <f t="shared" si="28"/>
        <v>0</v>
      </c>
      <c r="R654" s="249" t="s">
        <v>1586</v>
      </c>
      <c r="S654" s="251" t="s">
        <v>1586</v>
      </c>
      <c r="T654" s="252" t="s">
        <v>1586</v>
      </c>
      <c r="U654" s="250" t="s">
        <v>1586</v>
      </c>
      <c r="V654" s="261" t="s">
        <v>1586</v>
      </c>
      <c r="W654" s="262" t="s">
        <v>1586</v>
      </c>
      <c r="Y654" s="15">
        <f ca="1">SUMIFS('D - Harmonogram úklidu'!$AJ$5:$AJ$1213,'D - Harmonogram úklidu'!$A$5:$A$1213,'A1 - Seznam míst plnění vnější'!G657,'D - Harmonogram úklidu'!$B$5:$B$1213,'A1 - Seznam míst plnění vnější'!L657)</f>
        <v>4</v>
      </c>
      <c r="Z654" s="47" t="str">
        <f t="shared" si="27"/>
        <v>Mikulov na Moravě</v>
      </c>
    </row>
    <row r="655" spans="1:26" ht="22.5" customHeight="1" x14ac:dyDescent="0.25">
      <c r="A655" s="14" t="s">
        <v>2510</v>
      </c>
      <c r="B655" s="30">
        <v>2081</v>
      </c>
      <c r="C655" s="26" t="s">
        <v>68</v>
      </c>
      <c r="D655" s="42" t="s">
        <v>65</v>
      </c>
      <c r="E655" s="26">
        <v>348557</v>
      </c>
      <c r="F655" s="26" t="s">
        <v>2694</v>
      </c>
      <c r="G655" s="33" t="s">
        <v>301</v>
      </c>
      <c r="H655" s="227" t="s">
        <v>1988</v>
      </c>
      <c r="I655" s="227" t="s">
        <v>2220</v>
      </c>
      <c r="J655" s="227" t="s">
        <v>2580</v>
      </c>
      <c r="K655" s="227" t="s">
        <v>2493</v>
      </c>
      <c r="L655" s="227" t="s">
        <v>348</v>
      </c>
      <c r="M655" s="247">
        <v>4</v>
      </c>
      <c r="N655" s="32">
        <v>4</v>
      </c>
      <c r="O655" s="39" t="s">
        <v>1576</v>
      </c>
      <c r="P655" s="125">
        <f>SUMIFS('C - Sazby a jednotkové ceny'!$H$7:$H$69,'C - Sazby a jednotkové ceny'!$E$7:$E$69,'A1 - Seznam míst plnění vnější'!L655,'C - Sazby a jednotkové ceny'!$F$7:$F$69,'A1 - Seznam míst plnění vnější'!M655)</f>
        <v>0</v>
      </c>
      <c r="Q655" s="269">
        <f t="shared" si="28"/>
        <v>0</v>
      </c>
      <c r="R655" s="249" t="s">
        <v>1586</v>
      </c>
      <c r="S655" s="251" t="s">
        <v>1586</v>
      </c>
      <c r="T655" s="252" t="s">
        <v>1586</v>
      </c>
      <c r="U655" s="250" t="s">
        <v>1586</v>
      </c>
      <c r="V655" s="261" t="s">
        <v>1586</v>
      </c>
      <c r="W655" s="262" t="s">
        <v>1586</v>
      </c>
      <c r="Y655" s="15">
        <f ca="1">SUMIFS('D - Harmonogram úklidu'!$AJ$5:$AJ$1213,'D - Harmonogram úklidu'!$A$5:$A$1213,'A1 - Seznam míst plnění vnější'!G658,'D - Harmonogram úklidu'!$B$5:$B$1213,'A1 - Seznam míst plnění vnější'!L658)</f>
        <v>4</v>
      </c>
      <c r="Z655" s="47" t="str">
        <f t="shared" si="27"/>
        <v>Mikulov na Moravě</v>
      </c>
    </row>
    <row r="656" spans="1:26" ht="22.5" customHeight="1" x14ac:dyDescent="0.25">
      <c r="A656" s="14" t="s">
        <v>2510</v>
      </c>
      <c r="B656" s="30">
        <v>2081</v>
      </c>
      <c r="C656" s="26" t="s">
        <v>68</v>
      </c>
      <c r="D656" s="42" t="s">
        <v>65</v>
      </c>
      <c r="E656" s="26">
        <v>348557</v>
      </c>
      <c r="F656" s="26" t="s">
        <v>2695</v>
      </c>
      <c r="G656" s="33" t="s">
        <v>301</v>
      </c>
      <c r="H656" s="227" t="s">
        <v>1988</v>
      </c>
      <c r="I656" s="227" t="s">
        <v>2220</v>
      </c>
      <c r="J656" s="227" t="s">
        <v>2580</v>
      </c>
      <c r="K656" s="227" t="s">
        <v>2495</v>
      </c>
      <c r="L656" s="227" t="s">
        <v>350</v>
      </c>
      <c r="M656" s="247">
        <v>4</v>
      </c>
      <c r="N656" s="244">
        <v>805</v>
      </c>
      <c r="O656" s="243" t="s">
        <v>1575</v>
      </c>
      <c r="P656" s="125">
        <f>SUMIFS('C - Sazby a jednotkové ceny'!$H$7:$H$69,'C - Sazby a jednotkové ceny'!$E$7:$E$69,'A1 - Seznam míst plnění vnější'!L656,'C - Sazby a jednotkové ceny'!$F$7:$F$69,'A1 - Seznam míst plnění vnější'!M656)</f>
        <v>0</v>
      </c>
      <c r="Q656" s="269">
        <f t="shared" si="28"/>
        <v>0</v>
      </c>
      <c r="R656" s="249" t="s">
        <v>1586</v>
      </c>
      <c r="S656" s="251" t="s">
        <v>1585</v>
      </c>
      <c r="T656" s="252" t="s">
        <v>1585</v>
      </c>
      <c r="U656" s="250" t="s">
        <v>1586</v>
      </c>
      <c r="V656" s="261" t="s">
        <v>1586</v>
      </c>
      <c r="W656" s="262" t="s">
        <v>1586</v>
      </c>
      <c r="Y656" s="15">
        <f ca="1">SUMIFS('D - Harmonogram úklidu'!$AJ$5:$AJ$1213,'D - Harmonogram úklidu'!$A$5:$A$1213,'A1 - Seznam míst plnění vnější'!G659,'D - Harmonogram úklidu'!$B$5:$B$1213,'A1 - Seznam míst plnění vnější'!L659)</f>
        <v>12</v>
      </c>
      <c r="Z656" s="47" t="str">
        <f t="shared" si="27"/>
        <v>Mikulov na Moravě</v>
      </c>
    </row>
    <row r="657" spans="1:26" ht="22.5" customHeight="1" x14ac:dyDescent="0.25">
      <c r="A657" s="14" t="s">
        <v>2510</v>
      </c>
      <c r="B657" s="30">
        <v>2081</v>
      </c>
      <c r="C657" s="26" t="s">
        <v>68</v>
      </c>
      <c r="D657" s="42" t="s">
        <v>65</v>
      </c>
      <c r="E657" s="26">
        <v>348557</v>
      </c>
      <c r="F657" s="26" t="s">
        <v>1832</v>
      </c>
      <c r="G657" s="33" t="s">
        <v>301</v>
      </c>
      <c r="H657" s="227" t="s">
        <v>1988</v>
      </c>
      <c r="I657" s="227" t="s">
        <v>2221</v>
      </c>
      <c r="J657" s="227" t="s">
        <v>2580</v>
      </c>
      <c r="K657" s="227" t="s">
        <v>2492</v>
      </c>
      <c r="L657" s="227" t="s">
        <v>347</v>
      </c>
      <c r="M657" s="247">
        <v>12</v>
      </c>
      <c r="N657" s="32">
        <v>2</v>
      </c>
      <c r="O657" s="39" t="s">
        <v>1576</v>
      </c>
      <c r="P657" s="125">
        <f>SUMIFS('C - Sazby a jednotkové ceny'!$H$7:$H$69,'C - Sazby a jednotkové ceny'!$E$7:$E$69,'A1 - Seznam míst plnění vnější'!L657,'C - Sazby a jednotkové ceny'!$F$7:$F$69,'A1 - Seznam míst plnění vnější'!M657)</f>
        <v>0</v>
      </c>
      <c r="Q657" s="269">
        <f t="shared" si="28"/>
        <v>0</v>
      </c>
      <c r="R657" s="249" t="s">
        <v>1586</v>
      </c>
      <c r="S657" s="251" t="s">
        <v>1586</v>
      </c>
      <c r="T657" s="252" t="s">
        <v>1586</v>
      </c>
      <c r="U657" s="250" t="s">
        <v>1586</v>
      </c>
      <c r="V657" s="261" t="s">
        <v>1586</v>
      </c>
      <c r="W657" s="262" t="s">
        <v>1586</v>
      </c>
      <c r="Y657" s="15">
        <f ca="1">SUMIFS('D - Harmonogram úklidu'!$AJ$5:$AJ$1213,'D - Harmonogram úklidu'!$A$5:$A$1213,'A1 - Seznam míst plnění vnější'!G660,'D - Harmonogram úklidu'!$B$5:$B$1213,'A1 - Seznam míst plnění vnější'!L660)</f>
        <v>2</v>
      </c>
      <c r="Z657" s="47" t="str">
        <f t="shared" si="27"/>
        <v>Mikulov na Moravě</v>
      </c>
    </row>
    <row r="658" spans="1:26" ht="22.5" customHeight="1" x14ac:dyDescent="0.25">
      <c r="A658" s="14" t="s">
        <v>489</v>
      </c>
      <c r="B658" s="30">
        <v>2081</v>
      </c>
      <c r="C658" s="26" t="s">
        <v>68</v>
      </c>
      <c r="D658" s="42" t="s">
        <v>65</v>
      </c>
      <c r="E658" s="26">
        <v>348557</v>
      </c>
      <c r="F658" s="26" t="s">
        <v>1833</v>
      </c>
      <c r="G658" s="33" t="s">
        <v>301</v>
      </c>
      <c r="H658" s="227" t="s">
        <v>1988</v>
      </c>
      <c r="I658" s="227" t="s">
        <v>2221</v>
      </c>
      <c r="J658" s="227" t="s">
        <v>2580</v>
      </c>
      <c r="K658" s="227" t="s">
        <v>2495</v>
      </c>
      <c r="L658" s="227" t="s">
        <v>350</v>
      </c>
      <c r="M658" s="247">
        <v>12</v>
      </c>
      <c r="N658" s="244">
        <v>69</v>
      </c>
      <c r="O658" s="243" t="s">
        <v>1575</v>
      </c>
      <c r="P658" s="125">
        <f>SUMIFS('C - Sazby a jednotkové ceny'!$H$7:$H$69,'C - Sazby a jednotkové ceny'!$E$7:$E$69,'A1 - Seznam míst plnění vnější'!L658,'C - Sazby a jednotkové ceny'!$F$7:$F$69,'A1 - Seznam míst plnění vnější'!M658)</f>
        <v>0</v>
      </c>
      <c r="Q658" s="269">
        <f t="shared" si="28"/>
        <v>0</v>
      </c>
      <c r="R658" s="249" t="s">
        <v>1586</v>
      </c>
      <c r="S658" s="251" t="s">
        <v>1585</v>
      </c>
      <c r="T658" s="252" t="s">
        <v>1585</v>
      </c>
      <c r="U658" s="250" t="s">
        <v>1586</v>
      </c>
      <c r="V658" s="261" t="s">
        <v>1586</v>
      </c>
      <c r="W658" s="262" t="s">
        <v>1586</v>
      </c>
      <c r="Y658" s="15">
        <f ca="1">SUMIFS('D - Harmonogram úklidu'!$AJ$5:$AJ$1213,'D - Harmonogram úklidu'!$A$5:$A$1213,'A1 - Seznam míst plnění vnější'!G661,'D - Harmonogram úklidu'!$B$5:$B$1213,'A1 - Seznam míst plnění vnější'!L661)</f>
        <v>4</v>
      </c>
      <c r="Z658" s="47" t="str">
        <f t="shared" si="27"/>
        <v>Mikulov na Moravě</v>
      </c>
    </row>
    <row r="659" spans="1:26" ht="11.25" customHeight="1" x14ac:dyDescent="0.25">
      <c r="A659" s="14" t="s">
        <v>489</v>
      </c>
      <c r="B659" s="30">
        <v>1271</v>
      </c>
      <c r="C659" s="26" t="s">
        <v>68</v>
      </c>
      <c r="D659" s="42" t="s">
        <v>61</v>
      </c>
      <c r="E659" s="26">
        <v>348755</v>
      </c>
      <c r="F659" s="26" t="s">
        <v>1649</v>
      </c>
      <c r="G659" s="33" t="s">
        <v>480</v>
      </c>
      <c r="H659" s="227" t="s">
        <v>1988</v>
      </c>
      <c r="I659" s="227" t="s">
        <v>2222</v>
      </c>
      <c r="J659" s="227" t="s">
        <v>2580</v>
      </c>
      <c r="K659" s="227" t="s">
        <v>2495</v>
      </c>
      <c r="L659" s="227" t="s">
        <v>350</v>
      </c>
      <c r="M659" s="247">
        <v>4</v>
      </c>
      <c r="N659" s="244">
        <v>560</v>
      </c>
      <c r="O659" s="243" t="s">
        <v>1575</v>
      </c>
      <c r="P659" s="125">
        <f>SUMIFS('C - Sazby a jednotkové ceny'!$H$7:$H$69,'C - Sazby a jednotkové ceny'!$E$7:$E$69,'A1 - Seznam míst plnění vnější'!L659,'C - Sazby a jednotkové ceny'!$F$7:$F$69,'A1 - Seznam míst plnění vnější'!M659)</f>
        <v>0</v>
      </c>
      <c r="Q659" s="269">
        <f t="shared" si="28"/>
        <v>0</v>
      </c>
      <c r="R659" s="249" t="s">
        <v>1586</v>
      </c>
      <c r="S659" s="251" t="s">
        <v>1586</v>
      </c>
      <c r="T659" s="252" t="s">
        <v>1586</v>
      </c>
      <c r="U659" s="250" t="s">
        <v>1586</v>
      </c>
      <c r="V659" s="261" t="s">
        <v>1586</v>
      </c>
      <c r="W659" s="262" t="s">
        <v>1586</v>
      </c>
      <c r="Y659" s="15">
        <f ca="1">SUMIFS('D - Harmonogram úklidu'!$AJ$5:$AJ$1213,'D - Harmonogram úklidu'!$A$5:$A$1213,'A1 - Seznam míst plnění vnější'!G662,'D - Harmonogram úklidu'!$B$5:$B$1213,'A1 - Seznam míst plnění vnější'!L662)</f>
        <v>2</v>
      </c>
      <c r="Z659" s="47" t="str">
        <f t="shared" si="27"/>
        <v>Miroslav</v>
      </c>
    </row>
    <row r="660" spans="1:26" ht="19.5" customHeight="1" x14ac:dyDescent="0.25">
      <c r="A660" s="14" t="s">
        <v>2510</v>
      </c>
      <c r="B660" s="30">
        <v>1201</v>
      </c>
      <c r="C660" s="26" t="s">
        <v>128</v>
      </c>
      <c r="D660" s="42" t="s">
        <v>128</v>
      </c>
      <c r="E660" s="26">
        <v>542639</v>
      </c>
      <c r="F660" s="26" t="s">
        <v>1624</v>
      </c>
      <c r="G660" s="33" t="s">
        <v>171</v>
      </c>
      <c r="H660" s="227" t="s">
        <v>1988</v>
      </c>
      <c r="I660" s="227" t="s">
        <v>2223</v>
      </c>
      <c r="J660" s="227" t="s">
        <v>2580</v>
      </c>
      <c r="K660" s="227" t="s">
        <v>2491</v>
      </c>
      <c r="L660" s="227" t="s">
        <v>346</v>
      </c>
      <c r="M660" s="247">
        <v>2</v>
      </c>
      <c r="N660" s="244">
        <v>20</v>
      </c>
      <c r="O660" s="243" t="s">
        <v>1575</v>
      </c>
      <c r="P660" s="125">
        <f>SUMIFS('C - Sazby a jednotkové ceny'!$H$7:$H$69,'C - Sazby a jednotkové ceny'!$E$7:$E$69,'A1 - Seznam míst plnění vnější'!L660,'C - Sazby a jednotkové ceny'!$F$7:$F$69,'A1 - Seznam míst plnění vnější'!M660)</f>
        <v>0</v>
      </c>
      <c r="Q660" s="269">
        <f t="shared" si="28"/>
        <v>0</v>
      </c>
      <c r="R660" s="249" t="s">
        <v>1586</v>
      </c>
      <c r="S660" s="251" t="s">
        <v>1586</v>
      </c>
      <c r="T660" s="252" t="s">
        <v>1586</v>
      </c>
      <c r="U660" s="250" t="s">
        <v>1586</v>
      </c>
      <c r="V660" s="261" t="s">
        <v>1586</v>
      </c>
      <c r="W660" s="262" t="s">
        <v>1586</v>
      </c>
      <c r="Y660" s="15">
        <f ca="1">SUMIFS('D - Harmonogram úklidu'!$AJ$5:$AJ$1213,'D - Harmonogram úklidu'!$A$5:$A$1213,'A1 - Seznam míst plnění vnější'!G663,'D - Harmonogram úklidu'!$B$5:$B$1213,'A1 - Seznam míst plnění vnější'!L663)</f>
        <v>1</v>
      </c>
      <c r="Z660" s="47" t="str">
        <f t="shared" si="27"/>
        <v>Mírovka</v>
      </c>
    </row>
    <row r="661" spans="1:26" ht="19.5" customHeight="1" x14ac:dyDescent="0.25">
      <c r="A661" s="14" t="s">
        <v>2510</v>
      </c>
      <c r="B661" s="30">
        <v>1201</v>
      </c>
      <c r="C661" s="26" t="s">
        <v>128</v>
      </c>
      <c r="D661" s="42" t="s">
        <v>128</v>
      </c>
      <c r="E661" s="26">
        <v>542639</v>
      </c>
      <c r="F661" s="26" t="s">
        <v>1625</v>
      </c>
      <c r="G661" s="33" t="s">
        <v>171</v>
      </c>
      <c r="H661" s="227" t="s">
        <v>1988</v>
      </c>
      <c r="I661" s="227" t="s">
        <v>2223</v>
      </c>
      <c r="J661" s="227" t="s">
        <v>2580</v>
      </c>
      <c r="K661" s="227" t="s">
        <v>2492</v>
      </c>
      <c r="L661" s="227" t="s">
        <v>347</v>
      </c>
      <c r="M661" s="247">
        <v>4</v>
      </c>
      <c r="N661" s="32">
        <v>1</v>
      </c>
      <c r="O661" s="39" t="s">
        <v>1576</v>
      </c>
      <c r="P661" s="125">
        <f>SUMIFS('C - Sazby a jednotkové ceny'!$H$7:$H$69,'C - Sazby a jednotkové ceny'!$E$7:$E$69,'A1 - Seznam míst plnění vnější'!L661,'C - Sazby a jednotkové ceny'!$F$7:$F$69,'A1 - Seznam míst plnění vnější'!M661)</f>
        <v>0</v>
      </c>
      <c r="Q661" s="269">
        <f t="shared" si="28"/>
        <v>0</v>
      </c>
      <c r="R661" s="249" t="s">
        <v>1586</v>
      </c>
      <c r="S661" s="251" t="s">
        <v>1586</v>
      </c>
      <c r="T661" s="252" t="s">
        <v>1586</v>
      </c>
      <c r="U661" s="250" t="s">
        <v>1586</v>
      </c>
      <c r="V661" s="261" t="s">
        <v>1586</v>
      </c>
      <c r="W661" s="262" t="s">
        <v>1586</v>
      </c>
      <c r="Y661" s="15">
        <f ca="1">SUMIFS('D - Harmonogram úklidu'!$AJ$5:$AJ$1213,'D - Harmonogram úklidu'!$A$5:$A$1213,'A1 - Seznam míst plnění vnější'!G664,'D - Harmonogram úklidu'!$B$5:$B$1213,'A1 - Seznam míst plnění vnější'!L664)</f>
        <v>24</v>
      </c>
      <c r="Z661" s="47" t="str">
        <f t="shared" si="27"/>
        <v>Mírovka</v>
      </c>
    </row>
    <row r="662" spans="1:26" ht="19.5" customHeight="1" x14ac:dyDescent="0.25">
      <c r="A662" s="14" t="s">
        <v>2510</v>
      </c>
      <c r="B662" s="30">
        <v>1201</v>
      </c>
      <c r="C662" s="26" t="s">
        <v>128</v>
      </c>
      <c r="D662" s="42" t="s">
        <v>128</v>
      </c>
      <c r="E662" s="26">
        <v>542639</v>
      </c>
      <c r="F662" s="26" t="s">
        <v>1626</v>
      </c>
      <c r="G662" s="33" t="s">
        <v>171</v>
      </c>
      <c r="H662" s="227" t="s">
        <v>1988</v>
      </c>
      <c r="I662" s="227" t="s">
        <v>2223</v>
      </c>
      <c r="J662" s="227" t="s">
        <v>2580</v>
      </c>
      <c r="K662" s="227" t="s">
        <v>2495</v>
      </c>
      <c r="L662" s="227" t="s">
        <v>350</v>
      </c>
      <c r="M662" s="247">
        <v>1</v>
      </c>
      <c r="N662" s="244">
        <v>450</v>
      </c>
      <c r="O662" s="243" t="s">
        <v>1575</v>
      </c>
      <c r="P662" s="125">
        <f>SUMIFS('C - Sazby a jednotkové ceny'!$H$7:$H$69,'C - Sazby a jednotkové ceny'!$E$7:$E$69,'A1 - Seznam míst plnění vnější'!L662,'C - Sazby a jednotkové ceny'!$F$7:$F$69,'A1 - Seznam míst plnění vnější'!M662)</f>
        <v>0</v>
      </c>
      <c r="Q662" s="269">
        <f t="shared" si="28"/>
        <v>0</v>
      </c>
      <c r="R662" s="249" t="s">
        <v>1586</v>
      </c>
      <c r="S662" s="251" t="s">
        <v>1586</v>
      </c>
      <c r="T662" s="252" t="s">
        <v>1586</v>
      </c>
      <c r="U662" s="250" t="s">
        <v>1586</v>
      </c>
      <c r="V662" s="261" t="s">
        <v>1586</v>
      </c>
      <c r="W662" s="262" t="s">
        <v>1586</v>
      </c>
      <c r="Y662" s="15">
        <f ca="1">SUMIFS('D - Harmonogram úklidu'!$AJ$5:$AJ$1213,'D - Harmonogram úklidu'!$A$5:$A$1213,'A1 - Seznam míst plnění vnější'!G665,'D - Harmonogram úklidu'!$B$5:$B$1213,'A1 - Seznam míst plnění vnější'!L665)</f>
        <v>16</v>
      </c>
      <c r="Z662" s="47" t="str">
        <f t="shared" si="27"/>
        <v>Mírovka</v>
      </c>
    </row>
    <row r="663" spans="1:26" ht="19.5" customHeight="1" x14ac:dyDescent="0.25">
      <c r="A663" s="14" t="s">
        <v>2510</v>
      </c>
      <c r="B663" s="30">
        <v>1201</v>
      </c>
      <c r="C663" s="26" t="s">
        <v>128</v>
      </c>
      <c r="D663" s="42" t="s">
        <v>128</v>
      </c>
      <c r="E663" s="26">
        <v>542639</v>
      </c>
      <c r="F663" s="26" t="s">
        <v>1627</v>
      </c>
      <c r="G663" s="33" t="s">
        <v>171</v>
      </c>
      <c r="H663" s="227" t="s">
        <v>1988</v>
      </c>
      <c r="I663" s="227" t="s">
        <v>2223</v>
      </c>
      <c r="J663" s="227" t="s">
        <v>2494</v>
      </c>
      <c r="K663" s="227" t="s">
        <v>2494</v>
      </c>
      <c r="L663" s="227" t="s">
        <v>391</v>
      </c>
      <c r="M663" s="247">
        <v>1</v>
      </c>
      <c r="N663" s="244">
        <v>750</v>
      </c>
      <c r="O663" s="243" t="s">
        <v>1575</v>
      </c>
      <c r="P663" s="125">
        <f>SUMIFS('C - Sazby a jednotkové ceny'!$H$7:$H$69,'C - Sazby a jednotkové ceny'!$E$7:$E$69,'A1 - Seznam míst plnění vnější'!L663,'C - Sazby a jednotkové ceny'!$F$7:$F$69,'A1 - Seznam míst plnění vnější'!M663)</f>
        <v>0</v>
      </c>
      <c r="Q663" s="269">
        <f t="shared" si="28"/>
        <v>0</v>
      </c>
      <c r="R663" s="249" t="s">
        <v>1586</v>
      </c>
      <c r="S663" s="251" t="s">
        <v>1586</v>
      </c>
      <c r="T663" s="252" t="s">
        <v>1586</v>
      </c>
      <c r="U663" s="250" t="s">
        <v>1586</v>
      </c>
      <c r="V663" s="261" t="s">
        <v>1586</v>
      </c>
      <c r="W663" s="262" t="s">
        <v>1586</v>
      </c>
      <c r="Y663" s="15">
        <f ca="1">SUMIFS('D - Harmonogram úklidu'!$AJ$5:$AJ$1213,'D - Harmonogram úklidu'!$A$5:$A$1213,'A1 - Seznam míst plnění vnější'!G666,'D - Harmonogram úklidu'!$B$5:$B$1213,'A1 - Seznam míst plnění vnější'!L666)</f>
        <v>16</v>
      </c>
      <c r="Z663" s="47" t="str">
        <f t="shared" si="27"/>
        <v>Mírovka</v>
      </c>
    </row>
    <row r="664" spans="1:26" ht="19.5" customHeight="1" x14ac:dyDescent="0.25">
      <c r="A664" s="14" t="s">
        <v>2510</v>
      </c>
      <c r="B664" s="30">
        <v>2001</v>
      </c>
      <c r="C664" s="26" t="s">
        <v>68</v>
      </c>
      <c r="D664" s="42" t="s">
        <v>33</v>
      </c>
      <c r="E664" s="26">
        <v>349456</v>
      </c>
      <c r="F664" s="26" t="s">
        <v>1834</v>
      </c>
      <c r="G664" s="33" t="s">
        <v>34</v>
      </c>
      <c r="H664" s="227" t="s">
        <v>1988</v>
      </c>
      <c r="I664" s="227" t="s">
        <v>2224</v>
      </c>
      <c r="J664" s="227" t="s">
        <v>2580</v>
      </c>
      <c r="K664" s="227" t="s">
        <v>2492</v>
      </c>
      <c r="L664" s="227" t="s">
        <v>347</v>
      </c>
      <c r="M664" s="247">
        <v>12</v>
      </c>
      <c r="N664" s="32">
        <v>5</v>
      </c>
      <c r="O664" s="39" t="s">
        <v>1576</v>
      </c>
      <c r="P664" s="125">
        <f>SUMIFS('C - Sazby a jednotkové ceny'!$H$7:$H$69,'C - Sazby a jednotkové ceny'!$E$7:$E$69,'A1 - Seznam míst plnění vnější'!L664,'C - Sazby a jednotkové ceny'!$F$7:$F$69,'A1 - Seznam míst plnění vnější'!M664)</f>
        <v>0</v>
      </c>
      <c r="Q664" s="269">
        <f t="shared" si="28"/>
        <v>0</v>
      </c>
      <c r="R664" s="249" t="s">
        <v>1586</v>
      </c>
      <c r="S664" s="251" t="s">
        <v>1586</v>
      </c>
      <c r="T664" s="252" t="s">
        <v>1586</v>
      </c>
      <c r="U664" s="250" t="s">
        <v>1586</v>
      </c>
      <c r="V664" s="261" t="s">
        <v>1586</v>
      </c>
      <c r="W664" s="262" t="s">
        <v>1586</v>
      </c>
      <c r="Y664" s="15">
        <f ca="1">SUMIFS('D - Harmonogram úklidu'!$AJ$5:$AJ$1213,'D - Harmonogram úklidu'!$A$5:$A$1213,'A1 - Seznam míst plnění vnější'!G667,'D - Harmonogram úklidu'!$B$5:$B$1213,'A1 - Seznam míst plnění vnější'!L667)</f>
        <v>1</v>
      </c>
      <c r="Z664" s="47" t="str">
        <f t="shared" si="27"/>
        <v>Modřice</v>
      </c>
    </row>
    <row r="665" spans="1:26" ht="19.5" customHeight="1" x14ac:dyDescent="0.25">
      <c r="A665" s="14" t="s">
        <v>2510</v>
      </c>
      <c r="B665" s="30">
        <v>2001</v>
      </c>
      <c r="C665" s="26" t="s">
        <v>68</v>
      </c>
      <c r="D665" s="42" t="s">
        <v>33</v>
      </c>
      <c r="E665" s="26">
        <v>349456</v>
      </c>
      <c r="F665" s="26" t="s">
        <v>1835</v>
      </c>
      <c r="G665" s="33" t="s">
        <v>34</v>
      </c>
      <c r="H665" s="227" t="s">
        <v>1988</v>
      </c>
      <c r="I665" s="227" t="s">
        <v>2224</v>
      </c>
      <c r="J665" s="227" t="s">
        <v>2580</v>
      </c>
      <c r="K665" s="227" t="s">
        <v>2493</v>
      </c>
      <c r="L665" s="227" t="s">
        <v>348</v>
      </c>
      <c r="M665" s="247">
        <v>12</v>
      </c>
      <c r="N665" s="32">
        <v>2</v>
      </c>
      <c r="O665" s="39" t="s">
        <v>1576</v>
      </c>
      <c r="P665" s="125">
        <f>SUMIFS('C - Sazby a jednotkové ceny'!$H$7:$H$69,'C - Sazby a jednotkové ceny'!$E$7:$E$69,'A1 - Seznam míst plnění vnější'!L665,'C - Sazby a jednotkové ceny'!$F$7:$F$69,'A1 - Seznam míst plnění vnější'!M665)</f>
        <v>0</v>
      </c>
      <c r="Q665" s="269">
        <f t="shared" si="28"/>
        <v>0</v>
      </c>
      <c r="R665" s="249" t="s">
        <v>1586</v>
      </c>
      <c r="S665" s="251" t="s">
        <v>1586</v>
      </c>
      <c r="T665" s="252" t="s">
        <v>1586</v>
      </c>
      <c r="U665" s="250" t="s">
        <v>1586</v>
      </c>
      <c r="V665" s="261" t="s">
        <v>1586</v>
      </c>
      <c r="W665" s="262" t="s">
        <v>1586</v>
      </c>
      <c r="Y665" s="15">
        <f ca="1">SUMIFS('D - Harmonogram úklidu'!$AJ$5:$AJ$1213,'D - Harmonogram úklidu'!$A$5:$A$1213,'A1 - Seznam míst plnění vnější'!G668,'D - Harmonogram úklidu'!$B$5:$B$1213,'A1 - Seznam míst plnění vnější'!L668)</f>
        <v>4</v>
      </c>
      <c r="Z665" s="47" t="str">
        <f t="shared" si="27"/>
        <v>Modřice</v>
      </c>
    </row>
    <row r="666" spans="1:26" ht="19.5" customHeight="1" x14ac:dyDescent="0.25">
      <c r="A666" s="14" t="s">
        <v>2510</v>
      </c>
      <c r="B666" s="30">
        <v>2001</v>
      </c>
      <c r="C666" s="26" t="s">
        <v>68</v>
      </c>
      <c r="D666" s="42" t="s">
        <v>33</v>
      </c>
      <c r="E666" s="26">
        <v>349456</v>
      </c>
      <c r="F666" s="26" t="s">
        <v>1836</v>
      </c>
      <c r="G666" s="33" t="s">
        <v>34</v>
      </c>
      <c r="H666" s="227" t="s">
        <v>1988</v>
      </c>
      <c r="I666" s="227" t="s">
        <v>2224</v>
      </c>
      <c r="J666" s="227" t="s">
        <v>2580</v>
      </c>
      <c r="K666" s="227" t="s">
        <v>2495</v>
      </c>
      <c r="L666" s="227" t="s">
        <v>350</v>
      </c>
      <c r="M666" s="247">
        <v>4</v>
      </c>
      <c r="N666" s="244">
        <v>3000</v>
      </c>
      <c r="O666" s="243" t="s">
        <v>1575</v>
      </c>
      <c r="P666" s="125">
        <f>SUMIFS('C - Sazby a jednotkové ceny'!$H$7:$H$69,'C - Sazby a jednotkové ceny'!$E$7:$E$69,'A1 - Seznam míst plnění vnější'!L666,'C - Sazby a jednotkové ceny'!$F$7:$F$69,'A1 - Seznam míst plnění vnější'!M666)</f>
        <v>0</v>
      </c>
      <c r="Q666" s="269">
        <f t="shared" si="28"/>
        <v>0</v>
      </c>
      <c r="R666" s="249" t="s">
        <v>1586</v>
      </c>
      <c r="S666" s="251" t="s">
        <v>1585</v>
      </c>
      <c r="T666" s="252" t="s">
        <v>1585</v>
      </c>
      <c r="U666" s="250" t="s">
        <v>1586</v>
      </c>
      <c r="V666" s="261" t="s">
        <v>1586</v>
      </c>
      <c r="W666" s="262" t="s">
        <v>1586</v>
      </c>
      <c r="Y666" s="15">
        <f ca="1">SUMIFS('D - Harmonogram úklidu'!$AJ$5:$AJ$1213,'D - Harmonogram úklidu'!$A$5:$A$1213,'A1 - Seznam míst plnění vnější'!G669,'D - Harmonogram úklidu'!$B$5:$B$1213,'A1 - Seznam míst plnění vnější'!L669)</f>
        <v>16</v>
      </c>
      <c r="Z666" s="47" t="str">
        <f t="shared" si="27"/>
        <v>Modřice</v>
      </c>
    </row>
    <row r="667" spans="1:26" ht="19.5" customHeight="1" x14ac:dyDescent="0.25">
      <c r="A667" s="14" t="s">
        <v>2510</v>
      </c>
      <c r="B667" s="30">
        <v>2001</v>
      </c>
      <c r="C667" s="26" t="s">
        <v>68</v>
      </c>
      <c r="D667" s="42" t="s">
        <v>33</v>
      </c>
      <c r="E667" s="26">
        <v>349456</v>
      </c>
      <c r="F667" s="26" t="s">
        <v>1837</v>
      </c>
      <c r="G667" s="33" t="s">
        <v>34</v>
      </c>
      <c r="H667" s="227" t="s">
        <v>1988</v>
      </c>
      <c r="I667" s="227" t="s">
        <v>2224</v>
      </c>
      <c r="J667" s="227" t="s">
        <v>2494</v>
      </c>
      <c r="K667" s="227" t="s">
        <v>2494</v>
      </c>
      <c r="L667" s="227" t="s">
        <v>391</v>
      </c>
      <c r="M667" s="247">
        <v>1</v>
      </c>
      <c r="N667" s="244">
        <v>1500</v>
      </c>
      <c r="O667" s="243" t="s">
        <v>1575</v>
      </c>
      <c r="P667" s="125">
        <f>SUMIFS('C - Sazby a jednotkové ceny'!$H$7:$H$69,'C - Sazby a jednotkové ceny'!$E$7:$E$69,'A1 - Seznam míst plnění vnější'!L667,'C - Sazby a jednotkové ceny'!$F$7:$F$69,'A1 - Seznam míst plnění vnější'!M667)</f>
        <v>0</v>
      </c>
      <c r="Q667" s="269">
        <f t="shared" si="28"/>
        <v>0</v>
      </c>
      <c r="R667" s="249" t="s">
        <v>1586</v>
      </c>
      <c r="S667" s="251" t="s">
        <v>1586</v>
      </c>
      <c r="T667" s="252" t="s">
        <v>1586</v>
      </c>
      <c r="U667" s="250" t="s">
        <v>1586</v>
      </c>
      <c r="V667" s="261" t="s">
        <v>1586</v>
      </c>
      <c r="W667" s="262" t="s">
        <v>1586</v>
      </c>
      <c r="Y667" s="15">
        <f ca="1">SUMIFS('D - Harmonogram úklidu'!$AJ$5:$AJ$1213,'D - Harmonogram úklidu'!$A$5:$A$1213,'A1 - Seznam míst plnění vnější'!G670,'D - Harmonogram úklidu'!$B$5:$B$1213,'A1 - Seznam míst plnění vnější'!L670)</f>
        <v>24</v>
      </c>
      <c r="Z667" s="47" t="str">
        <f t="shared" si="27"/>
        <v>Modřice</v>
      </c>
    </row>
    <row r="668" spans="1:26" ht="11.25" customHeight="1" x14ac:dyDescent="0.25">
      <c r="A668" s="14" t="s">
        <v>2510</v>
      </c>
      <c r="B668" s="30">
        <v>2001</v>
      </c>
      <c r="C668" s="26" t="s">
        <v>68</v>
      </c>
      <c r="D668" s="42" t="s">
        <v>33</v>
      </c>
      <c r="E668" s="26">
        <v>349456</v>
      </c>
      <c r="F668" s="26" t="s">
        <v>1638</v>
      </c>
      <c r="G668" s="33" t="s">
        <v>34</v>
      </c>
      <c r="H668" s="227" t="s">
        <v>1988</v>
      </c>
      <c r="I668" s="227" t="s">
        <v>2225</v>
      </c>
      <c r="J668" s="227" t="s">
        <v>2580</v>
      </c>
      <c r="K668" s="227" t="s">
        <v>2495</v>
      </c>
      <c r="L668" s="227" t="s">
        <v>349</v>
      </c>
      <c r="M668" s="247">
        <v>4</v>
      </c>
      <c r="N668" s="244">
        <v>163</v>
      </c>
      <c r="O668" s="243" t="s">
        <v>1575</v>
      </c>
      <c r="P668" s="125">
        <f>SUMIFS('C - Sazby a jednotkové ceny'!$H$7:$H$69,'C - Sazby a jednotkové ceny'!$E$7:$E$69,'A1 - Seznam míst plnění vnější'!L668,'C - Sazby a jednotkové ceny'!$F$7:$F$69,'A1 - Seznam míst plnění vnější'!M668)</f>
        <v>0</v>
      </c>
      <c r="Q668" s="269">
        <f t="shared" si="28"/>
        <v>0</v>
      </c>
      <c r="R668" s="249" t="s">
        <v>1585</v>
      </c>
      <c r="S668" s="251" t="s">
        <v>1585</v>
      </c>
      <c r="T668" s="252" t="s">
        <v>1585</v>
      </c>
      <c r="U668" s="250" t="s">
        <v>1586</v>
      </c>
      <c r="V668" s="261" t="s">
        <v>1586</v>
      </c>
      <c r="W668" s="262" t="s">
        <v>1586</v>
      </c>
      <c r="Y668" s="15">
        <f ca="1">SUMIFS('D - Harmonogram úklidu'!$AJ$5:$AJ$1213,'D - Harmonogram úklidu'!$A$5:$A$1213,'A1 - Seznam míst plnění vnější'!G671,'D - Harmonogram úklidu'!$B$5:$B$1213,'A1 - Seznam míst plnění vnější'!L671)</f>
        <v>16</v>
      </c>
      <c r="Z668" s="47" t="str">
        <f t="shared" si="27"/>
        <v>Modřice</v>
      </c>
    </row>
    <row r="669" spans="1:26" ht="11.25" customHeight="1" x14ac:dyDescent="0.25">
      <c r="A669" s="14" t="s">
        <v>2510</v>
      </c>
      <c r="B669" s="30">
        <v>2001</v>
      </c>
      <c r="C669" s="26" t="s">
        <v>68</v>
      </c>
      <c r="D669" s="42" t="s">
        <v>33</v>
      </c>
      <c r="E669" s="26">
        <v>349456</v>
      </c>
      <c r="F669" s="26" t="s">
        <v>1639</v>
      </c>
      <c r="G669" s="33" t="s">
        <v>34</v>
      </c>
      <c r="H669" s="227" t="s">
        <v>1988</v>
      </c>
      <c r="I669" s="227" t="s">
        <v>2225</v>
      </c>
      <c r="J669" s="227" t="s">
        <v>2580</v>
      </c>
      <c r="K669" s="227" t="s">
        <v>2495</v>
      </c>
      <c r="L669" s="227" t="s">
        <v>350</v>
      </c>
      <c r="M669" s="247">
        <v>12</v>
      </c>
      <c r="N669" s="244">
        <v>163</v>
      </c>
      <c r="O669" s="243" t="s">
        <v>1575</v>
      </c>
      <c r="P669" s="125">
        <f>SUMIFS('C - Sazby a jednotkové ceny'!$H$7:$H$69,'C - Sazby a jednotkové ceny'!$E$7:$E$69,'A1 - Seznam míst plnění vnější'!L669,'C - Sazby a jednotkové ceny'!$F$7:$F$69,'A1 - Seznam míst plnění vnější'!M669)</f>
        <v>0</v>
      </c>
      <c r="Q669" s="269">
        <f t="shared" si="28"/>
        <v>0</v>
      </c>
      <c r="R669" s="249" t="s">
        <v>1586</v>
      </c>
      <c r="S669" s="251" t="s">
        <v>1585</v>
      </c>
      <c r="T669" s="252" t="s">
        <v>1585</v>
      </c>
      <c r="U669" s="250" t="s">
        <v>1586</v>
      </c>
      <c r="V669" s="261" t="s">
        <v>1586</v>
      </c>
      <c r="W669" s="262" t="s">
        <v>1586</v>
      </c>
      <c r="Y669" s="15">
        <f ca="1">SUMIFS('D - Harmonogram úklidu'!$AJ$5:$AJ$1213,'D - Harmonogram úklidu'!$A$5:$A$1213,'A1 - Seznam míst plnění vnější'!G672,'D - Harmonogram úklidu'!$B$5:$B$1213,'A1 - Seznam míst plnění vnější'!L672)</f>
        <v>16</v>
      </c>
      <c r="Z669" s="47" t="str">
        <f t="shared" si="27"/>
        <v>Modřice</v>
      </c>
    </row>
    <row r="670" spans="1:26" ht="11.25" customHeight="1" x14ac:dyDescent="0.25">
      <c r="A670" s="14" t="s">
        <v>2510</v>
      </c>
      <c r="B670" s="30">
        <v>2001</v>
      </c>
      <c r="C670" s="26" t="s">
        <v>68</v>
      </c>
      <c r="D670" s="42" t="s">
        <v>33</v>
      </c>
      <c r="E670" s="26">
        <v>349456</v>
      </c>
      <c r="F670" s="26" t="s">
        <v>1838</v>
      </c>
      <c r="G670" s="33" t="s">
        <v>34</v>
      </c>
      <c r="H670" s="227" t="s">
        <v>1988</v>
      </c>
      <c r="I670" s="227" t="s">
        <v>2226</v>
      </c>
      <c r="J670" s="227" t="s">
        <v>2580</v>
      </c>
      <c r="K670" s="227" t="s">
        <v>2492</v>
      </c>
      <c r="L670" s="227" t="s">
        <v>347</v>
      </c>
      <c r="M670" s="247">
        <v>12</v>
      </c>
      <c r="N670" s="32">
        <v>1</v>
      </c>
      <c r="O670" s="39" t="s">
        <v>1576</v>
      </c>
      <c r="P670" s="125">
        <f>SUMIFS('C - Sazby a jednotkové ceny'!$H$7:$H$69,'C - Sazby a jednotkové ceny'!$E$7:$E$69,'A1 - Seznam míst plnění vnější'!L670,'C - Sazby a jednotkové ceny'!$F$7:$F$69,'A1 - Seznam míst plnění vnější'!M670)</f>
        <v>0</v>
      </c>
      <c r="Q670" s="269">
        <f t="shared" si="28"/>
        <v>0</v>
      </c>
      <c r="R670" s="249" t="s">
        <v>1586</v>
      </c>
      <c r="S670" s="251" t="s">
        <v>1586</v>
      </c>
      <c r="T670" s="252" t="s">
        <v>1586</v>
      </c>
      <c r="U670" s="250" t="s">
        <v>1586</v>
      </c>
      <c r="V670" s="261" t="s">
        <v>1586</v>
      </c>
      <c r="W670" s="262" t="s">
        <v>1586</v>
      </c>
      <c r="Y670" s="15">
        <f ca="1">SUMIFS('D - Harmonogram úklidu'!$AJ$5:$AJ$1213,'D - Harmonogram úklidu'!$A$5:$A$1213,'A1 - Seznam míst plnění vnější'!G673,'D - Harmonogram úklidu'!$B$5:$B$1213,'A1 - Seznam míst plnění vnější'!L673)</f>
        <v>4</v>
      </c>
      <c r="Z670" s="47" t="str">
        <f t="shared" si="27"/>
        <v>Modřice</v>
      </c>
    </row>
    <row r="671" spans="1:26" ht="11.25" customHeight="1" x14ac:dyDescent="0.25">
      <c r="A671" s="14" t="s">
        <v>2510</v>
      </c>
      <c r="B671" s="30">
        <v>2001</v>
      </c>
      <c r="C671" s="26" t="s">
        <v>68</v>
      </c>
      <c r="D671" s="42" t="s">
        <v>33</v>
      </c>
      <c r="E671" s="26">
        <v>349456</v>
      </c>
      <c r="F671" s="26" t="s">
        <v>1839</v>
      </c>
      <c r="G671" s="33" t="s">
        <v>34</v>
      </c>
      <c r="H671" s="227" t="s">
        <v>1988</v>
      </c>
      <c r="I671" s="227" t="s">
        <v>2226</v>
      </c>
      <c r="J671" s="227" t="s">
        <v>2580</v>
      </c>
      <c r="K671" s="227" t="s">
        <v>2493</v>
      </c>
      <c r="L671" s="227" t="s">
        <v>348</v>
      </c>
      <c r="M671" s="247">
        <v>12</v>
      </c>
      <c r="N671" s="32">
        <v>1</v>
      </c>
      <c r="O671" s="39" t="s">
        <v>1576</v>
      </c>
      <c r="P671" s="125">
        <f>SUMIFS('C - Sazby a jednotkové ceny'!$H$7:$H$69,'C - Sazby a jednotkové ceny'!$E$7:$E$69,'A1 - Seznam míst plnění vnější'!L671,'C - Sazby a jednotkové ceny'!$F$7:$F$69,'A1 - Seznam míst plnění vnější'!M671)</f>
        <v>0</v>
      </c>
      <c r="Q671" s="269">
        <f t="shared" si="28"/>
        <v>0</v>
      </c>
      <c r="R671" s="249" t="s">
        <v>1586</v>
      </c>
      <c r="S671" s="251" t="s">
        <v>1586</v>
      </c>
      <c r="T671" s="252" t="s">
        <v>1586</v>
      </c>
      <c r="U671" s="250" t="s">
        <v>1586</v>
      </c>
      <c r="V671" s="261" t="s">
        <v>1586</v>
      </c>
      <c r="W671" s="262" t="s">
        <v>1586</v>
      </c>
      <c r="Y671" s="15">
        <f ca="1">SUMIFS('D - Harmonogram úklidu'!$AJ$5:$AJ$1213,'D - Harmonogram úklidu'!$A$5:$A$1213,'A1 - Seznam míst plnění vnější'!G674,'D - Harmonogram úklidu'!$B$5:$B$1213,'A1 - Seznam míst plnění vnější'!L674)</f>
        <v>4</v>
      </c>
      <c r="Z671" s="47" t="str">
        <f t="shared" si="27"/>
        <v>Modřice</v>
      </c>
    </row>
    <row r="672" spans="1:26" ht="11.25" customHeight="1" x14ac:dyDescent="0.25">
      <c r="A672" s="14" t="s">
        <v>2510</v>
      </c>
      <c r="B672" s="30">
        <v>2001</v>
      </c>
      <c r="C672" s="26" t="s">
        <v>68</v>
      </c>
      <c r="D672" s="42" t="s">
        <v>33</v>
      </c>
      <c r="E672" s="26">
        <v>349456</v>
      </c>
      <c r="F672" s="26" t="s">
        <v>1840</v>
      </c>
      <c r="G672" s="33" t="s">
        <v>34</v>
      </c>
      <c r="H672" s="227" t="s">
        <v>1988</v>
      </c>
      <c r="I672" s="227" t="s">
        <v>2226</v>
      </c>
      <c r="J672" s="227" t="s">
        <v>2580</v>
      </c>
      <c r="K672" s="227" t="s">
        <v>2495</v>
      </c>
      <c r="L672" s="227" t="s">
        <v>350</v>
      </c>
      <c r="M672" s="247">
        <v>12</v>
      </c>
      <c r="N672" s="244">
        <v>130</v>
      </c>
      <c r="O672" s="243" t="s">
        <v>1575</v>
      </c>
      <c r="P672" s="125">
        <f>SUMIFS('C - Sazby a jednotkové ceny'!$H$7:$H$69,'C - Sazby a jednotkové ceny'!$E$7:$E$69,'A1 - Seznam míst plnění vnější'!L672,'C - Sazby a jednotkové ceny'!$F$7:$F$69,'A1 - Seznam míst plnění vnější'!M672)</f>
        <v>0</v>
      </c>
      <c r="Q672" s="269">
        <f t="shared" si="28"/>
        <v>0</v>
      </c>
      <c r="R672" s="249" t="s">
        <v>1586</v>
      </c>
      <c r="S672" s="251" t="s">
        <v>1585</v>
      </c>
      <c r="T672" s="252" t="s">
        <v>1585</v>
      </c>
      <c r="U672" s="250" t="s">
        <v>1586</v>
      </c>
      <c r="V672" s="261" t="s">
        <v>1586</v>
      </c>
      <c r="W672" s="262" t="s">
        <v>1586</v>
      </c>
      <c r="Y672" s="15">
        <f ca="1">SUMIFS('D - Harmonogram úklidu'!$AJ$5:$AJ$1213,'D - Harmonogram úklidu'!$A$5:$A$1213,'A1 - Seznam míst plnění vnější'!G675,'D - Harmonogram úklidu'!$B$5:$B$1213,'A1 - Seznam míst plnění vnější'!L675)</f>
        <v>2</v>
      </c>
      <c r="Z672" s="47" t="str">
        <f t="shared" si="27"/>
        <v>Modřice</v>
      </c>
    </row>
    <row r="673" spans="1:26" ht="19.5" customHeight="1" x14ac:dyDescent="0.25">
      <c r="A673" s="14" t="s">
        <v>2510</v>
      </c>
      <c r="B673" s="30">
        <v>2001</v>
      </c>
      <c r="C673" s="26" t="s">
        <v>68</v>
      </c>
      <c r="D673" s="42" t="s">
        <v>33</v>
      </c>
      <c r="E673" s="26">
        <v>349456</v>
      </c>
      <c r="F673" s="26" t="s">
        <v>1783</v>
      </c>
      <c r="G673" s="33" t="s">
        <v>34</v>
      </c>
      <c r="H673" s="227" t="s">
        <v>1988</v>
      </c>
      <c r="I673" s="227" t="s">
        <v>2227</v>
      </c>
      <c r="J673" s="227" t="s">
        <v>2580</v>
      </c>
      <c r="K673" s="227" t="s">
        <v>1573</v>
      </c>
      <c r="L673" s="227" t="s">
        <v>345</v>
      </c>
      <c r="M673" s="247">
        <v>12</v>
      </c>
      <c r="N673" s="32">
        <v>1</v>
      </c>
      <c r="O673" s="39" t="s">
        <v>1576</v>
      </c>
      <c r="P673" s="125">
        <f>SUMIFS('C - Sazby a jednotkové ceny'!$H$7:$H$69,'C - Sazby a jednotkové ceny'!$E$7:$E$69,'A1 - Seznam míst plnění vnější'!L673,'C - Sazby a jednotkové ceny'!$F$7:$F$69,'A1 - Seznam míst plnění vnější'!M673)</f>
        <v>0</v>
      </c>
      <c r="Q673" s="269">
        <f t="shared" si="28"/>
        <v>0</v>
      </c>
      <c r="R673" s="249" t="s">
        <v>1586</v>
      </c>
      <c r="S673" s="251" t="s">
        <v>1586</v>
      </c>
      <c r="T673" s="252" t="s">
        <v>1586</v>
      </c>
      <c r="U673" s="250" t="s">
        <v>1586</v>
      </c>
      <c r="V673" s="261" t="s">
        <v>1586</v>
      </c>
      <c r="W673" s="262" t="s">
        <v>1586</v>
      </c>
      <c r="Y673" s="15">
        <f ca="1">SUMIFS('D - Harmonogram úklidu'!$AJ$5:$AJ$1213,'D - Harmonogram úklidu'!$A$5:$A$1213,'A1 - Seznam míst plnění vnější'!G676,'D - Harmonogram úklidu'!$B$5:$B$1213,'A1 - Seznam míst plnění vnější'!L676)</f>
        <v>4</v>
      </c>
      <c r="Z673" s="47" t="str">
        <f t="shared" si="27"/>
        <v>Modřice</v>
      </c>
    </row>
    <row r="674" spans="1:26" ht="19.5" customHeight="1" x14ac:dyDescent="0.25">
      <c r="A674" s="14" t="s">
        <v>2510</v>
      </c>
      <c r="B674" s="30">
        <v>2001</v>
      </c>
      <c r="C674" s="26" t="s">
        <v>68</v>
      </c>
      <c r="D674" s="42" t="s">
        <v>33</v>
      </c>
      <c r="E674" s="26">
        <v>349456</v>
      </c>
      <c r="F674" s="26" t="s">
        <v>1784</v>
      </c>
      <c r="G674" s="33" t="s">
        <v>34</v>
      </c>
      <c r="H674" s="227" t="s">
        <v>1988</v>
      </c>
      <c r="I674" s="227" t="s">
        <v>2227</v>
      </c>
      <c r="J674" s="227" t="s">
        <v>2580</v>
      </c>
      <c r="K674" s="227" t="s">
        <v>1573</v>
      </c>
      <c r="L674" s="227" t="s">
        <v>345</v>
      </c>
      <c r="M674" s="247">
        <v>12</v>
      </c>
      <c r="N674" s="32">
        <v>1</v>
      </c>
      <c r="O674" s="39" t="s">
        <v>1576</v>
      </c>
      <c r="P674" s="125">
        <f>SUMIFS('C - Sazby a jednotkové ceny'!$H$7:$H$69,'C - Sazby a jednotkové ceny'!$E$7:$E$69,'A1 - Seznam míst plnění vnější'!L674,'C - Sazby a jednotkové ceny'!$F$7:$F$69,'A1 - Seznam míst plnění vnější'!M674)</f>
        <v>0</v>
      </c>
      <c r="Q674" s="269">
        <f t="shared" si="28"/>
        <v>0</v>
      </c>
      <c r="R674" s="249" t="s">
        <v>1586</v>
      </c>
      <c r="S674" s="251" t="s">
        <v>1586</v>
      </c>
      <c r="T674" s="252" t="s">
        <v>1586</v>
      </c>
      <c r="U674" s="250" t="s">
        <v>1586</v>
      </c>
      <c r="V674" s="261" t="s">
        <v>1586</v>
      </c>
      <c r="W674" s="262" t="s">
        <v>1586</v>
      </c>
      <c r="Y674" s="15">
        <f ca="1">SUMIFS('D - Harmonogram úklidu'!$AJ$5:$AJ$1213,'D - Harmonogram úklidu'!$A$5:$A$1213,'A1 - Seznam míst plnění vnější'!G677,'D - Harmonogram úklidu'!$B$5:$B$1213,'A1 - Seznam míst plnění vnější'!L677)</f>
        <v>4</v>
      </c>
      <c r="Z674" s="47" t="str">
        <f t="shared" si="27"/>
        <v>Modřice</v>
      </c>
    </row>
    <row r="675" spans="1:26" ht="19.5" customHeight="1" x14ac:dyDescent="0.25">
      <c r="A675" s="14" t="s">
        <v>2510</v>
      </c>
      <c r="B675" s="30">
        <v>2002</v>
      </c>
      <c r="C675" s="26" t="s">
        <v>344</v>
      </c>
      <c r="D675" s="42" t="s">
        <v>25</v>
      </c>
      <c r="E675" s="26">
        <v>334672</v>
      </c>
      <c r="F675" s="26" t="s">
        <v>1751</v>
      </c>
      <c r="G675" s="33" t="s">
        <v>8</v>
      </c>
      <c r="H675" s="227" t="s">
        <v>1988</v>
      </c>
      <c r="I675" s="227" t="s">
        <v>2228</v>
      </c>
      <c r="J675" s="227" t="s">
        <v>2580</v>
      </c>
      <c r="K675" s="227" t="s">
        <v>2491</v>
      </c>
      <c r="L675" s="227" t="s">
        <v>346</v>
      </c>
      <c r="M675" s="247">
        <v>2</v>
      </c>
      <c r="N675" s="244">
        <v>33</v>
      </c>
      <c r="O675" s="243" t="s">
        <v>1575</v>
      </c>
      <c r="P675" s="125">
        <f>SUMIFS('C - Sazby a jednotkové ceny'!$H$7:$H$69,'C - Sazby a jednotkové ceny'!$E$7:$E$69,'A1 - Seznam míst plnění vnější'!L675,'C - Sazby a jednotkové ceny'!$F$7:$F$69,'A1 - Seznam míst plnění vnější'!M675)</f>
        <v>0</v>
      </c>
      <c r="Q675" s="269">
        <f t="shared" si="28"/>
        <v>0</v>
      </c>
      <c r="R675" s="249" t="s">
        <v>1586</v>
      </c>
      <c r="S675" s="251" t="s">
        <v>1586</v>
      </c>
      <c r="T675" s="252" t="s">
        <v>1586</v>
      </c>
      <c r="U675" s="250" t="s">
        <v>1586</v>
      </c>
      <c r="V675" s="261" t="s">
        <v>1586</v>
      </c>
      <c r="W675" s="262" t="s">
        <v>1586</v>
      </c>
      <c r="Y675" s="15">
        <f ca="1">SUMIFS('D - Harmonogram úklidu'!$AJ$5:$AJ$1213,'D - Harmonogram úklidu'!$A$5:$A$1213,'A1 - Seznam míst plnění vnější'!G678,'D - Harmonogram úklidu'!$B$5:$B$1213,'A1 - Seznam míst plnění vnější'!L678)</f>
        <v>4</v>
      </c>
      <c r="Z675" s="47" t="str">
        <f t="shared" si="27"/>
        <v>Moravská Chrastová</v>
      </c>
    </row>
    <row r="676" spans="1:26" ht="19.5" customHeight="1" x14ac:dyDescent="0.25">
      <c r="A676" s="14" t="s">
        <v>2510</v>
      </c>
      <c r="B676" s="30">
        <v>2002</v>
      </c>
      <c r="C676" s="26" t="s">
        <v>344</v>
      </c>
      <c r="D676" s="42" t="s">
        <v>25</v>
      </c>
      <c r="E676" s="26">
        <v>334672</v>
      </c>
      <c r="F676" s="26" t="s">
        <v>1752</v>
      </c>
      <c r="G676" s="33" t="s">
        <v>8</v>
      </c>
      <c r="H676" s="227" t="s">
        <v>1988</v>
      </c>
      <c r="I676" s="227" t="s">
        <v>2228</v>
      </c>
      <c r="J676" s="227" t="s">
        <v>2580</v>
      </c>
      <c r="K676" s="227" t="s">
        <v>2492</v>
      </c>
      <c r="L676" s="227" t="s">
        <v>347</v>
      </c>
      <c r="M676" s="247">
        <v>4</v>
      </c>
      <c r="N676" s="32">
        <v>3</v>
      </c>
      <c r="O676" s="39" t="s">
        <v>1576</v>
      </c>
      <c r="P676" s="125">
        <f>SUMIFS('C - Sazby a jednotkové ceny'!$H$7:$H$69,'C - Sazby a jednotkové ceny'!$E$7:$E$69,'A1 - Seznam míst plnění vnější'!L676,'C - Sazby a jednotkové ceny'!$F$7:$F$69,'A1 - Seznam míst plnění vnější'!M676)</f>
        <v>0</v>
      </c>
      <c r="Q676" s="269">
        <f t="shared" si="28"/>
        <v>0</v>
      </c>
      <c r="R676" s="249" t="s">
        <v>1586</v>
      </c>
      <c r="S676" s="251" t="s">
        <v>1586</v>
      </c>
      <c r="T676" s="252" t="s">
        <v>1586</v>
      </c>
      <c r="U676" s="250" t="s">
        <v>1586</v>
      </c>
      <c r="V676" s="261" t="s">
        <v>1586</v>
      </c>
      <c r="W676" s="262" t="s">
        <v>1586</v>
      </c>
      <c r="Y676" s="15">
        <f ca="1">SUMIFS('D - Harmonogram úklidu'!$AJ$5:$AJ$1213,'D - Harmonogram úklidu'!$A$5:$A$1213,'A1 - Seznam míst plnění vnější'!G679,'D - Harmonogram úklidu'!$B$5:$B$1213,'A1 - Seznam míst plnění vnější'!L679)</f>
        <v>4</v>
      </c>
      <c r="Z676" s="47" t="str">
        <f t="shared" si="27"/>
        <v>Moravská Chrastová</v>
      </c>
    </row>
    <row r="677" spans="1:26" ht="19.5" customHeight="1" x14ac:dyDescent="0.25">
      <c r="A677" s="14" t="s">
        <v>2510</v>
      </c>
      <c r="B677" s="30">
        <v>2002</v>
      </c>
      <c r="C677" s="26" t="s">
        <v>344</v>
      </c>
      <c r="D677" s="42" t="s">
        <v>25</v>
      </c>
      <c r="E677" s="26">
        <v>334672</v>
      </c>
      <c r="F677" s="26" t="s">
        <v>1753</v>
      </c>
      <c r="G677" s="33" t="s">
        <v>8</v>
      </c>
      <c r="H677" s="227" t="s">
        <v>1988</v>
      </c>
      <c r="I677" s="227" t="s">
        <v>2228</v>
      </c>
      <c r="J677" s="227" t="s">
        <v>2580</v>
      </c>
      <c r="K677" s="227" t="s">
        <v>2495</v>
      </c>
      <c r="L677" s="227" t="s">
        <v>350</v>
      </c>
      <c r="M677" s="247">
        <v>2</v>
      </c>
      <c r="N677" s="244">
        <v>1110</v>
      </c>
      <c r="O677" s="243" t="s">
        <v>1575</v>
      </c>
      <c r="P677" s="125">
        <f>SUMIFS('C - Sazby a jednotkové ceny'!$H$7:$H$69,'C - Sazby a jednotkové ceny'!$E$7:$E$69,'A1 - Seznam míst plnění vnější'!L677,'C - Sazby a jednotkové ceny'!$F$7:$F$69,'A1 - Seznam míst plnění vnější'!M677)</f>
        <v>0</v>
      </c>
      <c r="Q677" s="269">
        <f t="shared" si="28"/>
        <v>0</v>
      </c>
      <c r="R677" s="249" t="s">
        <v>1586</v>
      </c>
      <c r="S677" s="251" t="s">
        <v>1586</v>
      </c>
      <c r="T677" s="252" t="s">
        <v>1586</v>
      </c>
      <c r="U677" s="250" t="s">
        <v>1586</v>
      </c>
      <c r="V677" s="261" t="s">
        <v>1586</v>
      </c>
      <c r="W677" s="262" t="s">
        <v>1586</v>
      </c>
      <c r="Y677" s="15">
        <f ca="1">SUMIFS('D - Harmonogram úklidu'!$AJ$5:$AJ$1213,'D - Harmonogram úklidu'!$A$5:$A$1213,'A1 - Seznam míst plnění vnější'!G680,'D - Harmonogram úklidu'!$B$5:$B$1213,'A1 - Seznam míst plnění vnější'!L680)</f>
        <v>4</v>
      </c>
      <c r="Z677" s="47" t="str">
        <f t="shared" si="27"/>
        <v>Moravská Chrastová</v>
      </c>
    </row>
    <row r="678" spans="1:26" ht="19.5" customHeight="1" x14ac:dyDescent="0.25">
      <c r="A678" s="14" t="s">
        <v>2510</v>
      </c>
      <c r="B678" s="30">
        <v>2401</v>
      </c>
      <c r="C678" s="26" t="s">
        <v>68</v>
      </c>
      <c r="D678" s="42" t="s">
        <v>76</v>
      </c>
      <c r="E678" s="26">
        <v>349555</v>
      </c>
      <c r="F678" s="26" t="s">
        <v>1841</v>
      </c>
      <c r="G678" s="33" t="s">
        <v>91</v>
      </c>
      <c r="H678" s="227" t="s">
        <v>1988</v>
      </c>
      <c r="I678" s="227" t="s">
        <v>2229</v>
      </c>
      <c r="J678" s="227" t="s">
        <v>2580</v>
      </c>
      <c r="K678" s="227" t="s">
        <v>2491</v>
      </c>
      <c r="L678" s="227" t="s">
        <v>346</v>
      </c>
      <c r="M678" s="247">
        <v>4</v>
      </c>
      <c r="N678" s="244">
        <v>25</v>
      </c>
      <c r="O678" s="243" t="s">
        <v>1575</v>
      </c>
      <c r="P678" s="125">
        <f>SUMIFS('C - Sazby a jednotkové ceny'!$H$7:$H$69,'C - Sazby a jednotkové ceny'!$E$7:$E$69,'A1 - Seznam míst plnění vnější'!L678,'C - Sazby a jednotkové ceny'!$F$7:$F$69,'A1 - Seznam míst plnění vnější'!M678)</f>
        <v>0</v>
      </c>
      <c r="Q678" s="269">
        <f t="shared" si="28"/>
        <v>0</v>
      </c>
      <c r="R678" s="249" t="s">
        <v>1586</v>
      </c>
      <c r="S678" s="251" t="s">
        <v>1586</v>
      </c>
      <c r="T678" s="252" t="s">
        <v>1586</v>
      </c>
      <c r="U678" s="250" t="s">
        <v>1586</v>
      </c>
      <c r="V678" s="261" t="s">
        <v>1586</v>
      </c>
      <c r="W678" s="262" t="s">
        <v>1586</v>
      </c>
      <c r="Y678" s="15">
        <f ca="1">SUMIFS('D - Harmonogram úklidu'!$AJ$5:$AJ$1213,'D - Harmonogram úklidu'!$A$5:$A$1213,'A1 - Seznam míst plnění vnější'!G681,'D - Harmonogram úklidu'!$B$5:$B$1213,'A1 - Seznam míst plnění vnější'!L681)</f>
        <v>4</v>
      </c>
      <c r="Z678" s="47" t="str">
        <f t="shared" si="27"/>
        <v>Moravská Nová Ves</v>
      </c>
    </row>
    <row r="679" spans="1:26" ht="19.5" customHeight="1" x14ac:dyDescent="0.25">
      <c r="A679" s="14" t="s">
        <v>2510</v>
      </c>
      <c r="B679" s="30">
        <v>2401</v>
      </c>
      <c r="C679" s="26" t="s">
        <v>68</v>
      </c>
      <c r="D679" s="42" t="s">
        <v>76</v>
      </c>
      <c r="E679" s="26">
        <v>349555</v>
      </c>
      <c r="F679" s="26" t="s">
        <v>1842</v>
      </c>
      <c r="G679" s="33" t="s">
        <v>91</v>
      </c>
      <c r="H679" s="227" t="s">
        <v>1988</v>
      </c>
      <c r="I679" s="227" t="s">
        <v>2229</v>
      </c>
      <c r="J679" s="227" t="s">
        <v>2580</v>
      </c>
      <c r="K679" s="227" t="s">
        <v>2492</v>
      </c>
      <c r="L679" s="227" t="s">
        <v>347</v>
      </c>
      <c r="M679" s="247">
        <v>4</v>
      </c>
      <c r="N679" s="32">
        <v>4</v>
      </c>
      <c r="O679" s="39" t="s">
        <v>1576</v>
      </c>
      <c r="P679" s="125">
        <f>SUMIFS('C - Sazby a jednotkové ceny'!$H$7:$H$69,'C - Sazby a jednotkové ceny'!$E$7:$E$69,'A1 - Seznam míst plnění vnější'!L679,'C - Sazby a jednotkové ceny'!$F$7:$F$69,'A1 - Seznam míst plnění vnější'!M679)</f>
        <v>0</v>
      </c>
      <c r="Q679" s="269">
        <f t="shared" si="28"/>
        <v>0</v>
      </c>
      <c r="R679" s="249" t="s">
        <v>1586</v>
      </c>
      <c r="S679" s="251" t="s">
        <v>1586</v>
      </c>
      <c r="T679" s="252" t="s">
        <v>1586</v>
      </c>
      <c r="U679" s="250" t="s">
        <v>1586</v>
      </c>
      <c r="V679" s="261" t="s">
        <v>1586</v>
      </c>
      <c r="W679" s="262" t="s">
        <v>1586</v>
      </c>
      <c r="Y679" s="15">
        <f ca="1">SUMIFS('D - Harmonogram úklidu'!$AJ$5:$AJ$1213,'D - Harmonogram úklidu'!$A$5:$A$1213,'A1 - Seznam míst plnění vnější'!G682,'D - Harmonogram úklidu'!$B$5:$B$1213,'A1 - Seznam míst plnění vnější'!L682)</f>
        <v>4</v>
      </c>
      <c r="Z679" s="47" t="str">
        <f t="shared" si="27"/>
        <v>Moravská Nová Ves</v>
      </c>
    </row>
    <row r="680" spans="1:26" ht="19.5" customHeight="1" x14ac:dyDescent="0.25">
      <c r="A680" s="14" t="s">
        <v>2510</v>
      </c>
      <c r="B680" s="30">
        <v>2401</v>
      </c>
      <c r="C680" s="26" t="s">
        <v>68</v>
      </c>
      <c r="D680" s="42" t="s">
        <v>76</v>
      </c>
      <c r="E680" s="26">
        <v>349555</v>
      </c>
      <c r="F680" s="26" t="s">
        <v>1843</v>
      </c>
      <c r="G680" s="33" t="s">
        <v>91</v>
      </c>
      <c r="H680" s="227" t="s">
        <v>1988</v>
      </c>
      <c r="I680" s="227" t="s">
        <v>2229</v>
      </c>
      <c r="J680" s="227" t="s">
        <v>2580</v>
      </c>
      <c r="K680" s="227" t="s">
        <v>2493</v>
      </c>
      <c r="L680" s="227" t="s">
        <v>348</v>
      </c>
      <c r="M680" s="247">
        <v>4</v>
      </c>
      <c r="N680" s="32">
        <v>2</v>
      </c>
      <c r="O680" s="39" t="s">
        <v>1576</v>
      </c>
      <c r="P680" s="125">
        <f>SUMIFS('C - Sazby a jednotkové ceny'!$H$7:$H$69,'C - Sazby a jednotkové ceny'!$E$7:$E$69,'A1 - Seznam míst plnění vnější'!L680,'C - Sazby a jednotkové ceny'!$F$7:$F$69,'A1 - Seznam míst plnění vnější'!M680)</f>
        <v>0</v>
      </c>
      <c r="Q680" s="269">
        <f t="shared" si="28"/>
        <v>0</v>
      </c>
      <c r="R680" s="249" t="s">
        <v>1586</v>
      </c>
      <c r="S680" s="251" t="s">
        <v>1586</v>
      </c>
      <c r="T680" s="252" t="s">
        <v>1586</v>
      </c>
      <c r="U680" s="250" t="s">
        <v>1586</v>
      </c>
      <c r="V680" s="261" t="s">
        <v>1586</v>
      </c>
      <c r="W680" s="262" t="s">
        <v>1586</v>
      </c>
      <c r="Y680" s="15">
        <f ca="1">SUMIFS('D - Harmonogram úklidu'!$AJ$5:$AJ$1213,'D - Harmonogram úklidu'!$A$5:$A$1213,'A1 - Seznam míst plnění vnější'!G683,'D - Harmonogram úklidu'!$B$5:$B$1213,'A1 - Seznam míst plnění vnější'!L683)</f>
        <v>4</v>
      </c>
      <c r="Z680" s="47" t="str">
        <f t="shared" si="27"/>
        <v>Moravská Nová Ves</v>
      </c>
    </row>
    <row r="681" spans="1:26" ht="19.5" customHeight="1" x14ac:dyDescent="0.25">
      <c r="A681" s="14" t="s">
        <v>2510</v>
      </c>
      <c r="B681" s="30">
        <v>2401</v>
      </c>
      <c r="C681" s="26" t="s">
        <v>68</v>
      </c>
      <c r="D681" s="42" t="s">
        <v>76</v>
      </c>
      <c r="E681" s="26">
        <v>349555</v>
      </c>
      <c r="F681" s="26" t="s">
        <v>1844</v>
      </c>
      <c r="G681" s="33" t="s">
        <v>91</v>
      </c>
      <c r="H681" s="227" t="s">
        <v>1988</v>
      </c>
      <c r="I681" s="227" t="s">
        <v>2229</v>
      </c>
      <c r="J681" s="227" t="s">
        <v>2580</v>
      </c>
      <c r="K681" s="227" t="s">
        <v>2495</v>
      </c>
      <c r="L681" s="227" t="s">
        <v>350</v>
      </c>
      <c r="M681" s="247">
        <v>4</v>
      </c>
      <c r="N681" s="244">
        <v>910</v>
      </c>
      <c r="O681" s="243" t="s">
        <v>1575</v>
      </c>
      <c r="P681" s="125">
        <f>SUMIFS('C - Sazby a jednotkové ceny'!$H$7:$H$69,'C - Sazby a jednotkové ceny'!$E$7:$E$69,'A1 - Seznam míst plnění vnější'!L681,'C - Sazby a jednotkové ceny'!$F$7:$F$69,'A1 - Seznam míst plnění vnější'!M681)</f>
        <v>0</v>
      </c>
      <c r="Q681" s="269">
        <f t="shared" si="28"/>
        <v>0</v>
      </c>
      <c r="R681" s="249" t="s">
        <v>1586</v>
      </c>
      <c r="S681" s="251" t="s">
        <v>1586</v>
      </c>
      <c r="T681" s="252" t="s">
        <v>1586</v>
      </c>
      <c r="U681" s="250" t="s">
        <v>1586</v>
      </c>
      <c r="V681" s="261" t="s">
        <v>1586</v>
      </c>
      <c r="W681" s="262" t="s">
        <v>1586</v>
      </c>
      <c r="Y681" s="15">
        <f ca="1">SUMIFS('D - Harmonogram úklidu'!$AJ$5:$AJ$1213,'D - Harmonogram úklidu'!$A$5:$A$1213,'A1 - Seznam míst plnění vnější'!G684,'D - Harmonogram úklidu'!$B$5:$B$1213,'A1 - Seznam míst plnění vnější'!L684)</f>
        <v>4</v>
      </c>
      <c r="Z681" s="47" t="str">
        <f t="shared" si="27"/>
        <v>Moravská Nová Ves</v>
      </c>
    </row>
    <row r="682" spans="1:26" ht="11.25" customHeight="1" x14ac:dyDescent="0.25">
      <c r="A682" s="14" t="s">
        <v>2510</v>
      </c>
      <c r="B682" s="30">
        <v>2401</v>
      </c>
      <c r="C682" s="26" t="s">
        <v>68</v>
      </c>
      <c r="D682" s="42" t="s">
        <v>76</v>
      </c>
      <c r="E682" s="26">
        <v>349555</v>
      </c>
      <c r="F682" s="26" t="s">
        <v>1638</v>
      </c>
      <c r="G682" s="33" t="s">
        <v>91</v>
      </c>
      <c r="H682" s="227" t="s">
        <v>1988</v>
      </c>
      <c r="I682" s="227" t="s">
        <v>2230</v>
      </c>
      <c r="J682" s="227" t="s">
        <v>2580</v>
      </c>
      <c r="K682" s="227" t="s">
        <v>2495</v>
      </c>
      <c r="L682" s="227" t="s">
        <v>349</v>
      </c>
      <c r="M682" s="247">
        <v>2</v>
      </c>
      <c r="N682" s="244">
        <v>120</v>
      </c>
      <c r="O682" s="243" t="s">
        <v>1575</v>
      </c>
      <c r="P682" s="125">
        <f>SUMIFS('C - Sazby a jednotkové ceny'!$H$7:$H$69,'C - Sazby a jednotkové ceny'!$E$7:$E$69,'A1 - Seznam míst plnění vnější'!L682,'C - Sazby a jednotkové ceny'!$F$7:$F$69,'A1 - Seznam míst plnění vnější'!M682)</f>
        <v>0</v>
      </c>
      <c r="Q682" s="269">
        <f t="shared" si="28"/>
        <v>0</v>
      </c>
      <c r="R682" s="249" t="s">
        <v>1585</v>
      </c>
      <c r="S682" s="251" t="s">
        <v>1585</v>
      </c>
      <c r="T682" s="252" t="s">
        <v>1585</v>
      </c>
      <c r="U682" s="250" t="s">
        <v>1586</v>
      </c>
      <c r="V682" s="261" t="s">
        <v>1586</v>
      </c>
      <c r="W682" s="262" t="s">
        <v>1586</v>
      </c>
      <c r="Y682" s="15">
        <f ca="1">SUMIFS('D - Harmonogram úklidu'!$AJ$5:$AJ$1213,'D - Harmonogram úklidu'!$A$5:$A$1213,'A1 - Seznam míst plnění vnější'!G685,'D - Harmonogram úklidu'!$B$5:$B$1213,'A1 - Seznam míst plnění vnější'!L685)</f>
        <v>4</v>
      </c>
      <c r="Z682" s="47" t="str">
        <f t="shared" si="27"/>
        <v>Moravská Nová Ves</v>
      </c>
    </row>
    <row r="683" spans="1:26" ht="11.25" customHeight="1" x14ac:dyDescent="0.25">
      <c r="A683" s="14" t="s">
        <v>2510</v>
      </c>
      <c r="B683" s="30">
        <v>2401</v>
      </c>
      <c r="C683" s="26" t="s">
        <v>68</v>
      </c>
      <c r="D683" s="42" t="s">
        <v>76</v>
      </c>
      <c r="E683" s="26">
        <v>349555</v>
      </c>
      <c r="F683" s="26" t="s">
        <v>1639</v>
      </c>
      <c r="G683" s="33" t="s">
        <v>91</v>
      </c>
      <c r="H683" s="227" t="s">
        <v>1988</v>
      </c>
      <c r="I683" s="227" t="s">
        <v>2230</v>
      </c>
      <c r="J683" s="227" t="s">
        <v>2580</v>
      </c>
      <c r="K683" s="227" t="s">
        <v>2495</v>
      </c>
      <c r="L683" s="227" t="s">
        <v>350</v>
      </c>
      <c r="M683" s="247">
        <v>4</v>
      </c>
      <c r="N683" s="244">
        <v>120</v>
      </c>
      <c r="O683" s="243" t="s">
        <v>1575</v>
      </c>
      <c r="P683" s="125">
        <f>SUMIFS('C - Sazby a jednotkové ceny'!$H$7:$H$69,'C - Sazby a jednotkové ceny'!$E$7:$E$69,'A1 - Seznam míst plnění vnější'!L683,'C - Sazby a jednotkové ceny'!$F$7:$F$69,'A1 - Seznam míst plnění vnější'!M683)</f>
        <v>0</v>
      </c>
      <c r="Q683" s="269">
        <f t="shared" si="28"/>
        <v>0</v>
      </c>
      <c r="R683" s="249" t="s">
        <v>1586</v>
      </c>
      <c r="S683" s="251" t="s">
        <v>1586</v>
      </c>
      <c r="T683" s="252" t="s">
        <v>1586</v>
      </c>
      <c r="U683" s="250" t="s">
        <v>1586</v>
      </c>
      <c r="V683" s="261" t="s">
        <v>1586</v>
      </c>
      <c r="W683" s="262" t="s">
        <v>1586</v>
      </c>
      <c r="Y683" s="15">
        <f ca="1">SUMIFS('D - Harmonogram úklidu'!$AJ$5:$AJ$1213,'D - Harmonogram úklidu'!$A$5:$A$1213,'A1 - Seznam míst plnění vnější'!G686,'D - Harmonogram úklidu'!$B$5:$B$1213,'A1 - Seznam míst plnění vnější'!L686)</f>
        <v>20</v>
      </c>
      <c r="Z683" s="47" t="str">
        <f t="shared" si="27"/>
        <v>Moravská Nová Ves</v>
      </c>
    </row>
    <row r="684" spans="1:26" ht="19.5" customHeight="1" x14ac:dyDescent="0.25">
      <c r="A684" s="14" t="s">
        <v>2510</v>
      </c>
      <c r="B684" s="30">
        <v>2401</v>
      </c>
      <c r="C684" s="26" t="s">
        <v>68</v>
      </c>
      <c r="D684" s="42" t="s">
        <v>76</v>
      </c>
      <c r="E684" s="26">
        <v>349555</v>
      </c>
      <c r="F684" s="26" t="s">
        <v>1829</v>
      </c>
      <c r="G684" s="33" t="s">
        <v>91</v>
      </c>
      <c r="H684" s="227" t="s">
        <v>1988</v>
      </c>
      <c r="I684" s="227" t="s">
        <v>2231</v>
      </c>
      <c r="J684" s="227" t="s">
        <v>2580</v>
      </c>
      <c r="K684" s="227" t="s">
        <v>1573</v>
      </c>
      <c r="L684" s="227" t="s">
        <v>345</v>
      </c>
      <c r="M684" s="247">
        <v>4</v>
      </c>
      <c r="N684" s="32">
        <v>1</v>
      </c>
      <c r="O684" s="39" t="s">
        <v>1576</v>
      </c>
      <c r="P684" s="125">
        <f>SUMIFS('C - Sazby a jednotkové ceny'!$H$7:$H$69,'C - Sazby a jednotkové ceny'!$E$7:$E$69,'A1 - Seznam míst plnění vnější'!L684,'C - Sazby a jednotkové ceny'!$F$7:$F$69,'A1 - Seznam míst plnění vnější'!M684)</f>
        <v>0</v>
      </c>
      <c r="Q684" s="269">
        <f t="shared" si="28"/>
        <v>0</v>
      </c>
      <c r="R684" s="249" t="s">
        <v>1586</v>
      </c>
      <c r="S684" s="251" t="s">
        <v>1586</v>
      </c>
      <c r="T684" s="252" t="s">
        <v>1586</v>
      </c>
      <c r="U684" s="250" t="s">
        <v>1586</v>
      </c>
      <c r="V684" s="261" t="s">
        <v>1586</v>
      </c>
      <c r="W684" s="262" t="s">
        <v>1586</v>
      </c>
      <c r="Y684" s="15">
        <f ca="1">SUMIFS('D - Harmonogram úklidu'!$AJ$5:$AJ$1213,'D - Harmonogram úklidu'!$A$5:$A$1213,'A1 - Seznam míst plnění vnější'!G687,'D - Harmonogram úklidu'!$B$5:$B$1213,'A1 - Seznam míst plnění vnější'!L687)</f>
        <v>12</v>
      </c>
      <c r="Z684" s="47" t="str">
        <f t="shared" si="27"/>
        <v>Moravská Nová Ves</v>
      </c>
    </row>
    <row r="685" spans="1:26" ht="19.5" customHeight="1" x14ac:dyDescent="0.25">
      <c r="A685" s="14" t="s">
        <v>2510</v>
      </c>
      <c r="B685" s="30">
        <v>2401</v>
      </c>
      <c r="C685" s="26" t="s">
        <v>68</v>
      </c>
      <c r="D685" s="42" t="s">
        <v>76</v>
      </c>
      <c r="E685" s="26">
        <v>349555</v>
      </c>
      <c r="F685" s="26" t="s">
        <v>1830</v>
      </c>
      <c r="G685" s="33" t="s">
        <v>91</v>
      </c>
      <c r="H685" s="227" t="s">
        <v>1988</v>
      </c>
      <c r="I685" s="227" t="s">
        <v>2231</v>
      </c>
      <c r="J685" s="227" t="s">
        <v>2580</v>
      </c>
      <c r="K685" s="227" t="s">
        <v>1573</v>
      </c>
      <c r="L685" s="227" t="s">
        <v>345</v>
      </c>
      <c r="M685" s="247">
        <v>4</v>
      </c>
      <c r="N685" s="32">
        <v>1</v>
      </c>
      <c r="O685" s="39" t="s">
        <v>1576</v>
      </c>
      <c r="P685" s="125">
        <f>SUMIFS('C - Sazby a jednotkové ceny'!$H$7:$H$69,'C - Sazby a jednotkové ceny'!$E$7:$E$69,'A1 - Seznam míst plnění vnější'!L685,'C - Sazby a jednotkové ceny'!$F$7:$F$69,'A1 - Seznam míst plnění vnější'!M685)</f>
        <v>0</v>
      </c>
      <c r="Q685" s="269">
        <f t="shared" si="28"/>
        <v>0</v>
      </c>
      <c r="R685" s="249" t="s">
        <v>1586</v>
      </c>
      <c r="S685" s="251" t="s">
        <v>1586</v>
      </c>
      <c r="T685" s="252" t="s">
        <v>1586</v>
      </c>
      <c r="U685" s="250" t="s">
        <v>1586</v>
      </c>
      <c r="V685" s="261" t="s">
        <v>1586</v>
      </c>
      <c r="W685" s="262" t="s">
        <v>1586</v>
      </c>
      <c r="Y685" s="15">
        <f ca="1">SUMIFS('D - Harmonogram úklidu'!$AJ$5:$AJ$1213,'D - Harmonogram úklidu'!$A$5:$A$1213,'A1 - Seznam míst plnění vnější'!G688,'D - Harmonogram úklidu'!$B$5:$B$1213,'A1 - Seznam míst plnění vnější'!L688)</f>
        <v>12</v>
      </c>
      <c r="Z685" s="47" t="str">
        <f t="shared" si="27"/>
        <v>Moravská Nová Ves</v>
      </c>
    </row>
    <row r="686" spans="1:26" ht="11.25" customHeight="1" x14ac:dyDescent="0.25">
      <c r="A686" s="14" t="s">
        <v>2510</v>
      </c>
      <c r="B686" s="30">
        <v>1271</v>
      </c>
      <c r="C686" s="26" t="s">
        <v>68</v>
      </c>
      <c r="D686" s="42" t="s">
        <v>61</v>
      </c>
      <c r="E686" s="26">
        <v>349852</v>
      </c>
      <c r="F686" s="26" t="s">
        <v>1739</v>
      </c>
      <c r="G686" s="33" t="s">
        <v>92</v>
      </c>
      <c r="H686" s="227" t="s">
        <v>1988</v>
      </c>
      <c r="I686" s="227" t="s">
        <v>2232</v>
      </c>
      <c r="J686" s="227" t="s">
        <v>2580</v>
      </c>
      <c r="K686" s="227" t="s">
        <v>2492</v>
      </c>
      <c r="L686" s="227" t="s">
        <v>347</v>
      </c>
      <c r="M686" s="247">
        <v>12</v>
      </c>
      <c r="N686" s="32">
        <v>3</v>
      </c>
      <c r="O686" s="39" t="s">
        <v>1576</v>
      </c>
      <c r="P686" s="125">
        <f>SUMIFS('C - Sazby a jednotkové ceny'!$H$7:$H$69,'C - Sazby a jednotkové ceny'!$E$7:$E$69,'A1 - Seznam míst plnění vnější'!L686,'C - Sazby a jednotkové ceny'!$F$7:$F$69,'A1 - Seznam míst plnění vnější'!M686)</f>
        <v>0</v>
      </c>
      <c r="Q686" s="269">
        <f t="shared" si="28"/>
        <v>0</v>
      </c>
      <c r="R686" s="249" t="s">
        <v>1586</v>
      </c>
      <c r="S686" s="251" t="s">
        <v>1586</v>
      </c>
      <c r="T686" s="252" t="s">
        <v>1586</v>
      </c>
      <c r="U686" s="250" t="s">
        <v>1586</v>
      </c>
      <c r="V686" s="261" t="s">
        <v>1586</v>
      </c>
      <c r="W686" s="262" t="s">
        <v>1586</v>
      </c>
      <c r="Y686" s="15">
        <f>SUMIFS('D - Harmonogram úklidu'!$AJ$5:$AJ$1213,'D - Harmonogram úklidu'!$A$5:$A$1213,'A1 - Seznam míst plnění vnější'!G689,'D - Harmonogram úklidu'!$B$5:$B$1213,'A1 - Seznam míst plnění vnější'!L689)</f>
        <v>0</v>
      </c>
      <c r="Z686" s="47" t="str">
        <f t="shared" si="27"/>
        <v>Moravské Bránice</v>
      </c>
    </row>
    <row r="687" spans="1:26" ht="11.25" customHeight="1" x14ac:dyDescent="0.25">
      <c r="A687" s="14" t="s">
        <v>2510</v>
      </c>
      <c r="B687" s="30">
        <v>1271</v>
      </c>
      <c r="C687" s="26" t="s">
        <v>68</v>
      </c>
      <c r="D687" s="42" t="s">
        <v>61</v>
      </c>
      <c r="E687" s="26">
        <v>349852</v>
      </c>
      <c r="F687" s="26" t="s">
        <v>1821</v>
      </c>
      <c r="G687" s="33" t="s">
        <v>92</v>
      </c>
      <c r="H687" s="227" t="s">
        <v>1988</v>
      </c>
      <c r="I687" s="227" t="s">
        <v>2233</v>
      </c>
      <c r="J687" s="227" t="s">
        <v>2580</v>
      </c>
      <c r="K687" s="227" t="s">
        <v>2493</v>
      </c>
      <c r="L687" s="227" t="s">
        <v>348</v>
      </c>
      <c r="M687" s="247">
        <v>12</v>
      </c>
      <c r="N687" s="32">
        <v>2</v>
      </c>
      <c r="O687" s="39" t="s">
        <v>1576</v>
      </c>
      <c r="P687" s="125">
        <f>SUMIFS('C - Sazby a jednotkové ceny'!$H$7:$H$69,'C - Sazby a jednotkové ceny'!$E$7:$E$69,'A1 - Seznam míst plnění vnější'!L687,'C - Sazby a jednotkové ceny'!$F$7:$F$69,'A1 - Seznam míst plnění vnější'!M687)</f>
        <v>0</v>
      </c>
      <c r="Q687" s="269">
        <f t="shared" si="28"/>
        <v>0</v>
      </c>
      <c r="R687" s="249" t="s">
        <v>1586</v>
      </c>
      <c r="S687" s="251" t="s">
        <v>1586</v>
      </c>
      <c r="T687" s="252" t="s">
        <v>1586</v>
      </c>
      <c r="U687" s="250" t="s">
        <v>1586</v>
      </c>
      <c r="V687" s="261" t="s">
        <v>1586</v>
      </c>
      <c r="W687" s="262" t="s">
        <v>1586</v>
      </c>
      <c r="Y687" s="15">
        <f ca="1">SUMIFS('D - Harmonogram úklidu'!$AJ$5:$AJ$1213,'D - Harmonogram úklidu'!$A$5:$A$1213,'A1 - Seznam míst plnění vnější'!G691,'D - Harmonogram úklidu'!$B$5:$B$1213,'A1 - Seznam míst plnění vnější'!L691)</f>
        <v>4</v>
      </c>
      <c r="Z687" s="47" t="str">
        <f t="shared" si="27"/>
        <v>Moravské Bránice</v>
      </c>
    </row>
    <row r="688" spans="1:26" ht="11.25" customHeight="1" x14ac:dyDescent="0.25">
      <c r="A688" s="14" t="s">
        <v>2510</v>
      </c>
      <c r="B688" s="30">
        <v>1271</v>
      </c>
      <c r="C688" s="26" t="s">
        <v>68</v>
      </c>
      <c r="D688" s="42" t="s">
        <v>61</v>
      </c>
      <c r="E688" s="26">
        <v>349852</v>
      </c>
      <c r="F688" s="26" t="s">
        <v>1822</v>
      </c>
      <c r="G688" s="33" t="s">
        <v>92</v>
      </c>
      <c r="H688" s="227" t="s">
        <v>1988</v>
      </c>
      <c r="I688" s="227" t="s">
        <v>2233</v>
      </c>
      <c r="J688" s="227" t="s">
        <v>2580</v>
      </c>
      <c r="K688" s="227" t="s">
        <v>2495</v>
      </c>
      <c r="L688" s="227" t="s">
        <v>350</v>
      </c>
      <c r="M688" s="247">
        <v>12</v>
      </c>
      <c r="N688" s="244">
        <v>105</v>
      </c>
      <c r="O688" s="243" t="s">
        <v>1575</v>
      </c>
      <c r="P688" s="125">
        <f>SUMIFS('C - Sazby a jednotkové ceny'!$H$7:$H$69,'C - Sazby a jednotkové ceny'!$E$7:$E$69,'A1 - Seznam míst plnění vnější'!L688,'C - Sazby a jednotkové ceny'!$F$7:$F$69,'A1 - Seznam míst plnění vnější'!M688)</f>
        <v>0</v>
      </c>
      <c r="Q688" s="269">
        <f t="shared" si="28"/>
        <v>0</v>
      </c>
      <c r="R688" s="249" t="s">
        <v>1586</v>
      </c>
      <c r="S688" s="251" t="s">
        <v>1585</v>
      </c>
      <c r="T688" s="252" t="s">
        <v>1585</v>
      </c>
      <c r="U688" s="250" t="s">
        <v>1586</v>
      </c>
      <c r="V688" s="261" t="s">
        <v>1586</v>
      </c>
      <c r="W688" s="262" t="s">
        <v>1586</v>
      </c>
      <c r="Y688" s="15">
        <f ca="1">SUMIFS('D - Harmonogram úklidu'!$AJ$5:$AJ$1213,'D - Harmonogram úklidu'!$A$5:$A$1213,'A1 - Seznam míst plnění vnější'!G692,'D - Harmonogram úklidu'!$B$5:$B$1213,'A1 - Seznam míst plnění vnější'!L692)</f>
        <v>1</v>
      </c>
      <c r="Z688" s="47" t="str">
        <f t="shared" si="27"/>
        <v>Moravské Bránice</v>
      </c>
    </row>
    <row r="689" spans="1:26" ht="19.5" customHeight="1" x14ac:dyDescent="0.25">
      <c r="A689" s="14" t="s">
        <v>2510</v>
      </c>
      <c r="B689" s="30">
        <v>1201</v>
      </c>
      <c r="C689" s="26" t="s">
        <v>68</v>
      </c>
      <c r="D689" s="42" t="s">
        <v>123</v>
      </c>
      <c r="E689" s="26">
        <v>350058</v>
      </c>
      <c r="F689" s="26" t="s">
        <v>2667</v>
      </c>
      <c r="G689" s="33" t="s">
        <v>270</v>
      </c>
      <c r="H689" s="227" t="s">
        <v>1988</v>
      </c>
      <c r="I689" s="227" t="s">
        <v>2234</v>
      </c>
      <c r="J689" s="227" t="s">
        <v>2580</v>
      </c>
      <c r="K689" s="227" t="s">
        <v>2492</v>
      </c>
      <c r="L689" s="227" t="s">
        <v>347</v>
      </c>
      <c r="M689" s="247">
        <v>12</v>
      </c>
      <c r="N689" s="32">
        <v>3</v>
      </c>
      <c r="O689" s="39" t="s">
        <v>1576</v>
      </c>
      <c r="P689" s="125">
        <f>SUMIFS('C - Sazby a jednotkové ceny'!$H$7:$H$69,'C - Sazby a jednotkové ceny'!$E$7:$E$69,'A1 - Seznam míst plnění vnější'!L689,'C - Sazby a jednotkové ceny'!$F$7:$F$69,'A1 - Seznam míst plnění vnější'!M689)</f>
        <v>0</v>
      </c>
      <c r="Q689" s="269">
        <f t="shared" si="28"/>
        <v>0</v>
      </c>
      <c r="R689" s="249" t="s">
        <v>1586</v>
      </c>
      <c r="S689" s="251" t="s">
        <v>1586</v>
      </c>
      <c r="T689" s="252" t="s">
        <v>1586</v>
      </c>
      <c r="U689" s="250" t="s">
        <v>1586</v>
      </c>
      <c r="V689" s="261" t="s">
        <v>1586</v>
      </c>
      <c r="W689" s="262" t="s">
        <v>1586</v>
      </c>
      <c r="Y689" s="15">
        <f ca="1">SUMIFS('D - Harmonogram úklidu'!$AJ$5:$AJ$1213,'D - Harmonogram úklidu'!$A$5:$A$1213,'A1 - Seznam míst plnění vnější'!G693,'D - Harmonogram úklidu'!$B$5:$B$1213,'A1 - Seznam míst plnění vnější'!L693)</f>
        <v>20</v>
      </c>
      <c r="Z689" s="47" t="str">
        <f t="shared" si="27"/>
        <v>Moravské Budějovice</v>
      </c>
    </row>
    <row r="690" spans="1:26" ht="19.5" customHeight="1" x14ac:dyDescent="0.25">
      <c r="A690" s="14" t="s">
        <v>2510</v>
      </c>
      <c r="B690" s="30">
        <v>1201</v>
      </c>
      <c r="C690" s="26" t="s">
        <v>68</v>
      </c>
      <c r="D690" s="42" t="s">
        <v>123</v>
      </c>
      <c r="E690" s="26">
        <v>350058</v>
      </c>
      <c r="F690" s="26" t="s">
        <v>2668</v>
      </c>
      <c r="G690" s="33" t="s">
        <v>270</v>
      </c>
      <c r="H690" s="227" t="s">
        <v>1988</v>
      </c>
      <c r="I690" s="227" t="s">
        <v>2234</v>
      </c>
      <c r="J690" s="227" t="s">
        <v>2580</v>
      </c>
      <c r="K690" s="227" t="s">
        <v>2493</v>
      </c>
      <c r="L690" s="227" t="s">
        <v>348</v>
      </c>
      <c r="M690" s="247">
        <v>12</v>
      </c>
      <c r="N690" s="32">
        <v>2</v>
      </c>
      <c r="O690" s="39" t="s">
        <v>1576</v>
      </c>
      <c r="P690" s="125">
        <f>SUMIFS('C - Sazby a jednotkové ceny'!$H$7:$H$69,'C - Sazby a jednotkové ceny'!$E$7:$E$69,'A1 - Seznam míst plnění vnější'!L690,'C - Sazby a jednotkové ceny'!$F$7:$F$69,'A1 - Seznam míst plnění vnější'!M690)</f>
        <v>0</v>
      </c>
      <c r="Q690" s="269">
        <f t="shared" ref="Q690" si="29">M690*P690*N690*(365/12/28)</f>
        <v>0</v>
      </c>
      <c r="R690" s="249" t="s">
        <v>1586</v>
      </c>
      <c r="S690" s="251" t="s">
        <v>1586</v>
      </c>
      <c r="T690" s="252" t="s">
        <v>1586</v>
      </c>
      <c r="U690" s="250" t="s">
        <v>1586</v>
      </c>
      <c r="V690" s="261" t="s">
        <v>1586</v>
      </c>
      <c r="W690" s="262" t="s">
        <v>1586</v>
      </c>
    </row>
    <row r="691" spans="1:26" ht="19.5" customHeight="1" x14ac:dyDescent="0.25">
      <c r="A691" s="14" t="s">
        <v>2510</v>
      </c>
      <c r="B691" s="30">
        <v>1201</v>
      </c>
      <c r="C691" s="26" t="s">
        <v>68</v>
      </c>
      <c r="D691" s="42" t="s">
        <v>123</v>
      </c>
      <c r="E691" s="26">
        <v>350058</v>
      </c>
      <c r="F691" s="26" t="s">
        <v>2669</v>
      </c>
      <c r="G691" s="33" t="s">
        <v>270</v>
      </c>
      <c r="H691" s="227" t="s">
        <v>1988</v>
      </c>
      <c r="I691" s="227" t="s">
        <v>2234</v>
      </c>
      <c r="J691" s="227" t="s">
        <v>2580</v>
      </c>
      <c r="K691" s="227" t="s">
        <v>2495</v>
      </c>
      <c r="L691" s="227" t="s">
        <v>350</v>
      </c>
      <c r="M691" s="247">
        <v>4</v>
      </c>
      <c r="N691" s="244">
        <v>1480</v>
      </c>
      <c r="O691" s="243" t="s">
        <v>1575</v>
      </c>
      <c r="P691" s="125">
        <f>SUMIFS('C - Sazby a jednotkové ceny'!$H$7:$H$69,'C - Sazby a jednotkové ceny'!$E$7:$E$69,'A1 - Seznam míst plnění vnější'!L691,'C - Sazby a jednotkové ceny'!$F$7:$F$69,'A1 - Seznam míst plnění vnější'!M691)</f>
        <v>0</v>
      </c>
      <c r="Q691" s="269">
        <f t="shared" si="28"/>
        <v>0</v>
      </c>
      <c r="R691" s="249" t="s">
        <v>1586</v>
      </c>
      <c r="S691" s="251" t="s">
        <v>1586</v>
      </c>
      <c r="T691" s="252" t="s">
        <v>1586</v>
      </c>
      <c r="U691" s="250" t="s">
        <v>1586</v>
      </c>
      <c r="V691" s="261" t="s">
        <v>1586</v>
      </c>
      <c r="W691" s="262" t="s">
        <v>1586</v>
      </c>
      <c r="Y691" s="15">
        <f ca="1">SUMIFS('D - Harmonogram úklidu'!$AJ$5:$AJ$1213,'D - Harmonogram úklidu'!$A$5:$A$1213,'A1 - Seznam míst plnění vnější'!G694,'D - Harmonogram úklidu'!$B$5:$B$1213,'A1 - Seznam míst plnění vnější'!L694)</f>
        <v>12</v>
      </c>
      <c r="Z691" s="47" t="str">
        <f t="shared" si="27"/>
        <v>Moravské Budějovice</v>
      </c>
    </row>
    <row r="692" spans="1:26" ht="19.5" customHeight="1" x14ac:dyDescent="0.25">
      <c r="A692" s="14" t="s">
        <v>2510</v>
      </c>
      <c r="B692" s="30">
        <v>1201</v>
      </c>
      <c r="C692" s="26" t="s">
        <v>68</v>
      </c>
      <c r="D692" s="42" t="s">
        <v>123</v>
      </c>
      <c r="E692" s="26">
        <v>350058</v>
      </c>
      <c r="F692" s="26" t="s">
        <v>2670</v>
      </c>
      <c r="G692" s="33" t="s">
        <v>270</v>
      </c>
      <c r="H692" s="227" t="s">
        <v>1988</v>
      </c>
      <c r="I692" s="227" t="s">
        <v>2234</v>
      </c>
      <c r="J692" s="227" t="s">
        <v>2494</v>
      </c>
      <c r="K692" s="227" t="s">
        <v>2494</v>
      </c>
      <c r="L692" s="227" t="s">
        <v>391</v>
      </c>
      <c r="M692" s="247">
        <v>1</v>
      </c>
      <c r="N692" s="244">
        <v>3834</v>
      </c>
      <c r="O692" s="243" t="s">
        <v>1575</v>
      </c>
      <c r="P692" s="125">
        <f>SUMIFS('C - Sazby a jednotkové ceny'!$H$7:$H$69,'C - Sazby a jednotkové ceny'!$E$7:$E$69,'A1 - Seznam míst plnění vnější'!L692,'C - Sazby a jednotkové ceny'!$F$7:$F$69,'A1 - Seznam míst plnění vnější'!M692)</f>
        <v>0</v>
      </c>
      <c r="Q692" s="269">
        <f t="shared" si="28"/>
        <v>0</v>
      </c>
      <c r="R692" s="249" t="s">
        <v>1586</v>
      </c>
      <c r="S692" s="251" t="s">
        <v>1586</v>
      </c>
      <c r="T692" s="252" t="s">
        <v>1586</v>
      </c>
      <c r="U692" s="250" t="s">
        <v>1586</v>
      </c>
      <c r="V692" s="261" t="s">
        <v>1586</v>
      </c>
      <c r="W692" s="262" t="s">
        <v>1586</v>
      </c>
      <c r="Y692" s="15">
        <f ca="1">SUMIFS('D - Harmonogram úklidu'!$AJ$5:$AJ$1213,'D - Harmonogram úklidu'!$A$5:$A$1213,'A1 - Seznam míst plnění vnější'!G695,'D - Harmonogram úklidu'!$B$5:$B$1213,'A1 - Seznam míst plnění vnější'!L695)</f>
        <v>12</v>
      </c>
      <c r="Z692" s="47" t="str">
        <f t="shared" si="27"/>
        <v>Moravské Budějovice</v>
      </c>
    </row>
    <row r="693" spans="1:26" ht="11.25" customHeight="1" x14ac:dyDescent="0.25">
      <c r="A693" s="14" t="s">
        <v>2510</v>
      </c>
      <c r="B693" s="30">
        <v>1271</v>
      </c>
      <c r="C693" s="26" t="s">
        <v>68</v>
      </c>
      <c r="D693" s="42" t="s">
        <v>61</v>
      </c>
      <c r="E693" s="26">
        <v>351056</v>
      </c>
      <c r="F693" s="26" t="s">
        <v>1845</v>
      </c>
      <c r="G693" s="33" t="s">
        <v>93</v>
      </c>
      <c r="H693" s="227" t="s">
        <v>1988</v>
      </c>
      <c r="I693" s="227" t="s">
        <v>2235</v>
      </c>
      <c r="J693" s="227" t="s">
        <v>2580</v>
      </c>
      <c r="K693" s="227" t="s">
        <v>2492</v>
      </c>
      <c r="L693" s="227" t="s">
        <v>347</v>
      </c>
      <c r="M693" s="247">
        <v>12</v>
      </c>
      <c r="N693" s="32">
        <v>6</v>
      </c>
      <c r="O693" s="39" t="s">
        <v>1576</v>
      </c>
      <c r="P693" s="125">
        <f>SUMIFS('C - Sazby a jednotkové ceny'!$H$7:$H$69,'C - Sazby a jednotkové ceny'!$E$7:$E$69,'A1 - Seznam míst plnění vnější'!L693,'C - Sazby a jednotkové ceny'!$F$7:$F$69,'A1 - Seznam míst plnění vnější'!M693)</f>
        <v>0</v>
      </c>
      <c r="Q693" s="269">
        <f t="shared" si="28"/>
        <v>0</v>
      </c>
      <c r="R693" s="249" t="s">
        <v>1586</v>
      </c>
      <c r="S693" s="251" t="s">
        <v>1586</v>
      </c>
      <c r="T693" s="252" t="s">
        <v>1586</v>
      </c>
      <c r="U693" s="250" t="s">
        <v>1586</v>
      </c>
      <c r="V693" s="261" t="s">
        <v>1586</v>
      </c>
      <c r="W693" s="262" t="s">
        <v>1586</v>
      </c>
      <c r="Y693" s="15">
        <f ca="1">SUMIFS('D - Harmonogram úklidu'!$AJ$5:$AJ$1213,'D - Harmonogram úklidu'!$A$5:$A$1213,'A1 - Seznam míst plnění vnější'!G696,'D - Harmonogram úklidu'!$B$5:$B$1213,'A1 - Seznam míst plnění vnější'!L696)</f>
        <v>4</v>
      </c>
      <c r="Z693" s="47" t="str">
        <f t="shared" si="27"/>
        <v>Moravský Krumlov</v>
      </c>
    </row>
    <row r="694" spans="1:26" ht="11.25" customHeight="1" x14ac:dyDescent="0.25">
      <c r="A694" s="14" t="s">
        <v>2510</v>
      </c>
      <c r="B694" s="30">
        <v>1271</v>
      </c>
      <c r="C694" s="26" t="s">
        <v>68</v>
      </c>
      <c r="D694" s="42" t="s">
        <v>61</v>
      </c>
      <c r="E694" s="26">
        <v>351056</v>
      </c>
      <c r="F694" s="26" t="s">
        <v>1821</v>
      </c>
      <c r="G694" s="33" t="s">
        <v>93</v>
      </c>
      <c r="H694" s="227" t="s">
        <v>1988</v>
      </c>
      <c r="I694" s="227" t="s">
        <v>2236</v>
      </c>
      <c r="J694" s="227" t="s">
        <v>2580</v>
      </c>
      <c r="K694" s="227" t="s">
        <v>2493</v>
      </c>
      <c r="L694" s="227" t="s">
        <v>348</v>
      </c>
      <c r="M694" s="247">
        <v>12</v>
      </c>
      <c r="N694" s="32">
        <v>2</v>
      </c>
      <c r="O694" s="39" t="s">
        <v>1576</v>
      </c>
      <c r="P694" s="125">
        <f>SUMIFS('C - Sazby a jednotkové ceny'!$H$7:$H$69,'C - Sazby a jednotkové ceny'!$E$7:$E$69,'A1 - Seznam míst plnění vnější'!L694,'C - Sazby a jednotkové ceny'!$F$7:$F$69,'A1 - Seznam míst plnění vnější'!M694)</f>
        <v>0</v>
      </c>
      <c r="Q694" s="269">
        <f t="shared" si="28"/>
        <v>0</v>
      </c>
      <c r="R694" s="249" t="s">
        <v>1586</v>
      </c>
      <c r="S694" s="251" t="s">
        <v>1586</v>
      </c>
      <c r="T694" s="252" t="s">
        <v>1586</v>
      </c>
      <c r="U694" s="250" t="s">
        <v>1586</v>
      </c>
      <c r="V694" s="261" t="s">
        <v>1586</v>
      </c>
      <c r="W694" s="262" t="s">
        <v>1586</v>
      </c>
      <c r="Y694" s="15">
        <f ca="1">SUMIFS('D - Harmonogram úklidu'!$AJ$5:$AJ$1213,'D - Harmonogram úklidu'!$A$5:$A$1213,'A1 - Seznam míst plnění vnější'!G697,'D - Harmonogram úklidu'!$B$5:$B$1213,'A1 - Seznam míst plnění vnější'!L697)</f>
        <v>16</v>
      </c>
      <c r="Z694" s="47" t="str">
        <f t="shared" si="27"/>
        <v>Moravský Krumlov</v>
      </c>
    </row>
    <row r="695" spans="1:26" ht="11.25" customHeight="1" x14ac:dyDescent="0.25">
      <c r="A695" s="14" t="s">
        <v>2510</v>
      </c>
      <c r="B695" s="30">
        <v>1271</v>
      </c>
      <c r="C695" s="26" t="s">
        <v>68</v>
      </c>
      <c r="D695" s="42" t="s">
        <v>61</v>
      </c>
      <c r="E695" s="26">
        <v>351056</v>
      </c>
      <c r="F695" s="26" t="s">
        <v>1822</v>
      </c>
      <c r="G695" s="33" t="s">
        <v>93</v>
      </c>
      <c r="H695" s="227" t="s">
        <v>1988</v>
      </c>
      <c r="I695" s="227" t="s">
        <v>2236</v>
      </c>
      <c r="J695" s="227" t="s">
        <v>2580</v>
      </c>
      <c r="K695" s="227" t="s">
        <v>2495</v>
      </c>
      <c r="L695" s="227" t="s">
        <v>350</v>
      </c>
      <c r="M695" s="247">
        <v>12</v>
      </c>
      <c r="N695" s="244">
        <v>56</v>
      </c>
      <c r="O695" s="243" t="s">
        <v>1575</v>
      </c>
      <c r="P695" s="125">
        <f>SUMIFS('C - Sazby a jednotkové ceny'!$H$7:$H$69,'C - Sazby a jednotkové ceny'!$E$7:$E$69,'A1 - Seznam míst plnění vnější'!L695,'C - Sazby a jednotkové ceny'!$F$7:$F$69,'A1 - Seznam míst plnění vnější'!M695)</f>
        <v>0</v>
      </c>
      <c r="Q695" s="269">
        <f t="shared" si="28"/>
        <v>0</v>
      </c>
      <c r="R695" s="249" t="s">
        <v>1586</v>
      </c>
      <c r="S695" s="251" t="s">
        <v>1585</v>
      </c>
      <c r="T695" s="252" t="s">
        <v>1585</v>
      </c>
      <c r="U695" s="250" t="s">
        <v>1586</v>
      </c>
      <c r="V695" s="261" t="s">
        <v>1586</v>
      </c>
      <c r="W695" s="262" t="s">
        <v>1586</v>
      </c>
      <c r="Y695" s="15">
        <f ca="1">SUMIFS('D - Harmonogram úklidu'!$AJ$5:$AJ$1213,'D - Harmonogram úklidu'!$A$5:$A$1213,'A1 - Seznam míst plnění vnější'!G698,'D - Harmonogram úklidu'!$B$5:$B$1213,'A1 - Seznam míst plnění vnější'!L698)</f>
        <v>16</v>
      </c>
      <c r="Z695" s="47" t="str">
        <f t="shared" si="27"/>
        <v>Moravský Krumlov</v>
      </c>
    </row>
    <row r="696" spans="1:26" ht="19.5" customHeight="1" x14ac:dyDescent="0.25">
      <c r="A696" s="14" t="s">
        <v>2510</v>
      </c>
      <c r="B696" s="30">
        <v>2401</v>
      </c>
      <c r="C696" s="26" t="s">
        <v>68</v>
      </c>
      <c r="D696" s="42" t="s">
        <v>72</v>
      </c>
      <c r="E696" s="26">
        <v>351254</v>
      </c>
      <c r="F696" s="26" t="s">
        <v>1846</v>
      </c>
      <c r="G696" s="33" t="s">
        <v>94</v>
      </c>
      <c r="H696" s="227" t="s">
        <v>1988</v>
      </c>
      <c r="I696" s="227" t="s">
        <v>2238</v>
      </c>
      <c r="J696" s="227" t="s">
        <v>2580</v>
      </c>
      <c r="K696" s="227" t="s">
        <v>2492</v>
      </c>
      <c r="L696" s="227" t="s">
        <v>347</v>
      </c>
      <c r="M696" s="247">
        <v>4</v>
      </c>
      <c r="N696" s="32">
        <v>2</v>
      </c>
      <c r="O696" s="39" t="s">
        <v>1576</v>
      </c>
      <c r="P696" s="125">
        <f>SUMIFS('C - Sazby a jednotkové ceny'!$H$7:$H$69,'C - Sazby a jednotkové ceny'!$E$7:$E$69,'A1 - Seznam míst plnění vnější'!L696,'C - Sazby a jednotkové ceny'!$F$7:$F$69,'A1 - Seznam míst plnění vnější'!M696)</f>
        <v>0</v>
      </c>
      <c r="Q696" s="269">
        <f t="shared" si="28"/>
        <v>0</v>
      </c>
      <c r="R696" s="249" t="s">
        <v>1586</v>
      </c>
      <c r="S696" s="251" t="s">
        <v>1586</v>
      </c>
      <c r="T696" s="252" t="s">
        <v>1586</v>
      </c>
      <c r="U696" s="250" t="s">
        <v>1586</v>
      </c>
      <c r="V696" s="261" t="s">
        <v>1586</v>
      </c>
      <c r="W696" s="262" t="s">
        <v>1586</v>
      </c>
      <c r="Y696" s="15">
        <f ca="1">SUMIFS('D - Harmonogram úklidu'!$AJ$5:$AJ$1213,'D - Harmonogram úklidu'!$A$5:$A$1213,'A1 - Seznam míst plnění vnější'!G701,'D - Harmonogram úklidu'!$B$5:$B$1213,'A1 - Seznam míst plnění vnější'!L701)</f>
        <v>16</v>
      </c>
      <c r="Z696" s="47" t="str">
        <f t="shared" si="27"/>
        <v>Moravský Písek</v>
      </c>
    </row>
    <row r="697" spans="1:26" ht="19.5" customHeight="1" x14ac:dyDescent="0.25">
      <c r="A697" s="14" t="s">
        <v>2510</v>
      </c>
      <c r="B697" s="30">
        <v>2401</v>
      </c>
      <c r="C697" s="26" t="s">
        <v>68</v>
      </c>
      <c r="D697" s="42" t="s">
        <v>72</v>
      </c>
      <c r="E697" s="26">
        <v>351254</v>
      </c>
      <c r="F697" s="26" t="s">
        <v>1847</v>
      </c>
      <c r="G697" s="33" t="s">
        <v>94</v>
      </c>
      <c r="H697" s="227" t="s">
        <v>1988</v>
      </c>
      <c r="I697" s="227" t="s">
        <v>2238</v>
      </c>
      <c r="J697" s="227" t="s">
        <v>2580</v>
      </c>
      <c r="K697" s="227" t="s">
        <v>2493</v>
      </c>
      <c r="L697" s="227" t="s">
        <v>348</v>
      </c>
      <c r="M697" s="247">
        <v>4</v>
      </c>
      <c r="N697" s="32">
        <v>1</v>
      </c>
      <c r="O697" s="39" t="s">
        <v>1576</v>
      </c>
      <c r="P697" s="125">
        <f>SUMIFS('C - Sazby a jednotkové ceny'!$H$7:$H$69,'C - Sazby a jednotkové ceny'!$E$7:$E$69,'A1 - Seznam míst plnění vnější'!L697,'C - Sazby a jednotkové ceny'!$F$7:$F$69,'A1 - Seznam míst plnění vnější'!M697)</f>
        <v>0</v>
      </c>
      <c r="Q697" s="269">
        <f t="shared" si="28"/>
        <v>0</v>
      </c>
      <c r="R697" s="249" t="s">
        <v>1586</v>
      </c>
      <c r="S697" s="251" t="s">
        <v>1586</v>
      </c>
      <c r="T697" s="252" t="s">
        <v>1586</v>
      </c>
      <c r="U697" s="250" t="s">
        <v>1586</v>
      </c>
      <c r="V697" s="261" t="s">
        <v>1586</v>
      </c>
      <c r="W697" s="262" t="s">
        <v>1586</v>
      </c>
      <c r="Y697" s="15">
        <f ca="1">SUMIFS('D - Harmonogram úklidu'!$AJ$5:$AJ$1213,'D - Harmonogram úklidu'!$A$5:$A$1213,'A1 - Seznam míst plnění vnější'!G702,'D - Harmonogram úklidu'!$B$5:$B$1213,'A1 - Seznam míst plnění vnější'!L702)</f>
        <v>16</v>
      </c>
      <c r="Z697" s="47" t="str">
        <f t="shared" si="27"/>
        <v>Moravský Písek</v>
      </c>
    </row>
    <row r="698" spans="1:26" ht="19.5" customHeight="1" x14ac:dyDescent="0.25">
      <c r="A698" s="14" t="s">
        <v>2510</v>
      </c>
      <c r="B698" s="30">
        <v>2401</v>
      </c>
      <c r="C698" s="26" t="s">
        <v>68</v>
      </c>
      <c r="D698" s="42" t="s">
        <v>72</v>
      </c>
      <c r="E698" s="26">
        <v>351254</v>
      </c>
      <c r="F698" s="26" t="s">
        <v>1848</v>
      </c>
      <c r="G698" s="33" t="s">
        <v>94</v>
      </c>
      <c r="H698" s="227" t="s">
        <v>1988</v>
      </c>
      <c r="I698" s="227" t="s">
        <v>2238</v>
      </c>
      <c r="J698" s="227" t="s">
        <v>2580</v>
      </c>
      <c r="K698" s="227" t="s">
        <v>2495</v>
      </c>
      <c r="L698" s="227" t="s">
        <v>350</v>
      </c>
      <c r="M698" s="247">
        <v>4</v>
      </c>
      <c r="N698" s="244">
        <v>965</v>
      </c>
      <c r="O698" s="243" t="s">
        <v>1575</v>
      </c>
      <c r="P698" s="125">
        <f>SUMIFS('C - Sazby a jednotkové ceny'!$H$7:$H$69,'C - Sazby a jednotkové ceny'!$E$7:$E$69,'A1 - Seznam míst plnění vnější'!L698,'C - Sazby a jednotkové ceny'!$F$7:$F$69,'A1 - Seznam míst plnění vnější'!M698)</f>
        <v>0</v>
      </c>
      <c r="Q698" s="269">
        <f t="shared" si="28"/>
        <v>0</v>
      </c>
      <c r="R698" s="249" t="s">
        <v>1586</v>
      </c>
      <c r="S698" s="251" t="s">
        <v>1585</v>
      </c>
      <c r="T698" s="252" t="s">
        <v>1585</v>
      </c>
      <c r="U698" s="250" t="s">
        <v>1586</v>
      </c>
      <c r="V698" s="261" t="s">
        <v>1586</v>
      </c>
      <c r="W698" s="262" t="s">
        <v>1586</v>
      </c>
      <c r="Y698" s="15">
        <f ca="1">SUMIFS('D - Harmonogram úklidu'!$AJ$5:$AJ$1213,'D - Harmonogram úklidu'!$A$5:$A$1213,'A1 - Seznam míst plnění vnější'!G703,'D - Harmonogram úklidu'!$B$5:$B$1213,'A1 - Seznam míst plnění vnější'!L703)</f>
        <v>16</v>
      </c>
      <c r="Z698" s="47" t="str">
        <f t="shared" si="27"/>
        <v>Moravský Písek</v>
      </c>
    </row>
    <row r="699" spans="1:26" ht="19.5" customHeight="1" x14ac:dyDescent="0.25">
      <c r="A699" s="14" t="s">
        <v>2510</v>
      </c>
      <c r="B699" s="30">
        <v>2401</v>
      </c>
      <c r="C699" s="26" t="s">
        <v>68</v>
      </c>
      <c r="D699" s="42" t="s">
        <v>72</v>
      </c>
      <c r="E699" s="26">
        <v>351254</v>
      </c>
      <c r="F699" s="26" t="s">
        <v>1849</v>
      </c>
      <c r="G699" s="33" t="s">
        <v>94</v>
      </c>
      <c r="H699" s="227" t="s">
        <v>1988</v>
      </c>
      <c r="I699" s="227" t="s">
        <v>2238</v>
      </c>
      <c r="J699" s="227" t="s">
        <v>2494</v>
      </c>
      <c r="K699" s="227" t="s">
        <v>2494</v>
      </c>
      <c r="L699" s="227" t="s">
        <v>391</v>
      </c>
      <c r="M699" s="247">
        <v>1</v>
      </c>
      <c r="N699" s="244">
        <v>1308</v>
      </c>
      <c r="O699" s="243" t="s">
        <v>1575</v>
      </c>
      <c r="P699" s="125">
        <f>SUMIFS('C - Sazby a jednotkové ceny'!$H$7:$H$69,'C - Sazby a jednotkové ceny'!$E$7:$E$69,'A1 - Seznam míst plnění vnější'!L699,'C - Sazby a jednotkové ceny'!$F$7:$F$69,'A1 - Seznam míst plnění vnější'!M699)</f>
        <v>0</v>
      </c>
      <c r="Q699" s="269">
        <f t="shared" si="28"/>
        <v>0</v>
      </c>
      <c r="R699" s="249" t="s">
        <v>1586</v>
      </c>
      <c r="S699" s="251" t="s">
        <v>1586</v>
      </c>
      <c r="T699" s="252" t="s">
        <v>1586</v>
      </c>
      <c r="U699" s="250" t="s">
        <v>1586</v>
      </c>
      <c r="V699" s="261" t="s">
        <v>1586</v>
      </c>
      <c r="W699" s="262" t="s">
        <v>1586</v>
      </c>
      <c r="Y699" s="15">
        <f ca="1">SUMIFS('D - Harmonogram úklidu'!$AJ$5:$AJ$1213,'D - Harmonogram úklidu'!$A$5:$A$1213,'A1 - Seznam míst plnění vnější'!G704,'D - Harmonogram úklidu'!$B$5:$B$1213,'A1 - Seznam míst plnění vnější'!L704)</f>
        <v>4</v>
      </c>
      <c r="Z699" s="47" t="str">
        <f t="shared" si="27"/>
        <v>Moravský Písek</v>
      </c>
    </row>
    <row r="700" spans="1:26" ht="11.25" customHeight="1" x14ac:dyDescent="0.25">
      <c r="A700" s="14" t="s">
        <v>2510</v>
      </c>
      <c r="B700" s="30">
        <v>2401</v>
      </c>
      <c r="C700" s="26" t="s">
        <v>68</v>
      </c>
      <c r="D700" s="42" t="s">
        <v>72</v>
      </c>
      <c r="E700" s="26">
        <v>351254</v>
      </c>
      <c r="F700" s="26" t="s">
        <v>1638</v>
      </c>
      <c r="G700" s="33" t="s">
        <v>94</v>
      </c>
      <c r="H700" s="227" t="s">
        <v>1988</v>
      </c>
      <c r="I700" s="227" t="s">
        <v>2239</v>
      </c>
      <c r="J700" s="227" t="s">
        <v>2580</v>
      </c>
      <c r="K700" s="227" t="s">
        <v>2495</v>
      </c>
      <c r="L700" s="227" t="s">
        <v>349</v>
      </c>
      <c r="M700" s="247">
        <v>4</v>
      </c>
      <c r="N700" s="244">
        <v>170</v>
      </c>
      <c r="O700" s="243" t="s">
        <v>1575</v>
      </c>
      <c r="P700" s="125">
        <f>SUMIFS('C - Sazby a jednotkové ceny'!$H$7:$H$69,'C - Sazby a jednotkové ceny'!$E$7:$E$69,'A1 - Seznam míst plnění vnější'!L700,'C - Sazby a jednotkové ceny'!$F$7:$F$69,'A1 - Seznam míst plnění vnější'!M700)</f>
        <v>0</v>
      </c>
      <c r="Q700" s="269">
        <f t="shared" si="28"/>
        <v>0</v>
      </c>
      <c r="R700" s="249" t="s">
        <v>1585</v>
      </c>
      <c r="S700" s="251" t="s">
        <v>1585</v>
      </c>
      <c r="T700" s="252" t="s">
        <v>1585</v>
      </c>
      <c r="U700" s="250" t="s">
        <v>1586</v>
      </c>
      <c r="V700" s="261" t="s">
        <v>1586</v>
      </c>
      <c r="W700" s="262" t="s">
        <v>1586</v>
      </c>
      <c r="Y700" s="15">
        <f ca="1">SUMIFS('D - Harmonogram úklidu'!$AJ$5:$AJ$1213,'D - Harmonogram úklidu'!$A$5:$A$1213,'A1 - Seznam míst plnění vnější'!G705,'D - Harmonogram úklidu'!$B$5:$B$1213,'A1 - Seznam míst plnění vnější'!L705)</f>
        <v>4</v>
      </c>
      <c r="Z700" s="47" t="str">
        <f t="shared" si="27"/>
        <v>Moravský Písek</v>
      </c>
    </row>
    <row r="701" spans="1:26" ht="11.25" customHeight="1" x14ac:dyDescent="0.25">
      <c r="A701" s="14" t="s">
        <v>2510</v>
      </c>
      <c r="B701" s="30">
        <v>2401</v>
      </c>
      <c r="C701" s="26" t="s">
        <v>68</v>
      </c>
      <c r="D701" s="42" t="s">
        <v>72</v>
      </c>
      <c r="E701" s="26">
        <v>351254</v>
      </c>
      <c r="F701" s="26" t="s">
        <v>1639</v>
      </c>
      <c r="G701" s="33" t="s">
        <v>94</v>
      </c>
      <c r="H701" s="227" t="s">
        <v>1988</v>
      </c>
      <c r="I701" s="227" t="s">
        <v>2239</v>
      </c>
      <c r="J701" s="227" t="s">
        <v>2580</v>
      </c>
      <c r="K701" s="227" t="s">
        <v>2495</v>
      </c>
      <c r="L701" s="227" t="s">
        <v>350</v>
      </c>
      <c r="M701" s="247">
        <v>12</v>
      </c>
      <c r="N701" s="244">
        <v>170</v>
      </c>
      <c r="O701" s="243" t="s">
        <v>1575</v>
      </c>
      <c r="P701" s="125">
        <f>SUMIFS('C - Sazby a jednotkové ceny'!$H$7:$H$69,'C - Sazby a jednotkové ceny'!$E$7:$E$69,'A1 - Seznam míst plnění vnější'!L701,'C - Sazby a jednotkové ceny'!$F$7:$F$69,'A1 - Seznam míst plnění vnější'!M701)</f>
        <v>0</v>
      </c>
      <c r="Q701" s="269">
        <f t="shared" si="28"/>
        <v>0</v>
      </c>
      <c r="R701" s="249" t="s">
        <v>1586</v>
      </c>
      <c r="S701" s="251" t="s">
        <v>1585</v>
      </c>
      <c r="T701" s="252" t="s">
        <v>1585</v>
      </c>
      <c r="U701" s="250" t="s">
        <v>1586</v>
      </c>
      <c r="V701" s="261" t="s">
        <v>1586</v>
      </c>
      <c r="W701" s="262" t="s">
        <v>1586</v>
      </c>
      <c r="Y701" s="15">
        <f ca="1">SUMIFS('D - Harmonogram úklidu'!$AJ$5:$AJ$1213,'D - Harmonogram úklidu'!$A$5:$A$1213,'A1 - Seznam míst plnění vnější'!G706,'D - Harmonogram úklidu'!$B$5:$B$1213,'A1 - Seznam míst plnění vnější'!L706)</f>
        <v>2</v>
      </c>
      <c r="Z701" s="47" t="str">
        <f t="shared" si="27"/>
        <v>Moravský Písek</v>
      </c>
    </row>
    <row r="702" spans="1:26" ht="11.25" customHeight="1" x14ac:dyDescent="0.25">
      <c r="A702" s="14" t="s">
        <v>2510</v>
      </c>
      <c r="B702" s="30">
        <v>2401</v>
      </c>
      <c r="C702" s="26" t="s">
        <v>68</v>
      </c>
      <c r="D702" s="42" t="s">
        <v>72</v>
      </c>
      <c r="E702" s="26">
        <v>351254</v>
      </c>
      <c r="F702" s="26" t="s">
        <v>1779</v>
      </c>
      <c r="G702" s="33" t="s">
        <v>94</v>
      </c>
      <c r="H702" s="227" t="s">
        <v>1988</v>
      </c>
      <c r="I702" s="227" t="s">
        <v>2240</v>
      </c>
      <c r="J702" s="227" t="s">
        <v>2580</v>
      </c>
      <c r="K702" s="227" t="s">
        <v>2493</v>
      </c>
      <c r="L702" s="227" t="s">
        <v>348</v>
      </c>
      <c r="M702" s="247">
        <v>12</v>
      </c>
      <c r="N702" s="32">
        <v>2</v>
      </c>
      <c r="O702" s="39" t="s">
        <v>1576</v>
      </c>
      <c r="P702" s="125">
        <f>SUMIFS('C - Sazby a jednotkové ceny'!$H$7:$H$69,'C - Sazby a jednotkové ceny'!$E$7:$E$69,'A1 - Seznam míst plnění vnější'!L702,'C - Sazby a jednotkové ceny'!$F$7:$F$69,'A1 - Seznam míst plnění vnější'!M702)</f>
        <v>0</v>
      </c>
      <c r="Q702" s="269">
        <f t="shared" si="28"/>
        <v>0</v>
      </c>
      <c r="R702" s="249" t="s">
        <v>1586</v>
      </c>
      <c r="S702" s="251" t="s">
        <v>1586</v>
      </c>
      <c r="T702" s="252" t="s">
        <v>1586</v>
      </c>
      <c r="U702" s="250" t="s">
        <v>1586</v>
      </c>
      <c r="V702" s="261" t="s">
        <v>1586</v>
      </c>
      <c r="W702" s="262" t="s">
        <v>1586</v>
      </c>
      <c r="Y702" s="15">
        <f ca="1">SUMIFS('D - Harmonogram úklidu'!$AJ$5:$AJ$1213,'D - Harmonogram úklidu'!$A$5:$A$1213,'A1 - Seznam míst plnění vnější'!G707,'D - Harmonogram úklidu'!$B$5:$B$1213,'A1 - Seznam míst plnění vnější'!L707)</f>
        <v>4</v>
      </c>
      <c r="Z702" s="47" t="str">
        <f t="shared" si="27"/>
        <v>Moravský Písek</v>
      </c>
    </row>
    <row r="703" spans="1:26" ht="11.25" customHeight="1" x14ac:dyDescent="0.25">
      <c r="A703" s="14" t="s">
        <v>2510</v>
      </c>
      <c r="B703" s="30">
        <v>2401</v>
      </c>
      <c r="C703" s="26" t="s">
        <v>68</v>
      </c>
      <c r="D703" s="42" t="s">
        <v>72</v>
      </c>
      <c r="E703" s="26">
        <v>351254</v>
      </c>
      <c r="F703" s="26" t="s">
        <v>1780</v>
      </c>
      <c r="G703" s="33" t="s">
        <v>94</v>
      </c>
      <c r="H703" s="227" t="s">
        <v>1988</v>
      </c>
      <c r="I703" s="227" t="s">
        <v>2240</v>
      </c>
      <c r="J703" s="227" t="s">
        <v>2580</v>
      </c>
      <c r="K703" s="227" t="s">
        <v>2495</v>
      </c>
      <c r="L703" s="227" t="s">
        <v>350</v>
      </c>
      <c r="M703" s="247">
        <v>12</v>
      </c>
      <c r="N703" s="244">
        <v>237</v>
      </c>
      <c r="O703" s="243" t="s">
        <v>1575</v>
      </c>
      <c r="P703" s="125">
        <f>SUMIFS('C - Sazby a jednotkové ceny'!$H$7:$H$69,'C - Sazby a jednotkové ceny'!$E$7:$E$69,'A1 - Seznam míst plnění vnější'!L703,'C - Sazby a jednotkové ceny'!$F$7:$F$69,'A1 - Seznam míst plnění vnější'!M703)</f>
        <v>0</v>
      </c>
      <c r="Q703" s="269">
        <f t="shared" si="28"/>
        <v>0</v>
      </c>
      <c r="R703" s="249" t="s">
        <v>1586</v>
      </c>
      <c r="S703" s="251" t="s">
        <v>1585</v>
      </c>
      <c r="T703" s="252" t="s">
        <v>1585</v>
      </c>
      <c r="U703" s="250" t="s">
        <v>1586</v>
      </c>
      <c r="V703" s="261" t="s">
        <v>1586</v>
      </c>
      <c r="W703" s="262" t="s">
        <v>1586</v>
      </c>
      <c r="Y703" s="15">
        <f ca="1">SUMIFS('D - Harmonogram úklidu'!$AJ$5:$AJ$1213,'D - Harmonogram úklidu'!$A$5:$A$1213,'A1 - Seznam míst plnění vnější'!G708,'D - Harmonogram úklidu'!$B$5:$B$1213,'A1 - Seznam míst plnění vnější'!L708)</f>
        <v>2</v>
      </c>
      <c r="Z703" s="47" t="str">
        <f t="shared" si="27"/>
        <v>Moravský Písek</v>
      </c>
    </row>
    <row r="704" spans="1:26" ht="19.5" customHeight="1" x14ac:dyDescent="0.25">
      <c r="A704" s="14" t="s">
        <v>2510</v>
      </c>
      <c r="B704" s="30">
        <v>2401</v>
      </c>
      <c r="C704" s="26" t="s">
        <v>68</v>
      </c>
      <c r="D704" s="42" t="s">
        <v>72</v>
      </c>
      <c r="E704" s="26">
        <v>351254</v>
      </c>
      <c r="F704" s="26" t="s">
        <v>1783</v>
      </c>
      <c r="G704" s="33" t="s">
        <v>94</v>
      </c>
      <c r="H704" s="227" t="s">
        <v>1988</v>
      </c>
      <c r="I704" s="227" t="s">
        <v>2241</v>
      </c>
      <c r="J704" s="227" t="s">
        <v>2580</v>
      </c>
      <c r="K704" s="227" t="s">
        <v>1573</v>
      </c>
      <c r="L704" s="227" t="s">
        <v>345</v>
      </c>
      <c r="M704" s="247">
        <v>4</v>
      </c>
      <c r="N704" s="32">
        <v>1</v>
      </c>
      <c r="O704" s="39" t="s">
        <v>1576</v>
      </c>
      <c r="P704" s="125">
        <f>SUMIFS('C - Sazby a jednotkové ceny'!$H$7:$H$69,'C - Sazby a jednotkové ceny'!$E$7:$E$69,'A1 - Seznam míst plnění vnější'!L704,'C - Sazby a jednotkové ceny'!$F$7:$F$69,'A1 - Seznam míst plnění vnější'!M704)</f>
        <v>0</v>
      </c>
      <c r="Q704" s="269">
        <f t="shared" si="28"/>
        <v>0</v>
      </c>
      <c r="R704" s="249" t="s">
        <v>1586</v>
      </c>
      <c r="S704" s="251" t="s">
        <v>1586</v>
      </c>
      <c r="T704" s="252" t="s">
        <v>1586</v>
      </c>
      <c r="U704" s="250" t="s">
        <v>1586</v>
      </c>
      <c r="V704" s="261" t="s">
        <v>1586</v>
      </c>
      <c r="W704" s="262" t="s">
        <v>1586</v>
      </c>
      <c r="Y704" s="15">
        <f ca="1">SUMIFS('D - Harmonogram úklidu'!$AJ$5:$AJ$1213,'D - Harmonogram úklidu'!$A$5:$A$1213,'A1 - Seznam míst plnění vnější'!G709,'D - Harmonogram úklidu'!$B$5:$B$1213,'A1 - Seznam míst plnění vnější'!L709)</f>
        <v>4</v>
      </c>
      <c r="Z704" s="47" t="str">
        <f t="shared" si="27"/>
        <v>Moravský Písek</v>
      </c>
    </row>
    <row r="705" spans="1:26" ht="19.5" customHeight="1" x14ac:dyDescent="0.25">
      <c r="A705" s="14" t="s">
        <v>2510</v>
      </c>
      <c r="B705" s="30">
        <v>2401</v>
      </c>
      <c r="C705" s="26" t="s">
        <v>68</v>
      </c>
      <c r="D705" s="42" t="s">
        <v>72</v>
      </c>
      <c r="E705" s="26">
        <v>351254</v>
      </c>
      <c r="F705" s="26" t="s">
        <v>1784</v>
      </c>
      <c r="G705" s="33" t="s">
        <v>94</v>
      </c>
      <c r="H705" s="227" t="s">
        <v>1988</v>
      </c>
      <c r="I705" s="227" t="s">
        <v>2241</v>
      </c>
      <c r="J705" s="227" t="s">
        <v>2580</v>
      </c>
      <c r="K705" s="227" t="s">
        <v>1573</v>
      </c>
      <c r="L705" s="227" t="s">
        <v>345</v>
      </c>
      <c r="M705" s="247">
        <v>4</v>
      </c>
      <c r="N705" s="32">
        <v>1</v>
      </c>
      <c r="O705" s="39" t="s">
        <v>1576</v>
      </c>
      <c r="P705" s="125">
        <f>SUMIFS('C - Sazby a jednotkové ceny'!$H$7:$H$69,'C - Sazby a jednotkové ceny'!$E$7:$E$69,'A1 - Seznam míst plnění vnější'!L705,'C - Sazby a jednotkové ceny'!$F$7:$F$69,'A1 - Seznam míst plnění vnější'!M705)</f>
        <v>0</v>
      </c>
      <c r="Q705" s="269">
        <f t="shared" si="28"/>
        <v>0</v>
      </c>
      <c r="R705" s="249" t="s">
        <v>1586</v>
      </c>
      <c r="S705" s="251" t="s">
        <v>1586</v>
      </c>
      <c r="T705" s="252" t="s">
        <v>1586</v>
      </c>
      <c r="U705" s="250" t="s">
        <v>1586</v>
      </c>
      <c r="V705" s="261" t="s">
        <v>1586</v>
      </c>
      <c r="W705" s="262" t="s">
        <v>1586</v>
      </c>
      <c r="Y705" s="15">
        <f ca="1">SUMIFS('D - Harmonogram úklidu'!$AJ$5:$AJ$1213,'D - Harmonogram úklidu'!$A$5:$A$1213,'A1 - Seznam míst plnění vnější'!G710,'D - Harmonogram úklidu'!$B$5:$B$1213,'A1 - Seznam míst plnění vnější'!L710)</f>
        <v>2</v>
      </c>
      <c r="Z705" s="47" t="str">
        <f t="shared" si="27"/>
        <v>Moravský Písek</v>
      </c>
    </row>
    <row r="706" spans="1:26" ht="19.5" customHeight="1" x14ac:dyDescent="0.25">
      <c r="A706" s="14" t="s">
        <v>2510</v>
      </c>
      <c r="B706" s="30">
        <v>2401</v>
      </c>
      <c r="C706" s="26" t="s">
        <v>68</v>
      </c>
      <c r="D706" s="42" t="s">
        <v>72</v>
      </c>
      <c r="E706" s="26">
        <v>351353</v>
      </c>
      <c r="F706" s="26" t="s">
        <v>1653</v>
      </c>
      <c r="G706" s="33" t="s">
        <v>282</v>
      </c>
      <c r="H706" s="227" t="s">
        <v>1988</v>
      </c>
      <c r="I706" s="227" t="s">
        <v>2237</v>
      </c>
      <c r="J706" s="227" t="s">
        <v>2580</v>
      </c>
      <c r="K706" s="227" t="s">
        <v>2491</v>
      </c>
      <c r="L706" s="227" t="s">
        <v>346</v>
      </c>
      <c r="M706" s="247">
        <v>2</v>
      </c>
      <c r="N706" s="244">
        <v>17</v>
      </c>
      <c r="O706" s="243" t="s">
        <v>1575</v>
      </c>
      <c r="P706" s="125">
        <f>SUMIFS('C - Sazby a jednotkové ceny'!$H$7:$H$69,'C - Sazby a jednotkové ceny'!$E$7:$E$69,'A1 - Seznam míst plnění vnější'!L706,'C - Sazby a jednotkové ceny'!$F$7:$F$69,'A1 - Seznam míst plnění vnější'!M706)</f>
        <v>0</v>
      </c>
      <c r="Q706" s="269">
        <f t="shared" si="28"/>
        <v>0</v>
      </c>
      <c r="R706" s="249" t="s">
        <v>1586</v>
      </c>
      <c r="S706" s="251" t="s">
        <v>1586</v>
      </c>
      <c r="T706" s="252" t="s">
        <v>1586</v>
      </c>
      <c r="U706" s="250" t="s">
        <v>1586</v>
      </c>
      <c r="V706" s="261" t="s">
        <v>1586</v>
      </c>
      <c r="W706" s="262" t="s">
        <v>1586</v>
      </c>
      <c r="Y706" s="15">
        <f ca="1">SUMIFS('D - Harmonogram úklidu'!$AJ$5:$AJ$1213,'D - Harmonogram úklidu'!$A$5:$A$1213,'A1 - Seznam míst plnění vnější'!G699,'D - Harmonogram úklidu'!$B$5:$B$1213,'A1 - Seznam míst plnění vnější'!L699)</f>
        <v>1</v>
      </c>
      <c r="Z706" s="47" t="str">
        <f t="shared" si="27"/>
        <v>Moravský Písek zastávka</v>
      </c>
    </row>
    <row r="707" spans="1:26" ht="19.5" customHeight="1" x14ac:dyDescent="0.25">
      <c r="A707" s="14" t="s">
        <v>2510</v>
      </c>
      <c r="B707" s="30">
        <v>2401</v>
      </c>
      <c r="C707" s="26" t="s">
        <v>68</v>
      </c>
      <c r="D707" s="42" t="s">
        <v>72</v>
      </c>
      <c r="E707" s="26">
        <v>351353</v>
      </c>
      <c r="F707" s="26" t="s">
        <v>1654</v>
      </c>
      <c r="G707" s="33" t="s">
        <v>282</v>
      </c>
      <c r="H707" s="227" t="s">
        <v>1988</v>
      </c>
      <c r="I707" s="227" t="s">
        <v>2237</v>
      </c>
      <c r="J707" s="227" t="s">
        <v>2580</v>
      </c>
      <c r="K707" s="227" t="s">
        <v>2492</v>
      </c>
      <c r="L707" s="227" t="s">
        <v>347</v>
      </c>
      <c r="M707" s="247">
        <v>4</v>
      </c>
      <c r="N707" s="32">
        <v>1</v>
      </c>
      <c r="O707" s="39" t="s">
        <v>1576</v>
      </c>
      <c r="P707" s="125">
        <f>SUMIFS('C - Sazby a jednotkové ceny'!$H$7:$H$69,'C - Sazby a jednotkové ceny'!$E$7:$E$69,'A1 - Seznam míst plnění vnější'!L707,'C - Sazby a jednotkové ceny'!$F$7:$F$69,'A1 - Seznam míst plnění vnější'!M707)</f>
        <v>0</v>
      </c>
      <c r="Q707" s="269">
        <f t="shared" si="28"/>
        <v>0</v>
      </c>
      <c r="R707" s="249" t="s">
        <v>1586</v>
      </c>
      <c r="S707" s="251" t="s">
        <v>1586</v>
      </c>
      <c r="T707" s="252" t="s">
        <v>1586</v>
      </c>
      <c r="U707" s="250" t="s">
        <v>1586</v>
      </c>
      <c r="V707" s="261" t="s">
        <v>1586</v>
      </c>
      <c r="W707" s="262" t="s">
        <v>1586</v>
      </c>
      <c r="Y707" s="15">
        <f ca="1">SUMIFS('D - Harmonogram úklidu'!$AJ$5:$AJ$1213,'D - Harmonogram úklidu'!$A$5:$A$1213,'A1 - Seznam míst plnění vnější'!G700,'D - Harmonogram úklidu'!$B$5:$B$1213,'A1 - Seznam míst plnění vnější'!L700)</f>
        <v>4</v>
      </c>
      <c r="Z707" s="47" t="str">
        <f t="shared" si="27"/>
        <v>Moravský Písek zastávka</v>
      </c>
    </row>
    <row r="708" spans="1:26" ht="19.5" customHeight="1" x14ac:dyDescent="0.25">
      <c r="A708" s="14" t="s">
        <v>2510</v>
      </c>
      <c r="B708" s="30">
        <v>1733</v>
      </c>
      <c r="C708" s="26" t="s">
        <v>128</v>
      </c>
      <c r="D708" s="42" t="s">
        <v>131</v>
      </c>
      <c r="E708" s="26">
        <v>541631</v>
      </c>
      <c r="F708" s="26" t="s">
        <v>1624</v>
      </c>
      <c r="G708" s="33" t="s">
        <v>172</v>
      </c>
      <c r="H708" s="227" t="s">
        <v>1988</v>
      </c>
      <c r="I708" s="227" t="s">
        <v>2242</v>
      </c>
      <c r="J708" s="227" t="s">
        <v>2580</v>
      </c>
      <c r="K708" s="227" t="s">
        <v>2491</v>
      </c>
      <c r="L708" s="227" t="s">
        <v>346</v>
      </c>
      <c r="M708" s="247">
        <v>2</v>
      </c>
      <c r="N708" s="244">
        <v>5</v>
      </c>
      <c r="O708" s="243" t="s">
        <v>1575</v>
      </c>
      <c r="P708" s="125">
        <f>SUMIFS('C - Sazby a jednotkové ceny'!$H$7:$H$69,'C - Sazby a jednotkové ceny'!$E$7:$E$69,'A1 - Seznam míst plnění vnější'!L708,'C - Sazby a jednotkové ceny'!$F$7:$F$69,'A1 - Seznam míst plnění vnější'!M708)</f>
        <v>0</v>
      </c>
      <c r="Q708" s="269">
        <f t="shared" si="28"/>
        <v>0</v>
      </c>
      <c r="R708" s="249" t="s">
        <v>1586</v>
      </c>
      <c r="S708" s="251" t="s">
        <v>1586</v>
      </c>
      <c r="T708" s="252" t="s">
        <v>1586</v>
      </c>
      <c r="U708" s="250" t="s">
        <v>1586</v>
      </c>
      <c r="V708" s="261" t="s">
        <v>1586</v>
      </c>
      <c r="W708" s="262" t="s">
        <v>1586</v>
      </c>
      <c r="Y708" s="15">
        <f ca="1">SUMIFS('D - Harmonogram úklidu'!$AJ$5:$AJ$1213,'D - Harmonogram úklidu'!$A$5:$A$1213,'A1 - Seznam míst plnění vnější'!G711,'D - Harmonogram úklidu'!$B$5:$B$1213,'A1 - Seznam míst plnění vnější'!L711)</f>
        <v>1</v>
      </c>
      <c r="Z708" s="47" t="str">
        <f t="shared" si="27"/>
        <v>Mrzkovice</v>
      </c>
    </row>
    <row r="709" spans="1:26" ht="19.5" customHeight="1" x14ac:dyDescent="0.25">
      <c r="A709" s="14" t="s">
        <v>2510</v>
      </c>
      <c r="B709" s="30">
        <v>1733</v>
      </c>
      <c r="C709" s="26" t="s">
        <v>128</v>
      </c>
      <c r="D709" s="42" t="s">
        <v>131</v>
      </c>
      <c r="E709" s="26">
        <v>541631</v>
      </c>
      <c r="F709" s="26" t="s">
        <v>1625</v>
      </c>
      <c r="G709" s="33" t="s">
        <v>172</v>
      </c>
      <c r="H709" s="227" t="s">
        <v>1988</v>
      </c>
      <c r="I709" s="227" t="s">
        <v>2242</v>
      </c>
      <c r="J709" s="227" t="s">
        <v>2580</v>
      </c>
      <c r="K709" s="227" t="s">
        <v>2492</v>
      </c>
      <c r="L709" s="227" t="s">
        <v>347</v>
      </c>
      <c r="M709" s="247">
        <v>4</v>
      </c>
      <c r="N709" s="32">
        <v>1</v>
      </c>
      <c r="O709" s="39" t="s">
        <v>1576</v>
      </c>
      <c r="P709" s="125">
        <f>SUMIFS('C - Sazby a jednotkové ceny'!$H$7:$H$69,'C - Sazby a jednotkové ceny'!$E$7:$E$69,'A1 - Seznam míst plnění vnější'!L709,'C - Sazby a jednotkové ceny'!$F$7:$F$69,'A1 - Seznam míst plnění vnější'!M709)</f>
        <v>0</v>
      </c>
      <c r="Q709" s="269">
        <f t="shared" si="28"/>
        <v>0</v>
      </c>
      <c r="R709" s="249" t="s">
        <v>1586</v>
      </c>
      <c r="S709" s="251" t="s">
        <v>1586</v>
      </c>
      <c r="T709" s="252" t="s">
        <v>1586</v>
      </c>
      <c r="U709" s="250" t="s">
        <v>1586</v>
      </c>
      <c r="V709" s="261" t="s">
        <v>1586</v>
      </c>
      <c r="W709" s="262" t="s">
        <v>1586</v>
      </c>
      <c r="Y709" s="15">
        <f ca="1">SUMIFS('D - Harmonogram úklidu'!$AJ$5:$AJ$1213,'D - Harmonogram úklidu'!$A$5:$A$1213,'A1 - Seznam míst plnění vnější'!G713,'D - Harmonogram úklidu'!$B$5:$B$1213,'A1 - Seznam míst plnění vnější'!L713)</f>
        <v>4</v>
      </c>
      <c r="Z709" s="47" t="str">
        <f t="shared" si="27"/>
        <v>Mrzkovice</v>
      </c>
    </row>
    <row r="710" spans="1:26" ht="19.5" customHeight="1" x14ac:dyDescent="0.25">
      <c r="A710" s="14" t="s">
        <v>2510</v>
      </c>
      <c r="B710" s="30">
        <v>1733</v>
      </c>
      <c r="C710" s="26" t="s">
        <v>128</v>
      </c>
      <c r="D710" s="42" t="s">
        <v>131</v>
      </c>
      <c r="E710" s="26">
        <v>541631</v>
      </c>
      <c r="F710" s="26" t="s">
        <v>1626</v>
      </c>
      <c r="G710" s="33" t="s">
        <v>172</v>
      </c>
      <c r="H710" s="227" t="s">
        <v>1988</v>
      </c>
      <c r="I710" s="227" t="s">
        <v>2242</v>
      </c>
      <c r="J710" s="227" t="s">
        <v>2580</v>
      </c>
      <c r="K710" s="227" t="s">
        <v>2495</v>
      </c>
      <c r="L710" s="227" t="s">
        <v>350</v>
      </c>
      <c r="M710" s="247">
        <v>1</v>
      </c>
      <c r="N710" s="244">
        <v>96</v>
      </c>
      <c r="O710" s="243" t="s">
        <v>1575</v>
      </c>
      <c r="P710" s="125">
        <f>SUMIFS('C - Sazby a jednotkové ceny'!$H$7:$H$69,'C - Sazby a jednotkové ceny'!$E$7:$E$69,'A1 - Seznam míst plnění vnější'!L710,'C - Sazby a jednotkové ceny'!$F$7:$F$69,'A1 - Seznam míst plnění vnější'!M710)</f>
        <v>0</v>
      </c>
      <c r="Q710" s="269">
        <f t="shared" si="28"/>
        <v>0</v>
      </c>
      <c r="R710" s="249" t="s">
        <v>1586</v>
      </c>
      <c r="S710" s="251" t="s">
        <v>1586</v>
      </c>
      <c r="T710" s="252" t="s">
        <v>1586</v>
      </c>
      <c r="U710" s="250" t="s">
        <v>1586</v>
      </c>
      <c r="V710" s="261" t="s">
        <v>1586</v>
      </c>
      <c r="W710" s="262" t="s">
        <v>1586</v>
      </c>
      <c r="Y710" s="15">
        <f ca="1">SUMIFS('D - Harmonogram úklidu'!$AJ$5:$AJ$1213,'D - Harmonogram úklidu'!$A$5:$A$1213,'A1 - Seznam míst plnění vnější'!G714,'D - Harmonogram úklidu'!$B$5:$B$1213,'A1 - Seznam míst plnění vnější'!L714)</f>
        <v>4</v>
      </c>
      <c r="Z710" s="47" t="str">
        <f t="shared" si="27"/>
        <v>Mrzkovice</v>
      </c>
    </row>
    <row r="711" spans="1:26" ht="19.5" customHeight="1" x14ac:dyDescent="0.25">
      <c r="A711" s="14" t="s">
        <v>2510</v>
      </c>
      <c r="B711" s="30">
        <v>1733</v>
      </c>
      <c r="C711" s="26" t="s">
        <v>128</v>
      </c>
      <c r="D711" s="42" t="s">
        <v>131</v>
      </c>
      <c r="E711" s="26">
        <v>541631</v>
      </c>
      <c r="F711" s="26" t="s">
        <v>1627</v>
      </c>
      <c r="G711" s="33" t="s">
        <v>172</v>
      </c>
      <c r="H711" s="227" t="s">
        <v>1988</v>
      </c>
      <c r="I711" s="227" t="s">
        <v>2242</v>
      </c>
      <c r="J711" s="227" t="s">
        <v>2494</v>
      </c>
      <c r="K711" s="227" t="s">
        <v>2494</v>
      </c>
      <c r="L711" s="227" t="s">
        <v>391</v>
      </c>
      <c r="M711" s="247">
        <v>1</v>
      </c>
      <c r="N711" s="244">
        <v>200</v>
      </c>
      <c r="O711" s="243" t="s">
        <v>1575</v>
      </c>
      <c r="P711" s="125">
        <f>SUMIFS('C - Sazby a jednotkové ceny'!$H$7:$H$69,'C - Sazby a jednotkové ceny'!$E$7:$E$69,'A1 - Seznam míst plnění vnější'!L711,'C - Sazby a jednotkové ceny'!$F$7:$F$69,'A1 - Seznam míst plnění vnější'!M711)</f>
        <v>0</v>
      </c>
      <c r="Q711" s="269">
        <f t="shared" si="28"/>
        <v>0</v>
      </c>
      <c r="R711" s="249" t="s">
        <v>1586</v>
      </c>
      <c r="S711" s="251" t="s">
        <v>1586</v>
      </c>
      <c r="T711" s="252" t="s">
        <v>1586</v>
      </c>
      <c r="U711" s="250" t="s">
        <v>1586</v>
      </c>
      <c r="V711" s="261" t="s">
        <v>1586</v>
      </c>
      <c r="W711" s="262" t="s">
        <v>1586</v>
      </c>
      <c r="Y711" s="15">
        <f ca="1">SUMIFS('D - Harmonogram úklidu'!$AJ$5:$AJ$1213,'D - Harmonogram úklidu'!$A$5:$A$1213,'A1 - Seznam míst plnění vnější'!G715,'D - Harmonogram úklidu'!$B$5:$B$1213,'A1 - Seznam míst plnění vnější'!L715)</f>
        <v>4</v>
      </c>
      <c r="Z711" s="47" t="str">
        <f t="shared" si="27"/>
        <v>Mrzkovice</v>
      </c>
    </row>
    <row r="712" spans="1:26" ht="19.5" customHeight="1" x14ac:dyDescent="0.25">
      <c r="A712" s="14" t="s">
        <v>2510</v>
      </c>
      <c r="B712" s="30">
        <v>2091</v>
      </c>
      <c r="C712" s="26" t="s">
        <v>68</v>
      </c>
      <c r="D712" s="42" t="s">
        <v>63</v>
      </c>
      <c r="E712" s="26">
        <v>351452</v>
      </c>
      <c r="F712" s="26" t="s">
        <v>2696</v>
      </c>
      <c r="G712" s="33" t="s">
        <v>63</v>
      </c>
      <c r="H712" s="227" t="s">
        <v>1988</v>
      </c>
      <c r="I712" s="227" t="s">
        <v>2244</v>
      </c>
      <c r="J712" s="227" t="s">
        <v>2580</v>
      </c>
      <c r="K712" s="227" t="s">
        <v>2493</v>
      </c>
      <c r="L712" s="227" t="s">
        <v>348</v>
      </c>
      <c r="M712" s="247">
        <v>4</v>
      </c>
      <c r="N712" s="244">
        <v>1</v>
      </c>
      <c r="O712" s="243" t="s">
        <v>1576</v>
      </c>
      <c r="P712" s="125">
        <f>SUMIFS('C - Sazby a jednotkové ceny'!$H$7:$H$69,'C - Sazby a jednotkové ceny'!$E$7:$E$69,'A1 - Seznam míst plnění vnější'!L712,'C - Sazby a jednotkové ceny'!$F$7:$F$69,'A1 - Seznam míst plnění vnější'!M712)</f>
        <v>0</v>
      </c>
      <c r="Q712" s="269">
        <f t="shared" ref="Q712" si="30">M712*P712*N712*(365/12/28)</f>
        <v>0</v>
      </c>
      <c r="R712" s="249" t="s">
        <v>1586</v>
      </c>
      <c r="S712" s="251" t="s">
        <v>1586</v>
      </c>
      <c r="T712" s="252" t="s">
        <v>1586</v>
      </c>
      <c r="U712" s="250" t="s">
        <v>1586</v>
      </c>
      <c r="V712" s="261" t="s">
        <v>1586</v>
      </c>
      <c r="W712" s="262" t="s">
        <v>1586</v>
      </c>
    </row>
    <row r="713" spans="1:26" ht="11.25" customHeight="1" x14ac:dyDescent="0.25">
      <c r="A713" s="14" t="s">
        <v>2510</v>
      </c>
      <c r="B713" s="30">
        <v>2091</v>
      </c>
      <c r="C713" s="26" t="s">
        <v>68</v>
      </c>
      <c r="D713" s="42" t="s">
        <v>63</v>
      </c>
      <c r="E713" s="26">
        <v>351452</v>
      </c>
      <c r="F713" s="26" t="s">
        <v>2697</v>
      </c>
      <c r="G713" s="33" t="s">
        <v>63</v>
      </c>
      <c r="H713" s="227" t="s">
        <v>1988</v>
      </c>
      <c r="I713" s="227" t="s">
        <v>2244</v>
      </c>
      <c r="J713" s="227" t="s">
        <v>2580</v>
      </c>
      <c r="K713" s="227" t="s">
        <v>2492</v>
      </c>
      <c r="L713" s="227" t="s">
        <v>347</v>
      </c>
      <c r="M713" s="247">
        <v>4</v>
      </c>
      <c r="N713" s="32">
        <v>2</v>
      </c>
      <c r="O713" s="39" t="s">
        <v>1576</v>
      </c>
      <c r="P713" s="125">
        <f>SUMIFS('C - Sazby a jednotkové ceny'!$H$7:$H$69,'C - Sazby a jednotkové ceny'!$E$7:$E$69,'A1 - Seznam míst plnění vnější'!L713,'C - Sazby a jednotkové ceny'!$F$7:$F$69,'A1 - Seznam míst plnění vnější'!M713)</f>
        <v>0</v>
      </c>
      <c r="Q713" s="269">
        <f t="shared" si="28"/>
        <v>0</v>
      </c>
      <c r="R713" s="249" t="s">
        <v>1586</v>
      </c>
      <c r="S713" s="251" t="s">
        <v>1586</v>
      </c>
      <c r="T713" s="252" t="s">
        <v>1586</v>
      </c>
      <c r="U713" s="250" t="s">
        <v>1586</v>
      </c>
      <c r="V713" s="261" t="s">
        <v>1586</v>
      </c>
      <c r="W713" s="262" t="s">
        <v>1586</v>
      </c>
      <c r="Y713" s="15">
        <f ca="1">SUMIFS('D - Harmonogram úklidu'!$AJ$5:$AJ$1213,'D - Harmonogram úklidu'!$A$5:$A$1213,'A1 - Seznam míst plnění vnější'!G721,'D - Harmonogram úklidu'!$B$5:$B$1213,'A1 - Seznam míst plnění vnější'!L721)</f>
        <v>2</v>
      </c>
      <c r="Z713" s="47" t="str">
        <f t="shared" si="27"/>
        <v>Mutěnice</v>
      </c>
    </row>
    <row r="714" spans="1:26" ht="19.5" customHeight="1" x14ac:dyDescent="0.25">
      <c r="A714" s="14" t="s">
        <v>2510</v>
      </c>
      <c r="B714" s="30">
        <v>2091</v>
      </c>
      <c r="C714" s="26" t="s">
        <v>68</v>
      </c>
      <c r="D714" s="42" t="s">
        <v>63</v>
      </c>
      <c r="E714" s="26">
        <v>351551</v>
      </c>
      <c r="F714" s="26" t="s">
        <v>1850</v>
      </c>
      <c r="G714" s="33" t="s">
        <v>283</v>
      </c>
      <c r="H714" s="227" t="s">
        <v>1988</v>
      </c>
      <c r="I714" s="227" t="s">
        <v>2243</v>
      </c>
      <c r="J714" s="227" t="s">
        <v>2580</v>
      </c>
      <c r="K714" s="227" t="s">
        <v>2491</v>
      </c>
      <c r="L714" s="227" t="s">
        <v>346</v>
      </c>
      <c r="M714" s="247">
        <v>4</v>
      </c>
      <c r="N714" s="244">
        <v>24</v>
      </c>
      <c r="O714" s="243" t="s">
        <v>1575</v>
      </c>
      <c r="P714" s="125">
        <f>SUMIFS('C - Sazby a jednotkové ceny'!$H$7:$H$69,'C - Sazby a jednotkové ceny'!$E$7:$E$69,'A1 - Seznam míst plnění vnější'!L714,'C - Sazby a jednotkové ceny'!$F$7:$F$69,'A1 - Seznam míst plnění vnější'!M714)</f>
        <v>0</v>
      </c>
      <c r="Q714" s="269">
        <f t="shared" si="28"/>
        <v>0</v>
      </c>
      <c r="R714" s="249" t="s">
        <v>1586</v>
      </c>
      <c r="S714" s="251" t="s">
        <v>1586</v>
      </c>
      <c r="T714" s="252" t="s">
        <v>1586</v>
      </c>
      <c r="U714" s="250" t="s">
        <v>1586</v>
      </c>
      <c r="V714" s="261" t="s">
        <v>1586</v>
      </c>
      <c r="W714" s="262" t="s">
        <v>1586</v>
      </c>
      <c r="Y714" s="15">
        <f ca="1">SUMIFS('D - Harmonogram úklidu'!$AJ$5:$AJ$1213,'D - Harmonogram úklidu'!$A$5:$A$1213,'A1 - Seznam míst plnění vnější'!G716,'D - Harmonogram úklidu'!$B$5:$B$1213,'A1 - Seznam míst plnění vnější'!L716)</f>
        <v>4</v>
      </c>
      <c r="Z714" s="47" t="str">
        <f t="shared" si="27"/>
        <v>Mutěnice zastávka</v>
      </c>
    </row>
    <row r="715" spans="1:26" ht="19.5" customHeight="1" x14ac:dyDescent="0.25">
      <c r="A715" s="14" t="s">
        <v>2510</v>
      </c>
      <c r="B715" s="30">
        <v>2091</v>
      </c>
      <c r="C715" s="26" t="s">
        <v>68</v>
      </c>
      <c r="D715" s="42" t="s">
        <v>63</v>
      </c>
      <c r="E715" s="26">
        <v>351551</v>
      </c>
      <c r="F715" s="26" t="s">
        <v>1851</v>
      </c>
      <c r="G715" s="33" t="s">
        <v>283</v>
      </c>
      <c r="H715" s="227" t="s">
        <v>1988</v>
      </c>
      <c r="I715" s="227" t="s">
        <v>2243</v>
      </c>
      <c r="J715" s="227" t="s">
        <v>2580</v>
      </c>
      <c r="K715" s="227" t="s">
        <v>2492</v>
      </c>
      <c r="L715" s="227" t="s">
        <v>347</v>
      </c>
      <c r="M715" s="247">
        <v>4</v>
      </c>
      <c r="N715" s="32">
        <v>1</v>
      </c>
      <c r="O715" s="39" t="s">
        <v>1576</v>
      </c>
      <c r="P715" s="125">
        <f>SUMIFS('C - Sazby a jednotkové ceny'!$H$7:$H$69,'C - Sazby a jednotkové ceny'!$E$7:$E$69,'A1 - Seznam míst plnění vnější'!L715,'C - Sazby a jednotkové ceny'!$F$7:$F$69,'A1 - Seznam míst plnění vnější'!M715)</f>
        <v>0</v>
      </c>
      <c r="Q715" s="269">
        <f t="shared" si="28"/>
        <v>0</v>
      </c>
      <c r="R715" s="249" t="s">
        <v>1586</v>
      </c>
      <c r="S715" s="251" t="s">
        <v>1586</v>
      </c>
      <c r="T715" s="252" t="s">
        <v>1586</v>
      </c>
      <c r="U715" s="250" t="s">
        <v>1586</v>
      </c>
      <c r="V715" s="261" t="s">
        <v>1586</v>
      </c>
      <c r="W715" s="262" t="s">
        <v>1586</v>
      </c>
      <c r="Y715" s="15">
        <f ca="1">SUMIFS('D - Harmonogram úklidu'!$AJ$5:$AJ$1213,'D - Harmonogram úklidu'!$A$5:$A$1213,'A1 - Seznam míst plnění vnější'!G717,'D - Harmonogram úklidu'!$B$5:$B$1213,'A1 - Seznam míst plnění vnější'!L717)</f>
        <v>2</v>
      </c>
      <c r="Z715" s="47" t="str">
        <f t="shared" si="27"/>
        <v>Mutěnice zastávka</v>
      </c>
    </row>
    <row r="716" spans="1:26" ht="19.5" customHeight="1" x14ac:dyDescent="0.25">
      <c r="A716" s="14" t="s">
        <v>2510</v>
      </c>
      <c r="B716" s="30">
        <v>2091</v>
      </c>
      <c r="C716" s="26" t="s">
        <v>68</v>
      </c>
      <c r="D716" s="42" t="s">
        <v>63</v>
      </c>
      <c r="E716" s="26">
        <v>351551</v>
      </c>
      <c r="F716" s="26" t="s">
        <v>1852</v>
      </c>
      <c r="G716" s="33" t="s">
        <v>283</v>
      </c>
      <c r="H716" s="227" t="s">
        <v>1988</v>
      </c>
      <c r="I716" s="227" t="s">
        <v>2243</v>
      </c>
      <c r="J716" s="227" t="s">
        <v>2580</v>
      </c>
      <c r="K716" s="227" t="s">
        <v>2493</v>
      </c>
      <c r="L716" s="227" t="s">
        <v>348</v>
      </c>
      <c r="M716" s="247">
        <v>4</v>
      </c>
      <c r="N716" s="32">
        <v>1</v>
      </c>
      <c r="O716" s="39" t="s">
        <v>1576</v>
      </c>
      <c r="P716" s="125">
        <f>SUMIFS('C - Sazby a jednotkové ceny'!$H$7:$H$69,'C - Sazby a jednotkové ceny'!$E$7:$E$69,'A1 - Seznam míst plnění vnější'!L716,'C - Sazby a jednotkové ceny'!$F$7:$F$69,'A1 - Seznam míst plnění vnější'!M716)</f>
        <v>0</v>
      </c>
      <c r="Q716" s="269">
        <f t="shared" si="28"/>
        <v>0</v>
      </c>
      <c r="R716" s="249" t="s">
        <v>1586</v>
      </c>
      <c r="S716" s="251" t="s">
        <v>1586</v>
      </c>
      <c r="T716" s="252" t="s">
        <v>1586</v>
      </c>
      <c r="U716" s="250" t="s">
        <v>1586</v>
      </c>
      <c r="V716" s="261" t="s">
        <v>1586</v>
      </c>
      <c r="W716" s="262" t="s">
        <v>1586</v>
      </c>
      <c r="Y716" s="15">
        <f ca="1">SUMIFS('D - Harmonogram úklidu'!$AJ$5:$AJ$1213,'D - Harmonogram úklidu'!$A$5:$A$1213,'A1 - Seznam míst plnění vnější'!G718,'D - Harmonogram úklidu'!$B$5:$B$1213,'A1 - Seznam míst plnění vnější'!L718)</f>
        <v>1</v>
      </c>
      <c r="Z716" s="47" t="str">
        <f t="shared" si="27"/>
        <v>Mutěnice zastávka</v>
      </c>
    </row>
    <row r="717" spans="1:26" ht="19.5" customHeight="1" x14ac:dyDescent="0.25">
      <c r="A717" s="14" t="s">
        <v>2510</v>
      </c>
      <c r="B717" s="30">
        <v>2091</v>
      </c>
      <c r="C717" s="26" t="s">
        <v>68</v>
      </c>
      <c r="D717" s="42" t="s">
        <v>63</v>
      </c>
      <c r="E717" s="26">
        <v>351551</v>
      </c>
      <c r="F717" s="26" t="s">
        <v>1853</v>
      </c>
      <c r="G717" s="33" t="s">
        <v>283</v>
      </c>
      <c r="H717" s="227" t="s">
        <v>1988</v>
      </c>
      <c r="I717" s="227" t="s">
        <v>2243</v>
      </c>
      <c r="J717" s="227" t="s">
        <v>2580</v>
      </c>
      <c r="K717" s="227" t="s">
        <v>2495</v>
      </c>
      <c r="L717" s="227" t="s">
        <v>350</v>
      </c>
      <c r="M717" s="247">
        <v>1</v>
      </c>
      <c r="N717" s="244">
        <v>210</v>
      </c>
      <c r="O717" s="243" t="s">
        <v>1575</v>
      </c>
      <c r="P717" s="125">
        <f>SUMIFS('C - Sazby a jednotkové ceny'!$H$7:$H$69,'C - Sazby a jednotkové ceny'!$E$7:$E$69,'A1 - Seznam míst plnění vnější'!L717,'C - Sazby a jednotkové ceny'!$F$7:$F$69,'A1 - Seznam míst plnění vnější'!M717)</f>
        <v>0</v>
      </c>
      <c r="Q717" s="269">
        <f t="shared" si="28"/>
        <v>0</v>
      </c>
      <c r="R717" s="249" t="s">
        <v>1586</v>
      </c>
      <c r="S717" s="251" t="s">
        <v>1586</v>
      </c>
      <c r="T717" s="252" t="s">
        <v>1586</v>
      </c>
      <c r="U717" s="250" t="s">
        <v>1586</v>
      </c>
      <c r="V717" s="261" t="s">
        <v>1586</v>
      </c>
      <c r="W717" s="262" t="s">
        <v>1586</v>
      </c>
      <c r="Y717" s="15">
        <f ca="1">SUMIFS('D - Harmonogram úklidu'!$AJ$5:$AJ$1213,'D - Harmonogram úklidu'!$A$5:$A$1213,'A1 - Seznam míst plnění vnější'!G719,'D - Harmonogram úklidu'!$B$5:$B$1213,'A1 - Seznam míst plnění vnější'!L719)</f>
        <v>2</v>
      </c>
      <c r="Z717" s="47" t="str">
        <f t="shared" ref="Z717:Z783" si="31">IF(ISNUMBER(SEARCH(" - ",G717,1)),LEFT(G717,(SEARCH(" - ",G717,1))-1),G717)</f>
        <v>Mutěnice zastávka</v>
      </c>
    </row>
    <row r="718" spans="1:26" ht="19.5" customHeight="1" x14ac:dyDescent="0.25">
      <c r="A718" s="14" t="s">
        <v>2510</v>
      </c>
      <c r="B718" s="30">
        <v>2091</v>
      </c>
      <c r="C718" s="26" t="s">
        <v>68</v>
      </c>
      <c r="D718" s="42" t="s">
        <v>63</v>
      </c>
      <c r="E718" s="26">
        <v>351551</v>
      </c>
      <c r="F718" s="26" t="s">
        <v>1854</v>
      </c>
      <c r="G718" s="33" t="s">
        <v>283</v>
      </c>
      <c r="H718" s="227" t="s">
        <v>1988</v>
      </c>
      <c r="I718" s="227" t="s">
        <v>2243</v>
      </c>
      <c r="J718" s="227" t="s">
        <v>2494</v>
      </c>
      <c r="K718" s="227" t="s">
        <v>2494</v>
      </c>
      <c r="L718" s="227" t="s">
        <v>391</v>
      </c>
      <c r="M718" s="247">
        <v>1</v>
      </c>
      <c r="N718" s="244">
        <v>60</v>
      </c>
      <c r="O718" s="243" t="s">
        <v>1575</v>
      </c>
      <c r="P718" s="125">
        <f>SUMIFS('C - Sazby a jednotkové ceny'!$H$7:$H$69,'C - Sazby a jednotkové ceny'!$E$7:$E$69,'A1 - Seznam míst plnění vnější'!L718,'C - Sazby a jednotkové ceny'!$F$7:$F$69,'A1 - Seznam míst plnění vnější'!M718)</f>
        <v>0</v>
      </c>
      <c r="Q718" s="269">
        <f t="shared" ref="Q718:Q784" si="32">M718*P718*N718*(365/12/28)</f>
        <v>0</v>
      </c>
      <c r="R718" s="249" t="s">
        <v>1586</v>
      </c>
      <c r="S718" s="251" t="s">
        <v>1586</v>
      </c>
      <c r="T718" s="252" t="s">
        <v>1586</v>
      </c>
      <c r="U718" s="250" t="s">
        <v>1586</v>
      </c>
      <c r="V718" s="261" t="s">
        <v>1586</v>
      </c>
      <c r="W718" s="262" t="s">
        <v>1586</v>
      </c>
      <c r="Y718" s="15">
        <f ca="1">SUMIFS('D - Harmonogram úklidu'!$AJ$5:$AJ$1213,'D - Harmonogram úklidu'!$A$5:$A$1213,'A1 - Seznam míst plnění vnější'!G720,'D - Harmonogram úklidu'!$B$5:$B$1213,'A1 - Seznam míst plnění vnější'!L720)</f>
        <v>4</v>
      </c>
      <c r="Z718" s="47" t="str">
        <f t="shared" si="31"/>
        <v>Mutěnice zastávka</v>
      </c>
    </row>
    <row r="719" spans="1:26" ht="19.5" customHeight="1" x14ac:dyDescent="0.25">
      <c r="A719" s="14" t="s">
        <v>2510</v>
      </c>
      <c r="B719" s="30">
        <v>1862</v>
      </c>
      <c r="C719" s="26" t="s">
        <v>128</v>
      </c>
      <c r="D719" s="42" t="s">
        <v>137</v>
      </c>
      <c r="E719" s="26">
        <v>748327</v>
      </c>
      <c r="F719" s="26" t="s">
        <v>1624</v>
      </c>
      <c r="G719" s="33" t="s">
        <v>173</v>
      </c>
      <c r="H719" s="227" t="s">
        <v>1988</v>
      </c>
      <c r="I719" s="227" t="s">
        <v>2245</v>
      </c>
      <c r="J719" s="227" t="s">
        <v>2580</v>
      </c>
      <c r="K719" s="227" t="s">
        <v>2491</v>
      </c>
      <c r="L719" s="227" t="s">
        <v>346</v>
      </c>
      <c r="M719" s="247">
        <v>2</v>
      </c>
      <c r="N719" s="244">
        <v>20</v>
      </c>
      <c r="O719" s="243" t="s">
        <v>1575</v>
      </c>
      <c r="P719" s="125">
        <f>SUMIFS('C - Sazby a jednotkové ceny'!$H$7:$H$69,'C - Sazby a jednotkové ceny'!$E$7:$E$69,'A1 - Seznam míst plnění vnější'!L719,'C - Sazby a jednotkové ceny'!$F$7:$F$69,'A1 - Seznam míst plnění vnější'!M719)</f>
        <v>0</v>
      </c>
      <c r="Q719" s="269">
        <f t="shared" si="32"/>
        <v>0</v>
      </c>
      <c r="R719" s="249" t="s">
        <v>1586</v>
      </c>
      <c r="S719" s="251" t="s">
        <v>1586</v>
      </c>
      <c r="T719" s="252" t="s">
        <v>1586</v>
      </c>
      <c r="U719" s="250" t="s">
        <v>1586</v>
      </c>
      <c r="V719" s="261" t="s">
        <v>1586</v>
      </c>
      <c r="W719" s="262" t="s">
        <v>1586</v>
      </c>
      <c r="Y719" s="15">
        <f ca="1">SUMIFS('D - Harmonogram úklidu'!$AJ$5:$AJ$1213,'D - Harmonogram úklidu'!$A$5:$A$1213,'A1 - Seznam míst plnění vnější'!G722,'D - Harmonogram úklidu'!$B$5:$B$1213,'A1 - Seznam míst plnění vnější'!L722)</f>
        <v>1</v>
      </c>
      <c r="Z719" s="47" t="str">
        <f t="shared" si="31"/>
        <v>Mutišov</v>
      </c>
    </row>
    <row r="720" spans="1:26" ht="19.5" customHeight="1" x14ac:dyDescent="0.25">
      <c r="A720" s="14" t="s">
        <v>2510</v>
      </c>
      <c r="B720" s="30">
        <v>1862</v>
      </c>
      <c r="C720" s="26" t="s">
        <v>128</v>
      </c>
      <c r="D720" s="42" t="s">
        <v>137</v>
      </c>
      <c r="E720" s="26">
        <v>748327</v>
      </c>
      <c r="F720" s="26" t="s">
        <v>1625</v>
      </c>
      <c r="G720" s="33" t="s">
        <v>173</v>
      </c>
      <c r="H720" s="227" t="s">
        <v>1988</v>
      </c>
      <c r="I720" s="227" t="s">
        <v>2245</v>
      </c>
      <c r="J720" s="227" t="s">
        <v>2580</v>
      </c>
      <c r="K720" s="227" t="s">
        <v>2492</v>
      </c>
      <c r="L720" s="227" t="s">
        <v>347</v>
      </c>
      <c r="M720" s="247">
        <v>4</v>
      </c>
      <c r="N720" s="32">
        <v>2</v>
      </c>
      <c r="O720" s="39" t="s">
        <v>1576</v>
      </c>
      <c r="P720" s="125">
        <f>SUMIFS('C - Sazby a jednotkové ceny'!$H$7:$H$69,'C - Sazby a jednotkové ceny'!$E$7:$E$69,'A1 - Seznam míst plnění vnější'!L720,'C - Sazby a jednotkové ceny'!$F$7:$F$69,'A1 - Seznam míst plnění vnější'!M720)</f>
        <v>0</v>
      </c>
      <c r="Q720" s="269">
        <f t="shared" si="32"/>
        <v>0</v>
      </c>
      <c r="R720" s="249" t="s">
        <v>1586</v>
      </c>
      <c r="S720" s="251" t="s">
        <v>1586</v>
      </c>
      <c r="T720" s="252" t="s">
        <v>1586</v>
      </c>
      <c r="U720" s="250" t="s">
        <v>1586</v>
      </c>
      <c r="V720" s="261" t="s">
        <v>1586</v>
      </c>
      <c r="W720" s="262" t="s">
        <v>1586</v>
      </c>
      <c r="Y720" s="15">
        <f ca="1">SUMIFS('D - Harmonogram úklidu'!$AJ$5:$AJ$1213,'D - Harmonogram úklidu'!$A$5:$A$1213,'A1 - Seznam míst plnění vnější'!G723,'D - Harmonogram úklidu'!$B$5:$B$1213,'A1 - Seznam míst plnění vnější'!L723)</f>
        <v>2</v>
      </c>
      <c r="Z720" s="47" t="str">
        <f t="shared" si="31"/>
        <v>Mutišov</v>
      </c>
    </row>
    <row r="721" spans="1:26" ht="19.5" customHeight="1" x14ac:dyDescent="0.25">
      <c r="A721" s="14" t="s">
        <v>2510</v>
      </c>
      <c r="B721" s="30">
        <v>1862</v>
      </c>
      <c r="C721" s="26" t="s">
        <v>128</v>
      </c>
      <c r="D721" s="42" t="s">
        <v>137</v>
      </c>
      <c r="E721" s="26">
        <v>748327</v>
      </c>
      <c r="F721" s="26" t="s">
        <v>1626</v>
      </c>
      <c r="G721" s="33" t="s">
        <v>173</v>
      </c>
      <c r="H721" s="227" t="s">
        <v>1988</v>
      </c>
      <c r="I721" s="227" t="s">
        <v>2245</v>
      </c>
      <c r="J721" s="227" t="s">
        <v>2580</v>
      </c>
      <c r="K721" s="227" t="s">
        <v>2495</v>
      </c>
      <c r="L721" s="227" t="s">
        <v>350</v>
      </c>
      <c r="M721" s="247">
        <v>1</v>
      </c>
      <c r="N721" s="244">
        <v>240</v>
      </c>
      <c r="O721" s="243" t="s">
        <v>1575</v>
      </c>
      <c r="P721" s="125">
        <f>SUMIFS('C - Sazby a jednotkové ceny'!$H$7:$H$69,'C - Sazby a jednotkové ceny'!$E$7:$E$69,'A1 - Seznam míst plnění vnější'!L721,'C - Sazby a jednotkové ceny'!$F$7:$F$69,'A1 - Seznam míst plnění vnější'!M721)</f>
        <v>0</v>
      </c>
      <c r="Q721" s="269">
        <f t="shared" si="32"/>
        <v>0</v>
      </c>
      <c r="R721" s="249" t="s">
        <v>1586</v>
      </c>
      <c r="S721" s="251" t="s">
        <v>1586</v>
      </c>
      <c r="T721" s="252" t="s">
        <v>1586</v>
      </c>
      <c r="U721" s="250" t="s">
        <v>1586</v>
      </c>
      <c r="V721" s="261" t="s">
        <v>1586</v>
      </c>
      <c r="W721" s="262" t="s">
        <v>1586</v>
      </c>
      <c r="Y721" s="15">
        <f ca="1">SUMIFS('D - Harmonogram úklidu'!$AJ$5:$AJ$1213,'D - Harmonogram úklidu'!$A$5:$A$1213,'A1 - Seznam míst plnění vnější'!G724,'D - Harmonogram úklidu'!$B$5:$B$1213,'A1 - Seznam míst plnění vnější'!L724)</f>
        <v>4</v>
      </c>
      <c r="Z721" s="47" t="str">
        <f t="shared" si="31"/>
        <v>Mutišov</v>
      </c>
    </row>
    <row r="722" spans="1:26" ht="19.5" customHeight="1" x14ac:dyDescent="0.25">
      <c r="A722" s="14" t="s">
        <v>2510</v>
      </c>
      <c r="B722" s="30">
        <v>1862</v>
      </c>
      <c r="C722" s="26" t="s">
        <v>128</v>
      </c>
      <c r="D722" s="42" t="s">
        <v>137</v>
      </c>
      <c r="E722" s="26">
        <v>748327</v>
      </c>
      <c r="F722" s="26" t="s">
        <v>1627</v>
      </c>
      <c r="G722" s="33" t="s">
        <v>173</v>
      </c>
      <c r="H722" s="227" t="s">
        <v>1988</v>
      </c>
      <c r="I722" s="227" t="s">
        <v>2245</v>
      </c>
      <c r="J722" s="227" t="s">
        <v>2494</v>
      </c>
      <c r="K722" s="227" t="s">
        <v>2494</v>
      </c>
      <c r="L722" s="227" t="s">
        <v>391</v>
      </c>
      <c r="M722" s="247">
        <v>1</v>
      </c>
      <c r="N722" s="244">
        <v>400</v>
      </c>
      <c r="O722" s="243" t="s">
        <v>1575</v>
      </c>
      <c r="P722" s="125">
        <f>SUMIFS('C - Sazby a jednotkové ceny'!$H$7:$H$69,'C - Sazby a jednotkové ceny'!$E$7:$E$69,'A1 - Seznam míst plnění vnější'!L722,'C - Sazby a jednotkové ceny'!$F$7:$F$69,'A1 - Seznam míst plnění vnější'!M722)</f>
        <v>0</v>
      </c>
      <c r="Q722" s="269">
        <f t="shared" si="32"/>
        <v>0</v>
      </c>
      <c r="R722" s="249" t="s">
        <v>1586</v>
      </c>
      <c r="S722" s="251" t="s">
        <v>1586</v>
      </c>
      <c r="T722" s="252" t="s">
        <v>1586</v>
      </c>
      <c r="U722" s="250" t="s">
        <v>1586</v>
      </c>
      <c r="V722" s="261" t="s">
        <v>1586</v>
      </c>
      <c r="W722" s="262" t="s">
        <v>1586</v>
      </c>
      <c r="Y722" s="15">
        <f ca="1">SUMIFS('D - Harmonogram úklidu'!$AJ$5:$AJ$1213,'D - Harmonogram úklidu'!$A$5:$A$1213,'A1 - Seznam míst plnění vnější'!G725,'D - Harmonogram úklidu'!$B$5:$B$1213,'A1 - Seznam míst plnění vnější'!L725)</f>
        <v>2</v>
      </c>
      <c r="Z722" s="47" t="str">
        <f t="shared" si="31"/>
        <v>Mutišov</v>
      </c>
    </row>
    <row r="723" spans="1:26" ht="19.5" customHeight="1" x14ac:dyDescent="0.25">
      <c r="A723" s="14" t="s">
        <v>2510</v>
      </c>
      <c r="B723" s="30">
        <v>1861</v>
      </c>
      <c r="C723" s="26" t="s">
        <v>128</v>
      </c>
      <c r="D723" s="42" t="s">
        <v>137</v>
      </c>
      <c r="E723" s="26">
        <v>749408</v>
      </c>
      <c r="F723" s="26" t="s">
        <v>1624</v>
      </c>
      <c r="G723" s="33" t="s">
        <v>174</v>
      </c>
      <c r="H723" s="227" t="s">
        <v>1988</v>
      </c>
      <c r="I723" s="227" t="s">
        <v>2246</v>
      </c>
      <c r="J723" s="227" t="s">
        <v>2580</v>
      </c>
      <c r="K723" s="227" t="s">
        <v>2491</v>
      </c>
      <c r="L723" s="227" t="s">
        <v>346</v>
      </c>
      <c r="M723" s="247">
        <v>2</v>
      </c>
      <c r="N723" s="244">
        <v>25</v>
      </c>
      <c r="O723" s="243" t="s">
        <v>1575</v>
      </c>
      <c r="P723" s="125">
        <f>SUMIFS('C - Sazby a jednotkové ceny'!$H$7:$H$69,'C - Sazby a jednotkové ceny'!$E$7:$E$69,'A1 - Seznam míst plnění vnější'!L723,'C - Sazby a jednotkové ceny'!$F$7:$F$69,'A1 - Seznam míst plnění vnější'!M723)</f>
        <v>0</v>
      </c>
      <c r="Q723" s="269">
        <f t="shared" si="32"/>
        <v>0</v>
      </c>
      <c r="R723" s="249" t="s">
        <v>1586</v>
      </c>
      <c r="S723" s="251" t="s">
        <v>1586</v>
      </c>
      <c r="T723" s="252" t="s">
        <v>1586</v>
      </c>
      <c r="U723" s="250" t="s">
        <v>1586</v>
      </c>
      <c r="V723" s="261" t="s">
        <v>1586</v>
      </c>
      <c r="W723" s="262" t="s">
        <v>1586</v>
      </c>
      <c r="Y723" s="15">
        <f ca="1">SUMIFS('D - Harmonogram úklidu'!$AJ$5:$AJ$1213,'D - Harmonogram úklidu'!$A$5:$A$1213,'A1 - Seznam míst plnění vnější'!G726,'D - Harmonogram úklidu'!$B$5:$B$1213,'A1 - Seznam míst plnění vnější'!L726)</f>
        <v>1</v>
      </c>
      <c r="Z723" s="47" t="str">
        <f t="shared" si="31"/>
        <v>Mysliboř</v>
      </c>
    </row>
    <row r="724" spans="1:26" ht="19.5" customHeight="1" x14ac:dyDescent="0.25">
      <c r="A724" s="14" t="s">
        <v>2510</v>
      </c>
      <c r="B724" s="30">
        <v>1861</v>
      </c>
      <c r="C724" s="26" t="s">
        <v>128</v>
      </c>
      <c r="D724" s="42" t="s">
        <v>137</v>
      </c>
      <c r="E724" s="26">
        <v>749408</v>
      </c>
      <c r="F724" s="26" t="s">
        <v>1625</v>
      </c>
      <c r="G724" s="33" t="s">
        <v>174</v>
      </c>
      <c r="H724" s="227" t="s">
        <v>1988</v>
      </c>
      <c r="I724" s="227" t="s">
        <v>2246</v>
      </c>
      <c r="J724" s="227" t="s">
        <v>2580</v>
      </c>
      <c r="K724" s="227" t="s">
        <v>2492</v>
      </c>
      <c r="L724" s="227" t="s">
        <v>347</v>
      </c>
      <c r="M724" s="247">
        <v>4</v>
      </c>
      <c r="N724" s="32">
        <v>1</v>
      </c>
      <c r="O724" s="39" t="s">
        <v>1576</v>
      </c>
      <c r="P724" s="125">
        <f>SUMIFS('C - Sazby a jednotkové ceny'!$H$7:$H$69,'C - Sazby a jednotkové ceny'!$E$7:$E$69,'A1 - Seznam míst plnění vnější'!L724,'C - Sazby a jednotkové ceny'!$F$7:$F$69,'A1 - Seznam míst plnění vnější'!M724)</f>
        <v>0</v>
      </c>
      <c r="Q724" s="269">
        <f t="shared" si="32"/>
        <v>0</v>
      </c>
      <c r="R724" s="249" t="s">
        <v>1586</v>
      </c>
      <c r="S724" s="251" t="s">
        <v>1586</v>
      </c>
      <c r="T724" s="252" t="s">
        <v>1586</v>
      </c>
      <c r="U724" s="250" t="s">
        <v>1586</v>
      </c>
      <c r="V724" s="261" t="s">
        <v>1586</v>
      </c>
      <c r="W724" s="262" t="s">
        <v>1586</v>
      </c>
      <c r="Y724" s="15">
        <f ca="1">SUMIFS('D - Harmonogram úklidu'!$AJ$5:$AJ$1213,'D - Harmonogram úklidu'!$A$5:$A$1213,'A1 - Seznam míst plnění vnější'!G727,'D - Harmonogram úklidu'!$B$5:$B$1213,'A1 - Seznam míst plnění vnější'!L727)</f>
        <v>20</v>
      </c>
      <c r="Z724" s="47" t="str">
        <f t="shared" si="31"/>
        <v>Mysliboř</v>
      </c>
    </row>
    <row r="725" spans="1:26" ht="19.5" customHeight="1" x14ac:dyDescent="0.25">
      <c r="A725" s="14" t="s">
        <v>2510</v>
      </c>
      <c r="B725" s="30">
        <v>1861</v>
      </c>
      <c r="C725" s="26" t="s">
        <v>128</v>
      </c>
      <c r="D725" s="42" t="s">
        <v>137</v>
      </c>
      <c r="E725" s="26">
        <v>749408</v>
      </c>
      <c r="F725" s="26" t="s">
        <v>1626</v>
      </c>
      <c r="G725" s="33" t="s">
        <v>174</v>
      </c>
      <c r="H725" s="227" t="s">
        <v>1988</v>
      </c>
      <c r="I725" s="227" t="s">
        <v>2246</v>
      </c>
      <c r="J725" s="227" t="s">
        <v>2580</v>
      </c>
      <c r="K725" s="227" t="s">
        <v>2495</v>
      </c>
      <c r="L725" s="227" t="s">
        <v>350</v>
      </c>
      <c r="M725" s="247">
        <v>1</v>
      </c>
      <c r="N725" s="244">
        <v>273</v>
      </c>
      <c r="O725" s="243" t="s">
        <v>1575</v>
      </c>
      <c r="P725" s="125">
        <f>SUMIFS('C - Sazby a jednotkové ceny'!$H$7:$H$69,'C - Sazby a jednotkové ceny'!$E$7:$E$69,'A1 - Seznam míst plnění vnější'!L725,'C - Sazby a jednotkové ceny'!$F$7:$F$69,'A1 - Seznam míst plnění vnější'!M725)</f>
        <v>0</v>
      </c>
      <c r="Q725" s="269">
        <f t="shared" si="32"/>
        <v>0</v>
      </c>
      <c r="R725" s="249" t="s">
        <v>1586</v>
      </c>
      <c r="S725" s="251" t="s">
        <v>1586</v>
      </c>
      <c r="T725" s="252" t="s">
        <v>1586</v>
      </c>
      <c r="U725" s="250" t="s">
        <v>1586</v>
      </c>
      <c r="V725" s="261" t="s">
        <v>1586</v>
      </c>
      <c r="W725" s="262" t="s">
        <v>1586</v>
      </c>
      <c r="Y725" s="15">
        <f ca="1">SUMIFS('D - Harmonogram úklidu'!$AJ$5:$AJ$1213,'D - Harmonogram úklidu'!$A$5:$A$1213,'A1 - Seznam míst plnění vnější'!G728,'D - Harmonogram úklidu'!$B$5:$B$1213,'A1 - Seznam míst plnění vnější'!L728)</f>
        <v>12</v>
      </c>
      <c r="Z725" s="47" t="str">
        <f t="shared" si="31"/>
        <v>Mysliboř</v>
      </c>
    </row>
    <row r="726" spans="1:26" ht="19.5" customHeight="1" x14ac:dyDescent="0.25">
      <c r="A726" s="14" t="s">
        <v>2510</v>
      </c>
      <c r="B726" s="30">
        <v>1861</v>
      </c>
      <c r="C726" s="26" t="s">
        <v>128</v>
      </c>
      <c r="D726" s="42" t="s">
        <v>137</v>
      </c>
      <c r="E726" s="26">
        <v>749408</v>
      </c>
      <c r="F726" s="26" t="s">
        <v>1627</v>
      </c>
      <c r="G726" s="33" t="s">
        <v>174</v>
      </c>
      <c r="H726" s="227" t="s">
        <v>1988</v>
      </c>
      <c r="I726" s="227" t="s">
        <v>2246</v>
      </c>
      <c r="J726" s="227" t="s">
        <v>2494</v>
      </c>
      <c r="K726" s="227" t="s">
        <v>2494</v>
      </c>
      <c r="L726" s="227" t="s">
        <v>391</v>
      </c>
      <c r="M726" s="247">
        <v>1</v>
      </c>
      <c r="N726" s="244">
        <v>455</v>
      </c>
      <c r="O726" s="243" t="s">
        <v>1575</v>
      </c>
      <c r="P726" s="125">
        <f>SUMIFS('C - Sazby a jednotkové ceny'!$H$7:$H$69,'C - Sazby a jednotkové ceny'!$E$7:$E$69,'A1 - Seznam míst plnění vnější'!L726,'C - Sazby a jednotkové ceny'!$F$7:$F$69,'A1 - Seznam míst plnění vnější'!M726)</f>
        <v>0</v>
      </c>
      <c r="Q726" s="269">
        <f t="shared" si="32"/>
        <v>0</v>
      </c>
      <c r="R726" s="249" t="s">
        <v>1586</v>
      </c>
      <c r="S726" s="251" t="s">
        <v>1586</v>
      </c>
      <c r="T726" s="252" t="s">
        <v>1586</v>
      </c>
      <c r="U726" s="250" t="s">
        <v>1586</v>
      </c>
      <c r="V726" s="261" t="s">
        <v>1586</v>
      </c>
      <c r="W726" s="262" t="s">
        <v>1586</v>
      </c>
      <c r="Y726" s="15">
        <f ca="1">SUMIFS('D - Harmonogram úklidu'!$AJ$5:$AJ$1213,'D - Harmonogram úklidu'!$A$5:$A$1213,'A1 - Seznam míst plnění vnější'!G729,'D - Harmonogram úklidu'!$B$5:$B$1213,'A1 - Seznam míst plnění vnější'!L729)</f>
        <v>16</v>
      </c>
      <c r="Z726" s="47" t="str">
        <f t="shared" si="31"/>
        <v>Mysliboř</v>
      </c>
    </row>
    <row r="727" spans="1:26" ht="11.25" customHeight="1" x14ac:dyDescent="0.25">
      <c r="A727" s="14" t="s">
        <v>2510</v>
      </c>
      <c r="B727" s="30">
        <v>1241</v>
      </c>
      <c r="C727" s="26" t="s">
        <v>68</v>
      </c>
      <c r="D727" s="42" t="s">
        <v>132</v>
      </c>
      <c r="E727" s="26">
        <v>351759</v>
      </c>
      <c r="F727" s="26" t="s">
        <v>2671</v>
      </c>
      <c r="G727" s="33" t="s">
        <v>175</v>
      </c>
      <c r="H727" s="227" t="s">
        <v>1988</v>
      </c>
      <c r="I727" s="227" t="s">
        <v>2247</v>
      </c>
      <c r="J727" s="227" t="s">
        <v>2580</v>
      </c>
      <c r="K727" s="227" t="s">
        <v>2492</v>
      </c>
      <c r="L727" s="227" t="s">
        <v>347</v>
      </c>
      <c r="M727" s="247">
        <v>12</v>
      </c>
      <c r="N727" s="32">
        <v>4</v>
      </c>
      <c r="O727" s="39" t="s">
        <v>1576</v>
      </c>
      <c r="P727" s="125">
        <f>SUMIFS('C - Sazby a jednotkové ceny'!$H$7:$H$69,'C - Sazby a jednotkové ceny'!$E$7:$E$69,'A1 - Seznam míst plnění vnější'!L727,'C - Sazby a jednotkové ceny'!$F$7:$F$69,'A1 - Seznam míst plnění vnější'!M727)</f>
        <v>0</v>
      </c>
      <c r="Q727" s="269">
        <f t="shared" si="32"/>
        <v>0</v>
      </c>
      <c r="R727" s="249" t="s">
        <v>1586</v>
      </c>
      <c r="S727" s="251" t="s">
        <v>1586</v>
      </c>
      <c r="T727" s="252" t="s">
        <v>1586</v>
      </c>
      <c r="U727" s="250" t="s">
        <v>1586</v>
      </c>
      <c r="V727" s="261" t="s">
        <v>1586</v>
      </c>
      <c r="W727" s="262" t="s">
        <v>1586</v>
      </c>
      <c r="Y727" s="15">
        <f ca="1">SUMIFS('D - Harmonogram úklidu'!$AJ$5:$AJ$1213,'D - Harmonogram úklidu'!$A$5:$A$1213,'A1 - Seznam míst plnění vnější'!G730,'D - Harmonogram úklidu'!$B$5:$B$1213,'A1 - Seznam míst plnění vnější'!L730)</f>
        <v>16</v>
      </c>
      <c r="Z727" s="47" t="str">
        <f t="shared" si="31"/>
        <v>Náměšť nad Oslavou</v>
      </c>
    </row>
    <row r="728" spans="1:26" ht="11.25" customHeight="1" x14ac:dyDescent="0.25">
      <c r="A728" s="14" t="s">
        <v>2510</v>
      </c>
      <c r="B728" s="30">
        <v>1241</v>
      </c>
      <c r="C728" s="26" t="s">
        <v>68</v>
      </c>
      <c r="D728" s="42" t="s">
        <v>132</v>
      </c>
      <c r="E728" s="26">
        <v>351759</v>
      </c>
      <c r="F728" s="26" t="s">
        <v>2672</v>
      </c>
      <c r="G728" s="33" t="s">
        <v>175</v>
      </c>
      <c r="H728" s="227" t="s">
        <v>1988</v>
      </c>
      <c r="I728" s="227" t="s">
        <v>2247</v>
      </c>
      <c r="J728" s="227" t="s">
        <v>2580</v>
      </c>
      <c r="K728" s="227" t="s">
        <v>2493</v>
      </c>
      <c r="L728" s="227" t="s">
        <v>348</v>
      </c>
      <c r="M728" s="247">
        <v>12</v>
      </c>
      <c r="N728" s="32">
        <v>2</v>
      </c>
      <c r="O728" s="39" t="s">
        <v>1576</v>
      </c>
      <c r="P728" s="125">
        <f>SUMIFS('C - Sazby a jednotkové ceny'!$H$7:$H$69,'C - Sazby a jednotkové ceny'!$E$7:$E$69,'A1 - Seznam míst plnění vnější'!L728,'C - Sazby a jednotkové ceny'!$F$7:$F$69,'A1 - Seznam míst plnění vnější'!M728)</f>
        <v>0</v>
      </c>
      <c r="Q728" s="269">
        <f t="shared" si="32"/>
        <v>0</v>
      </c>
      <c r="R728" s="249" t="s">
        <v>1586</v>
      </c>
      <c r="S728" s="251" t="s">
        <v>1586</v>
      </c>
      <c r="T728" s="252" t="s">
        <v>1586</v>
      </c>
      <c r="U728" s="250" t="s">
        <v>1586</v>
      </c>
      <c r="V728" s="261" t="s">
        <v>1586</v>
      </c>
      <c r="W728" s="262" t="s">
        <v>1586</v>
      </c>
      <c r="Y728" s="15">
        <f ca="1">SUMIFS('D - Harmonogram úklidu'!$AJ$5:$AJ$1213,'D - Harmonogram úklidu'!$A$5:$A$1213,'A1 - Seznam míst plnění vnější'!G731,'D - Harmonogram úklidu'!$B$5:$B$1213,'A1 - Seznam míst plnění vnější'!L731)</f>
        <v>2</v>
      </c>
      <c r="Z728" s="47" t="str">
        <f t="shared" si="31"/>
        <v>Náměšť nad Oslavou</v>
      </c>
    </row>
    <row r="729" spans="1:26" ht="11.25" customHeight="1" x14ac:dyDescent="0.25">
      <c r="A729" s="14" t="s">
        <v>2510</v>
      </c>
      <c r="B729" s="30">
        <v>1241</v>
      </c>
      <c r="C729" s="26" t="s">
        <v>68</v>
      </c>
      <c r="D729" s="42" t="s">
        <v>132</v>
      </c>
      <c r="E729" s="26">
        <v>351759</v>
      </c>
      <c r="F729" s="26" t="s">
        <v>2673</v>
      </c>
      <c r="G729" s="33" t="s">
        <v>175</v>
      </c>
      <c r="H729" s="227" t="s">
        <v>1988</v>
      </c>
      <c r="I729" s="227" t="s">
        <v>2247</v>
      </c>
      <c r="J729" s="227" t="s">
        <v>2580</v>
      </c>
      <c r="K729" s="227" t="s">
        <v>2495</v>
      </c>
      <c r="L729" s="227" t="s">
        <v>350</v>
      </c>
      <c r="M729" s="247">
        <v>12</v>
      </c>
      <c r="N729" s="244">
        <v>130</v>
      </c>
      <c r="O729" s="243" t="s">
        <v>1575</v>
      </c>
      <c r="P729" s="125">
        <f>SUMIFS('C - Sazby a jednotkové ceny'!$H$7:$H$69,'C - Sazby a jednotkové ceny'!$E$7:$E$69,'A1 - Seznam míst plnění vnější'!L729,'C - Sazby a jednotkové ceny'!$F$7:$F$69,'A1 - Seznam míst plnění vnější'!M729)</f>
        <v>0</v>
      </c>
      <c r="Q729" s="269">
        <f t="shared" si="32"/>
        <v>0</v>
      </c>
      <c r="R729" s="249" t="s">
        <v>1586</v>
      </c>
      <c r="S729" s="251" t="s">
        <v>1585</v>
      </c>
      <c r="T729" s="252" t="s">
        <v>1585</v>
      </c>
      <c r="U729" s="250" t="s">
        <v>1586</v>
      </c>
      <c r="V729" s="261" t="s">
        <v>1586</v>
      </c>
      <c r="W729" s="262" t="s">
        <v>1586</v>
      </c>
      <c r="Y729" s="15">
        <f ca="1">SUMIFS('D - Harmonogram úklidu'!$AJ$5:$AJ$1213,'D - Harmonogram úklidu'!$A$5:$A$1213,'A1 - Seznam míst plnění vnější'!G732,'D - Harmonogram úklidu'!$B$5:$B$1213,'A1 - Seznam míst plnění vnější'!L732)</f>
        <v>4</v>
      </c>
      <c r="Z729" s="47" t="str">
        <f t="shared" si="31"/>
        <v>Náměšť nad Oslavou</v>
      </c>
    </row>
    <row r="730" spans="1:26" ht="11.25" customHeight="1" x14ac:dyDescent="0.25">
      <c r="A730" s="14" t="s">
        <v>2510</v>
      </c>
      <c r="B730" s="30">
        <v>1241</v>
      </c>
      <c r="C730" s="26" t="s">
        <v>68</v>
      </c>
      <c r="D730" s="42" t="s">
        <v>132</v>
      </c>
      <c r="E730" s="26">
        <v>351759</v>
      </c>
      <c r="F730" s="26" t="s">
        <v>1827</v>
      </c>
      <c r="G730" s="33" t="s">
        <v>175</v>
      </c>
      <c r="H730" s="227" t="s">
        <v>1988</v>
      </c>
      <c r="I730" s="227" t="s">
        <v>2248</v>
      </c>
      <c r="J730" s="227" t="s">
        <v>2580</v>
      </c>
      <c r="K730" s="227" t="s">
        <v>2495</v>
      </c>
      <c r="L730" s="227" t="s">
        <v>350</v>
      </c>
      <c r="M730" s="247">
        <v>2</v>
      </c>
      <c r="N730" s="244">
        <v>1173</v>
      </c>
      <c r="O730" s="243" t="s">
        <v>1575</v>
      </c>
      <c r="P730" s="125">
        <f>SUMIFS('C - Sazby a jednotkové ceny'!$H$7:$H$69,'C - Sazby a jednotkové ceny'!$E$7:$E$69,'A1 - Seznam míst plnění vnější'!L730,'C - Sazby a jednotkové ceny'!$F$7:$F$69,'A1 - Seznam míst plnění vnější'!M730)</f>
        <v>0</v>
      </c>
      <c r="Q730" s="269">
        <f t="shared" si="32"/>
        <v>0</v>
      </c>
      <c r="R730" s="249" t="s">
        <v>1586</v>
      </c>
      <c r="S730" s="251" t="s">
        <v>1585</v>
      </c>
      <c r="T730" s="252" t="s">
        <v>1585</v>
      </c>
      <c r="U730" s="250" t="s">
        <v>1586</v>
      </c>
      <c r="V730" s="261" t="s">
        <v>1586</v>
      </c>
      <c r="W730" s="262" t="s">
        <v>1586</v>
      </c>
      <c r="Y730" s="15">
        <f ca="1">SUMIFS('D - Harmonogram úklidu'!$AJ$5:$AJ$1213,'D - Harmonogram úklidu'!$A$5:$A$1213,'A1 - Seznam míst plnění vnější'!G733,'D - Harmonogram úklidu'!$B$5:$B$1213,'A1 - Seznam míst plnění vnější'!L733)</f>
        <v>14</v>
      </c>
      <c r="Z730" s="47" t="str">
        <f t="shared" si="31"/>
        <v>Náměšť nad Oslavou</v>
      </c>
    </row>
    <row r="731" spans="1:26" ht="11.25" customHeight="1" x14ac:dyDescent="0.25">
      <c r="A731" s="14" t="s">
        <v>2510</v>
      </c>
      <c r="B731" s="30">
        <v>1241</v>
      </c>
      <c r="C731" s="26" t="s">
        <v>68</v>
      </c>
      <c r="D731" s="42" t="s">
        <v>132</v>
      </c>
      <c r="E731" s="26">
        <v>351759</v>
      </c>
      <c r="F731" s="26" t="s">
        <v>1828</v>
      </c>
      <c r="G731" s="33" t="s">
        <v>175</v>
      </c>
      <c r="H731" s="227" t="s">
        <v>1988</v>
      </c>
      <c r="I731" s="227" t="s">
        <v>2248</v>
      </c>
      <c r="J731" s="227" t="s">
        <v>2494</v>
      </c>
      <c r="K731" s="227" t="s">
        <v>2494</v>
      </c>
      <c r="L731" s="227" t="s">
        <v>391</v>
      </c>
      <c r="M731" s="247">
        <v>2</v>
      </c>
      <c r="N731" s="244">
        <v>3703</v>
      </c>
      <c r="O731" s="243" t="s">
        <v>1575</v>
      </c>
      <c r="P731" s="125">
        <f>SUMIFS('C - Sazby a jednotkové ceny'!$H$7:$H$69,'C - Sazby a jednotkové ceny'!$E$7:$E$69,'A1 - Seznam míst plnění vnější'!L731,'C - Sazby a jednotkové ceny'!$F$7:$F$69,'A1 - Seznam míst plnění vnější'!M731)</f>
        <v>0</v>
      </c>
      <c r="Q731" s="269">
        <f t="shared" si="32"/>
        <v>0</v>
      </c>
      <c r="R731" s="249" t="s">
        <v>1586</v>
      </c>
      <c r="S731" s="251" t="s">
        <v>1586</v>
      </c>
      <c r="T731" s="252" t="s">
        <v>1586</v>
      </c>
      <c r="U731" s="250" t="s">
        <v>1586</v>
      </c>
      <c r="V731" s="261" t="s">
        <v>1586</v>
      </c>
      <c r="W731" s="262" t="s">
        <v>1586</v>
      </c>
      <c r="Y731" s="15">
        <f ca="1">SUMIFS('D - Harmonogram úklidu'!$AJ$5:$AJ$1213,'D - Harmonogram úklidu'!$A$5:$A$1213,'A1 - Seznam míst plnění vnější'!G734,'D - Harmonogram úklidu'!$B$5:$B$1213,'A1 - Seznam míst plnění vnější'!L734)</f>
        <v>14</v>
      </c>
      <c r="Z731" s="47" t="str">
        <f t="shared" si="31"/>
        <v>Náměšť nad Oslavou</v>
      </c>
    </row>
    <row r="732" spans="1:26" ht="19.5" customHeight="1" x14ac:dyDescent="0.25">
      <c r="A732" s="14" t="s">
        <v>2510</v>
      </c>
      <c r="B732" s="30">
        <v>2071</v>
      </c>
      <c r="C732" s="26" t="s">
        <v>344</v>
      </c>
      <c r="D732" s="42" t="s">
        <v>125</v>
      </c>
      <c r="E732" s="26">
        <v>352153</v>
      </c>
      <c r="F732" s="26" t="s">
        <v>1880</v>
      </c>
      <c r="G732" s="33" t="s">
        <v>176</v>
      </c>
      <c r="H732" s="227" t="s">
        <v>1988</v>
      </c>
      <c r="I732" s="227" t="s">
        <v>2249</v>
      </c>
      <c r="J732" s="227" t="s">
        <v>2580</v>
      </c>
      <c r="K732" s="227" t="s">
        <v>2492</v>
      </c>
      <c r="L732" s="227" t="s">
        <v>347</v>
      </c>
      <c r="M732" s="247">
        <v>4</v>
      </c>
      <c r="N732" s="32">
        <v>3</v>
      </c>
      <c r="O732" s="39" t="s">
        <v>1576</v>
      </c>
      <c r="P732" s="125">
        <f>SUMIFS('C - Sazby a jednotkové ceny'!$H$7:$H$69,'C - Sazby a jednotkové ceny'!$E$7:$E$69,'A1 - Seznam míst plnění vnější'!L732,'C - Sazby a jednotkové ceny'!$F$7:$F$69,'A1 - Seznam míst plnění vnější'!M732)</f>
        <v>0</v>
      </c>
      <c r="Q732" s="269">
        <f t="shared" si="32"/>
        <v>0</v>
      </c>
      <c r="R732" s="249" t="s">
        <v>1586</v>
      </c>
      <c r="S732" s="251" t="s">
        <v>1586</v>
      </c>
      <c r="T732" s="252" t="s">
        <v>1586</v>
      </c>
      <c r="U732" s="250" t="s">
        <v>1586</v>
      </c>
      <c r="V732" s="261" t="s">
        <v>1586</v>
      </c>
      <c r="W732" s="262" t="s">
        <v>1586</v>
      </c>
      <c r="Y732" s="15">
        <f ca="1">SUMIFS('D - Harmonogram úklidu'!$AJ$5:$AJ$1213,'D - Harmonogram úklidu'!$A$5:$A$1213,'A1 - Seznam míst plnění vnější'!G735,'D - Harmonogram úklidu'!$B$5:$B$1213,'A1 - Seznam míst plnění vnější'!L735)</f>
        <v>4</v>
      </c>
      <c r="Z732" s="47" t="str">
        <f t="shared" si="31"/>
        <v>Nedvědice</v>
      </c>
    </row>
    <row r="733" spans="1:26" ht="19.5" customHeight="1" x14ac:dyDescent="0.25">
      <c r="A733" s="14" t="s">
        <v>2510</v>
      </c>
      <c r="B733" s="30">
        <v>2071</v>
      </c>
      <c r="C733" s="26" t="s">
        <v>344</v>
      </c>
      <c r="D733" s="42" t="s">
        <v>125</v>
      </c>
      <c r="E733" s="26">
        <v>352153</v>
      </c>
      <c r="F733" s="26" t="s">
        <v>1881</v>
      </c>
      <c r="G733" s="33" t="s">
        <v>176</v>
      </c>
      <c r="H733" s="227" t="s">
        <v>1988</v>
      </c>
      <c r="I733" s="227" t="s">
        <v>2249</v>
      </c>
      <c r="J733" s="227" t="s">
        <v>2580</v>
      </c>
      <c r="K733" s="227" t="s">
        <v>2495</v>
      </c>
      <c r="L733" s="227" t="s">
        <v>350</v>
      </c>
      <c r="M733" s="247">
        <v>1</v>
      </c>
      <c r="N733" s="244">
        <v>696</v>
      </c>
      <c r="O733" s="243" t="s">
        <v>1575</v>
      </c>
      <c r="P733" s="125">
        <f>SUMIFS('C - Sazby a jednotkové ceny'!$H$7:$H$69,'C - Sazby a jednotkové ceny'!$E$7:$E$69,'A1 - Seznam míst plnění vnější'!L733,'C - Sazby a jednotkové ceny'!$F$7:$F$69,'A1 - Seznam míst plnění vnější'!M733)</f>
        <v>0</v>
      </c>
      <c r="Q733" s="269">
        <f t="shared" si="32"/>
        <v>0</v>
      </c>
      <c r="R733" s="249" t="s">
        <v>1586</v>
      </c>
      <c r="S733" s="251" t="s">
        <v>1585</v>
      </c>
      <c r="T733" s="252" t="s">
        <v>1585</v>
      </c>
      <c r="U733" s="250" t="s">
        <v>1586</v>
      </c>
      <c r="V733" s="261" t="s">
        <v>1586</v>
      </c>
      <c r="W733" s="262" t="s">
        <v>1586</v>
      </c>
      <c r="Y733" s="15">
        <f ca="1">SUMIFS('D - Harmonogram úklidu'!$AJ$5:$AJ$1213,'D - Harmonogram úklidu'!$A$5:$A$1213,'A1 - Seznam míst plnění vnější'!G736,'D - Harmonogram úklidu'!$B$5:$B$1213,'A1 - Seznam míst plnění vnější'!L736)</f>
        <v>1</v>
      </c>
      <c r="Z733" s="47" t="str">
        <f t="shared" si="31"/>
        <v>Nedvědice</v>
      </c>
    </row>
    <row r="734" spans="1:26" ht="11.25" customHeight="1" x14ac:dyDescent="0.25">
      <c r="A734" s="14" t="s">
        <v>2510</v>
      </c>
      <c r="B734" s="30">
        <v>2071</v>
      </c>
      <c r="C734" s="26" t="s">
        <v>344</v>
      </c>
      <c r="D734" s="42" t="s">
        <v>125</v>
      </c>
      <c r="E734" s="26">
        <v>352153</v>
      </c>
      <c r="F734" s="26" t="s">
        <v>1633</v>
      </c>
      <c r="G734" s="33" t="s">
        <v>176</v>
      </c>
      <c r="H734" s="227" t="s">
        <v>1988</v>
      </c>
      <c r="I734" s="227" t="s">
        <v>2250</v>
      </c>
      <c r="J734" s="227" t="s">
        <v>2580</v>
      </c>
      <c r="K734" s="227" t="s">
        <v>2495</v>
      </c>
      <c r="L734" s="227" t="s">
        <v>350</v>
      </c>
      <c r="M734" s="247">
        <v>12</v>
      </c>
      <c r="N734" s="244">
        <v>52</v>
      </c>
      <c r="O734" s="243" t="s">
        <v>1575</v>
      </c>
      <c r="P734" s="125">
        <f>SUMIFS('C - Sazby a jednotkové ceny'!$H$7:$H$69,'C - Sazby a jednotkové ceny'!$E$7:$E$69,'A1 - Seznam míst plnění vnější'!L734,'C - Sazby a jednotkové ceny'!$F$7:$F$69,'A1 - Seznam míst plnění vnější'!M734)</f>
        <v>0</v>
      </c>
      <c r="Q734" s="269">
        <f t="shared" si="32"/>
        <v>0</v>
      </c>
      <c r="R734" s="249" t="s">
        <v>1586</v>
      </c>
      <c r="S734" s="251" t="s">
        <v>1585</v>
      </c>
      <c r="T734" s="252" t="s">
        <v>1585</v>
      </c>
      <c r="U734" s="250" t="s">
        <v>1586</v>
      </c>
      <c r="V734" s="261" t="s">
        <v>1586</v>
      </c>
      <c r="W734" s="262" t="s">
        <v>1586</v>
      </c>
      <c r="Y734" s="15">
        <f ca="1">SUMIFS('D - Harmonogram úklidu'!$AJ$5:$AJ$1213,'D - Harmonogram úklidu'!$A$5:$A$1213,'A1 - Seznam míst plnění vnější'!G737,'D - Harmonogram úklidu'!$B$5:$B$1213,'A1 - Seznam míst plnění vnější'!L737)</f>
        <v>4</v>
      </c>
      <c r="Z734" s="47" t="str">
        <f t="shared" si="31"/>
        <v>Nedvědice</v>
      </c>
    </row>
    <row r="735" spans="1:26" ht="11.25" customHeight="1" x14ac:dyDescent="0.25">
      <c r="A735" s="14" t="s">
        <v>2510</v>
      </c>
      <c r="B735" s="30">
        <v>2302</v>
      </c>
      <c r="C735" s="26" t="s">
        <v>68</v>
      </c>
      <c r="D735" s="42" t="s">
        <v>59</v>
      </c>
      <c r="E735" s="26">
        <v>352450</v>
      </c>
      <c r="F735" s="26" t="s">
        <v>1616</v>
      </c>
      <c r="G735" s="33" t="s">
        <v>95</v>
      </c>
      <c r="H735" s="227" t="s">
        <v>1988</v>
      </c>
      <c r="I735" s="227" t="s">
        <v>2251</v>
      </c>
      <c r="J735" s="227" t="s">
        <v>2580</v>
      </c>
      <c r="K735" s="227" t="s">
        <v>2495</v>
      </c>
      <c r="L735" s="227" t="s">
        <v>350</v>
      </c>
      <c r="M735" s="247">
        <v>4</v>
      </c>
      <c r="N735" s="244">
        <v>198</v>
      </c>
      <c r="O735" s="243" t="s">
        <v>1575</v>
      </c>
      <c r="P735" s="125">
        <f>SUMIFS('C - Sazby a jednotkové ceny'!$H$7:$H$69,'C - Sazby a jednotkové ceny'!$E$7:$E$69,'A1 - Seznam míst plnění vnější'!L735,'C - Sazby a jednotkové ceny'!$F$7:$F$69,'A1 - Seznam míst plnění vnější'!M735)</f>
        <v>0</v>
      </c>
      <c r="Q735" s="269">
        <f t="shared" si="32"/>
        <v>0</v>
      </c>
      <c r="R735" s="249" t="s">
        <v>1586</v>
      </c>
      <c r="S735" s="251" t="s">
        <v>1585</v>
      </c>
      <c r="T735" s="252" t="s">
        <v>1585</v>
      </c>
      <c r="U735" s="250" t="s">
        <v>1586</v>
      </c>
      <c r="V735" s="261" t="s">
        <v>1586</v>
      </c>
      <c r="W735" s="262" t="s">
        <v>1586</v>
      </c>
      <c r="Y735" s="15">
        <f ca="1">SUMIFS('D - Harmonogram úklidu'!$AJ$5:$AJ$1213,'D - Harmonogram úklidu'!$A$5:$A$1213,'A1 - Seznam míst plnění vnější'!G739,'D - Harmonogram úklidu'!$B$5:$B$1213,'A1 - Seznam míst plnění vnější'!L739)</f>
        <v>4</v>
      </c>
      <c r="Z735" s="47" t="str">
        <f t="shared" si="31"/>
        <v>Nemotice</v>
      </c>
    </row>
    <row r="736" spans="1:26" ht="11.25" customHeight="1" x14ac:dyDescent="0.25">
      <c r="A736" s="14" t="s">
        <v>2510</v>
      </c>
      <c r="B736" s="30">
        <v>2302</v>
      </c>
      <c r="C736" s="26" t="s">
        <v>68</v>
      </c>
      <c r="D736" s="42" t="s">
        <v>59</v>
      </c>
      <c r="E736" s="26">
        <v>352450</v>
      </c>
      <c r="F736" s="26" t="s">
        <v>1617</v>
      </c>
      <c r="G736" s="33" t="s">
        <v>95</v>
      </c>
      <c r="H736" s="227" t="s">
        <v>1988</v>
      </c>
      <c r="I736" s="227" t="s">
        <v>2251</v>
      </c>
      <c r="J736" s="227" t="s">
        <v>2494</v>
      </c>
      <c r="K736" s="227" t="s">
        <v>2494</v>
      </c>
      <c r="L736" s="227" t="s">
        <v>391</v>
      </c>
      <c r="M736" s="247">
        <v>1</v>
      </c>
      <c r="N736" s="244">
        <v>165</v>
      </c>
      <c r="O736" s="243" t="s">
        <v>1575</v>
      </c>
      <c r="P736" s="125">
        <f>SUMIFS('C - Sazby a jednotkové ceny'!$H$7:$H$69,'C - Sazby a jednotkové ceny'!$E$7:$E$69,'A1 - Seznam míst plnění vnější'!L736,'C - Sazby a jednotkové ceny'!$F$7:$F$69,'A1 - Seznam míst plnění vnější'!M736)</f>
        <v>0</v>
      </c>
      <c r="Q736" s="269">
        <f t="shared" si="32"/>
        <v>0</v>
      </c>
      <c r="R736" s="249" t="s">
        <v>1586</v>
      </c>
      <c r="S736" s="251" t="s">
        <v>1586</v>
      </c>
      <c r="T736" s="252" t="s">
        <v>1586</v>
      </c>
      <c r="U736" s="250" t="s">
        <v>1586</v>
      </c>
      <c r="V736" s="261" t="s">
        <v>1586</v>
      </c>
      <c r="W736" s="262" t="s">
        <v>1586</v>
      </c>
      <c r="Y736" s="15">
        <f ca="1">SUMIFS('D - Harmonogram úklidu'!$AJ$5:$AJ$1213,'D - Harmonogram úklidu'!$A$5:$A$1213,'A1 - Seznam míst plnění vnější'!G740,'D - Harmonogram úklidu'!$B$5:$B$1213,'A1 - Seznam míst plnění vnější'!L740)</f>
        <v>24</v>
      </c>
      <c r="Z736" s="47" t="str">
        <f t="shared" si="31"/>
        <v>Nemotice</v>
      </c>
    </row>
    <row r="737" spans="1:26" ht="11.25" customHeight="1" x14ac:dyDescent="0.25">
      <c r="A737" s="14" t="s">
        <v>2510</v>
      </c>
      <c r="B737" s="30">
        <v>2302</v>
      </c>
      <c r="C737" s="26" t="s">
        <v>68</v>
      </c>
      <c r="D737" s="42" t="s">
        <v>59</v>
      </c>
      <c r="E737" s="26">
        <v>352450</v>
      </c>
      <c r="F737" s="26" t="s">
        <v>1657</v>
      </c>
      <c r="G737" s="33" t="s">
        <v>95</v>
      </c>
      <c r="H737" s="227" t="s">
        <v>1988</v>
      </c>
      <c r="I737" s="227" t="s">
        <v>2252</v>
      </c>
      <c r="J737" s="227" t="s">
        <v>2580</v>
      </c>
      <c r="K737" s="227" t="s">
        <v>2492</v>
      </c>
      <c r="L737" s="227" t="s">
        <v>347</v>
      </c>
      <c r="M737" s="247">
        <v>4</v>
      </c>
      <c r="N737" s="32">
        <v>3</v>
      </c>
      <c r="O737" s="39" t="s">
        <v>1576</v>
      </c>
      <c r="P737" s="125">
        <f>SUMIFS('C - Sazby a jednotkové ceny'!$H$7:$H$69,'C - Sazby a jednotkové ceny'!$E$7:$E$69,'A1 - Seznam míst plnění vnější'!L737,'C - Sazby a jednotkové ceny'!$F$7:$F$69,'A1 - Seznam míst plnění vnější'!M737)</f>
        <v>0</v>
      </c>
      <c r="Q737" s="269">
        <f t="shared" si="32"/>
        <v>0</v>
      </c>
      <c r="R737" s="249" t="s">
        <v>1586</v>
      </c>
      <c r="S737" s="251" t="s">
        <v>1586</v>
      </c>
      <c r="T737" s="252" t="s">
        <v>1586</v>
      </c>
      <c r="U737" s="250" t="s">
        <v>1586</v>
      </c>
      <c r="V737" s="261" t="s">
        <v>1586</v>
      </c>
      <c r="W737" s="262" t="s">
        <v>1586</v>
      </c>
      <c r="Y737" s="15">
        <f ca="1">SUMIFS('D - Harmonogram úklidu'!$AJ$5:$AJ$1213,'D - Harmonogram úklidu'!$A$5:$A$1213,'A1 - Seznam míst plnění vnější'!G742,'D - Harmonogram úklidu'!$B$5:$B$1213,'A1 - Seznam míst plnění vnější'!L742)</f>
        <v>16</v>
      </c>
      <c r="Z737" s="47" t="str">
        <f t="shared" si="31"/>
        <v>Nemotice</v>
      </c>
    </row>
    <row r="738" spans="1:26" ht="11.25" customHeight="1" x14ac:dyDescent="0.25">
      <c r="A738" s="14" t="s">
        <v>2510</v>
      </c>
      <c r="B738" s="30">
        <v>2302</v>
      </c>
      <c r="C738" s="26" t="s">
        <v>68</v>
      </c>
      <c r="D738" s="42" t="s">
        <v>59</v>
      </c>
      <c r="E738" s="26">
        <v>352450</v>
      </c>
      <c r="F738" s="26" t="s">
        <v>1658</v>
      </c>
      <c r="G738" s="33" t="s">
        <v>95</v>
      </c>
      <c r="H738" s="227" t="s">
        <v>1988</v>
      </c>
      <c r="I738" s="227" t="s">
        <v>2252</v>
      </c>
      <c r="J738" s="227" t="s">
        <v>2580</v>
      </c>
      <c r="K738" s="227" t="s">
        <v>2493</v>
      </c>
      <c r="L738" s="227" t="s">
        <v>348</v>
      </c>
      <c r="M738" s="247">
        <v>4</v>
      </c>
      <c r="N738" s="32">
        <v>1</v>
      </c>
      <c r="O738" s="39" t="s">
        <v>1576</v>
      </c>
      <c r="P738" s="125">
        <f>SUMIFS('C - Sazby a jednotkové ceny'!$H$7:$H$69,'C - Sazby a jednotkové ceny'!$E$7:$E$69,'A1 - Seznam míst plnění vnější'!L738,'C - Sazby a jednotkové ceny'!$F$7:$F$69,'A1 - Seznam míst plnění vnější'!M738)</f>
        <v>0</v>
      </c>
      <c r="Q738" s="269">
        <f t="shared" ref="Q738" si="33">M738*P738*N738*(365/12/28)</f>
        <v>0</v>
      </c>
      <c r="R738" s="249" t="s">
        <v>1586</v>
      </c>
      <c r="S738" s="251" t="s">
        <v>1586</v>
      </c>
      <c r="T738" s="252" t="s">
        <v>1586</v>
      </c>
      <c r="U738" s="250" t="s">
        <v>1586</v>
      </c>
      <c r="V738" s="261" t="s">
        <v>1586</v>
      </c>
      <c r="W738" s="262" t="s">
        <v>1586</v>
      </c>
    </row>
    <row r="739" spans="1:26" ht="11.25" customHeight="1" x14ac:dyDescent="0.25">
      <c r="A739" s="14" t="s">
        <v>2510</v>
      </c>
      <c r="B739" s="30">
        <v>2302</v>
      </c>
      <c r="C739" s="26" t="s">
        <v>68</v>
      </c>
      <c r="D739" s="42" t="s">
        <v>59</v>
      </c>
      <c r="E739" s="26">
        <v>352450</v>
      </c>
      <c r="F739" s="26" t="s">
        <v>1659</v>
      </c>
      <c r="G739" s="33" t="s">
        <v>95</v>
      </c>
      <c r="H739" s="227" t="s">
        <v>1988</v>
      </c>
      <c r="I739" s="227" t="s">
        <v>2252</v>
      </c>
      <c r="J739" s="227" t="s">
        <v>2580</v>
      </c>
      <c r="K739" s="227" t="s">
        <v>2495</v>
      </c>
      <c r="L739" s="227" t="s">
        <v>350</v>
      </c>
      <c r="M739" s="247">
        <v>4</v>
      </c>
      <c r="N739" s="244">
        <v>160</v>
      </c>
      <c r="O739" s="243" t="s">
        <v>1575</v>
      </c>
      <c r="P739" s="125">
        <f>SUMIFS('C - Sazby a jednotkové ceny'!$H$7:$H$69,'C - Sazby a jednotkové ceny'!$E$7:$E$69,'A1 - Seznam míst plnění vnější'!L739,'C - Sazby a jednotkové ceny'!$F$7:$F$69,'A1 - Seznam míst plnění vnější'!M739)</f>
        <v>0</v>
      </c>
      <c r="Q739" s="269">
        <f t="shared" si="32"/>
        <v>0</v>
      </c>
      <c r="R739" s="249" t="s">
        <v>1586</v>
      </c>
      <c r="S739" s="251" t="s">
        <v>1585</v>
      </c>
      <c r="T739" s="252" t="s">
        <v>1585</v>
      </c>
      <c r="U739" s="250" t="s">
        <v>1586</v>
      </c>
      <c r="V739" s="261" t="s">
        <v>1586</v>
      </c>
      <c r="W739" s="262" t="s">
        <v>1586</v>
      </c>
      <c r="Y739" s="15">
        <f ca="1">SUMIFS('D - Harmonogram úklidu'!$AJ$5:$AJ$1213,'D - Harmonogram úklidu'!$A$5:$A$1213,'A1 - Seznam míst plnění vnější'!G743,'D - Harmonogram úklidu'!$B$5:$B$1213,'A1 - Seznam míst plnění vnější'!L743)</f>
        <v>24</v>
      </c>
      <c r="Z739" s="47" t="str">
        <f t="shared" si="31"/>
        <v>Nemotice</v>
      </c>
    </row>
    <row r="740" spans="1:26" ht="11.25" customHeight="1" x14ac:dyDescent="0.25">
      <c r="A740" s="14" t="s">
        <v>2510</v>
      </c>
      <c r="B740" s="30">
        <v>2302</v>
      </c>
      <c r="C740" s="26" t="s">
        <v>68</v>
      </c>
      <c r="D740" s="42" t="s">
        <v>59</v>
      </c>
      <c r="E740" s="26">
        <v>352658</v>
      </c>
      <c r="F740" s="26" t="s">
        <v>2698</v>
      </c>
      <c r="G740" s="33" t="s">
        <v>59</v>
      </c>
      <c r="H740" s="227" t="s">
        <v>1988</v>
      </c>
      <c r="I740" s="227" t="s">
        <v>2253</v>
      </c>
      <c r="J740" s="227" t="s">
        <v>2580</v>
      </c>
      <c r="K740" s="227" t="s">
        <v>2492</v>
      </c>
      <c r="L740" s="227" t="s">
        <v>347</v>
      </c>
      <c r="M740" s="247">
        <v>12</v>
      </c>
      <c r="N740" s="32">
        <v>2</v>
      </c>
      <c r="O740" s="39" t="s">
        <v>1576</v>
      </c>
      <c r="P740" s="125">
        <f>SUMIFS('C - Sazby a jednotkové ceny'!$H$7:$H$69,'C - Sazby a jednotkové ceny'!$E$7:$E$69,'A1 - Seznam míst plnění vnější'!L740,'C - Sazby a jednotkové ceny'!$F$7:$F$69,'A1 - Seznam míst plnění vnější'!M740)</f>
        <v>0</v>
      </c>
      <c r="Q740" s="269">
        <f t="shared" si="32"/>
        <v>0</v>
      </c>
      <c r="R740" s="249" t="s">
        <v>1586</v>
      </c>
      <c r="S740" s="251" t="s">
        <v>1586</v>
      </c>
      <c r="T740" s="252" t="s">
        <v>1586</v>
      </c>
      <c r="U740" s="250" t="s">
        <v>1586</v>
      </c>
      <c r="V740" s="261" t="s">
        <v>1586</v>
      </c>
      <c r="W740" s="262" t="s">
        <v>1586</v>
      </c>
      <c r="Y740" s="15">
        <f ca="1">SUMIFS('D - Harmonogram úklidu'!$AJ$5:$AJ$1213,'D - Harmonogram úklidu'!$A$5:$A$1213,'A1 - Seznam míst plnění vnější'!G744,'D - Harmonogram úklidu'!$B$5:$B$1213,'A1 - Seznam míst plnění vnější'!L744)</f>
        <v>16</v>
      </c>
      <c r="Z740" s="47" t="str">
        <f t="shared" si="31"/>
        <v>Nesovice</v>
      </c>
    </row>
    <row r="741" spans="1:26" ht="11.25" customHeight="1" x14ac:dyDescent="0.25">
      <c r="A741" s="14" t="s">
        <v>2510</v>
      </c>
      <c r="B741" s="30">
        <v>2302</v>
      </c>
      <c r="C741" s="26" t="s">
        <v>68</v>
      </c>
      <c r="D741" s="42" t="s">
        <v>59</v>
      </c>
      <c r="E741" s="26">
        <v>352658</v>
      </c>
      <c r="F741" s="26" t="s">
        <v>2699</v>
      </c>
      <c r="G741" s="33" t="s">
        <v>59</v>
      </c>
      <c r="H741" s="227" t="s">
        <v>1988</v>
      </c>
      <c r="I741" s="227" t="s">
        <v>2253</v>
      </c>
      <c r="J741" s="227" t="s">
        <v>2580</v>
      </c>
      <c r="K741" s="227" t="s">
        <v>2493</v>
      </c>
      <c r="L741" s="227" t="s">
        <v>348</v>
      </c>
      <c r="M741" s="247">
        <v>4</v>
      </c>
      <c r="N741" s="32">
        <v>1</v>
      </c>
      <c r="O741" s="39" t="s">
        <v>1576</v>
      </c>
      <c r="P741" s="125">
        <f>SUMIFS('C - Sazby a jednotkové ceny'!$H$7:$H$69,'C - Sazby a jednotkové ceny'!$E$7:$E$69,'A1 - Seznam míst plnění vnější'!L741,'C - Sazby a jednotkové ceny'!$F$7:$F$69,'A1 - Seznam míst plnění vnější'!M741)</f>
        <v>0</v>
      </c>
      <c r="Q741" s="269">
        <f t="shared" ref="Q741" si="34">M741*P741*N741*(365/12/28)</f>
        <v>0</v>
      </c>
      <c r="R741" s="249" t="s">
        <v>1586</v>
      </c>
      <c r="S741" s="251" t="s">
        <v>1586</v>
      </c>
      <c r="T741" s="252" t="s">
        <v>1586</v>
      </c>
      <c r="U741" s="250" t="s">
        <v>1586</v>
      </c>
      <c r="V741" s="261" t="s">
        <v>1586</v>
      </c>
      <c r="W741" s="262" t="s">
        <v>1586</v>
      </c>
    </row>
    <row r="742" spans="1:26" ht="11.25" customHeight="1" x14ac:dyDescent="0.25">
      <c r="A742" s="14" t="s">
        <v>2510</v>
      </c>
      <c r="B742" s="30">
        <v>2302</v>
      </c>
      <c r="C742" s="26" t="s">
        <v>68</v>
      </c>
      <c r="D742" s="42" t="s">
        <v>59</v>
      </c>
      <c r="E742" s="26">
        <v>352658</v>
      </c>
      <c r="F742" s="26" t="s">
        <v>2700</v>
      </c>
      <c r="G742" s="33" t="s">
        <v>59</v>
      </c>
      <c r="H742" s="227" t="s">
        <v>1988</v>
      </c>
      <c r="I742" s="227" t="s">
        <v>2253</v>
      </c>
      <c r="J742" s="227" t="s">
        <v>2580</v>
      </c>
      <c r="K742" s="227" t="s">
        <v>2495</v>
      </c>
      <c r="L742" s="227" t="s">
        <v>350</v>
      </c>
      <c r="M742" s="247">
        <v>12</v>
      </c>
      <c r="N742" s="244">
        <v>130</v>
      </c>
      <c r="O742" s="243" t="s">
        <v>1575</v>
      </c>
      <c r="P742" s="125">
        <f>SUMIFS('C - Sazby a jednotkové ceny'!$H$7:$H$69,'C - Sazby a jednotkové ceny'!$E$7:$E$69,'A1 - Seznam míst plnění vnější'!L742,'C - Sazby a jednotkové ceny'!$F$7:$F$69,'A1 - Seznam míst plnění vnější'!M742)</f>
        <v>0</v>
      </c>
      <c r="Q742" s="269">
        <f t="shared" si="32"/>
        <v>0</v>
      </c>
      <c r="R742" s="249" t="s">
        <v>1586</v>
      </c>
      <c r="S742" s="251" t="s">
        <v>1585</v>
      </c>
      <c r="T742" s="252" t="s">
        <v>1585</v>
      </c>
      <c r="U742" s="250" t="s">
        <v>1586</v>
      </c>
      <c r="V742" s="261" t="s">
        <v>1586</v>
      </c>
      <c r="W742" s="262" t="s">
        <v>1586</v>
      </c>
      <c r="Y742" s="15">
        <f ca="1">SUMIFS('D - Harmonogram úklidu'!$AJ$5:$AJ$1213,'D - Harmonogram úklidu'!$A$5:$A$1213,'A1 - Seznam míst plnění vnější'!G745,'D - Harmonogram úklidu'!$B$5:$B$1213,'A1 - Seznam míst plnění vnější'!L745)</f>
        <v>4</v>
      </c>
      <c r="Z742" s="47" t="str">
        <f t="shared" si="31"/>
        <v>Nesovice</v>
      </c>
    </row>
    <row r="743" spans="1:26" ht="19.5" customHeight="1" x14ac:dyDescent="0.25">
      <c r="A743" s="14" t="s">
        <v>2510</v>
      </c>
      <c r="B743" s="30">
        <v>2302</v>
      </c>
      <c r="C743" s="26" t="s">
        <v>68</v>
      </c>
      <c r="D743" s="42" t="s">
        <v>59</v>
      </c>
      <c r="E743" s="26">
        <v>352658</v>
      </c>
      <c r="F743" s="26" t="s">
        <v>1855</v>
      </c>
      <c r="G743" s="33" t="s">
        <v>59</v>
      </c>
      <c r="H743" s="227" t="s">
        <v>1988</v>
      </c>
      <c r="I743" s="227" t="s">
        <v>2254</v>
      </c>
      <c r="J743" s="227" t="s">
        <v>2580</v>
      </c>
      <c r="K743" s="227" t="s">
        <v>2492</v>
      </c>
      <c r="L743" s="227" t="s">
        <v>347</v>
      </c>
      <c r="M743" s="247">
        <v>4</v>
      </c>
      <c r="N743" s="32">
        <v>2</v>
      </c>
      <c r="O743" s="39" t="s">
        <v>1576</v>
      </c>
      <c r="P743" s="125">
        <f>SUMIFS('C - Sazby a jednotkové ceny'!$H$7:$H$69,'C - Sazby a jednotkové ceny'!$E$7:$E$69,'A1 - Seznam míst plnění vnější'!L743,'C - Sazby a jednotkové ceny'!$F$7:$F$69,'A1 - Seznam míst plnění vnější'!M743)</f>
        <v>0</v>
      </c>
      <c r="Q743" s="269">
        <f t="shared" si="32"/>
        <v>0</v>
      </c>
      <c r="R743" s="249" t="s">
        <v>1586</v>
      </c>
      <c r="S743" s="251" t="s">
        <v>1586</v>
      </c>
      <c r="T743" s="252" t="s">
        <v>1586</v>
      </c>
      <c r="U743" s="250" t="s">
        <v>1586</v>
      </c>
      <c r="V743" s="261" t="s">
        <v>1586</v>
      </c>
      <c r="W743" s="262" t="s">
        <v>1586</v>
      </c>
      <c r="Y743" s="15">
        <f ca="1">SUMIFS('D - Harmonogram úklidu'!$AJ$5:$AJ$1213,'D - Harmonogram úklidu'!$A$5:$A$1213,'A1 - Seznam míst plnění vnější'!G746,'D - Harmonogram úklidu'!$B$5:$B$1213,'A1 - Seznam míst plnění vnější'!L746)</f>
        <v>4</v>
      </c>
      <c r="Z743" s="47" t="str">
        <f t="shared" si="31"/>
        <v>Nesovice</v>
      </c>
    </row>
    <row r="744" spans="1:26" ht="19.5" customHeight="1" x14ac:dyDescent="0.25">
      <c r="A744" s="14" t="s">
        <v>2510</v>
      </c>
      <c r="B744" s="30">
        <v>2302</v>
      </c>
      <c r="C744" s="26" t="s">
        <v>68</v>
      </c>
      <c r="D744" s="42" t="s">
        <v>59</v>
      </c>
      <c r="E744" s="26">
        <v>352658</v>
      </c>
      <c r="F744" s="26" t="s">
        <v>1856</v>
      </c>
      <c r="G744" s="33" t="s">
        <v>59</v>
      </c>
      <c r="H744" s="227" t="s">
        <v>1988</v>
      </c>
      <c r="I744" s="227" t="s">
        <v>2254</v>
      </c>
      <c r="J744" s="227" t="s">
        <v>2580</v>
      </c>
      <c r="K744" s="227" t="s">
        <v>2495</v>
      </c>
      <c r="L744" s="227" t="s">
        <v>350</v>
      </c>
      <c r="M744" s="247">
        <v>4</v>
      </c>
      <c r="N744" s="244">
        <v>70</v>
      </c>
      <c r="O744" s="243" t="s">
        <v>1575</v>
      </c>
      <c r="P744" s="125">
        <f>SUMIFS('C - Sazby a jednotkové ceny'!$H$7:$H$69,'C - Sazby a jednotkové ceny'!$E$7:$E$69,'A1 - Seznam míst plnění vnější'!L744,'C - Sazby a jednotkové ceny'!$F$7:$F$69,'A1 - Seznam míst plnění vnější'!M744)</f>
        <v>0</v>
      </c>
      <c r="Q744" s="269">
        <f t="shared" si="32"/>
        <v>0</v>
      </c>
      <c r="R744" s="249" t="s">
        <v>1586</v>
      </c>
      <c r="S744" s="251" t="s">
        <v>1585</v>
      </c>
      <c r="T744" s="252" t="s">
        <v>1585</v>
      </c>
      <c r="U744" s="250" t="s">
        <v>1586</v>
      </c>
      <c r="V744" s="261" t="s">
        <v>1586</v>
      </c>
      <c r="W744" s="262" t="s">
        <v>1586</v>
      </c>
      <c r="Y744" s="15">
        <f ca="1">SUMIFS('D - Harmonogram úklidu'!$AJ$5:$AJ$1213,'D - Harmonogram úklidu'!$A$5:$A$1213,'A1 - Seznam míst plnění vnější'!G747,'D - Harmonogram úklidu'!$B$5:$B$1213,'A1 - Seznam míst plnění vnější'!L747)</f>
        <v>2</v>
      </c>
      <c r="Z744" s="47" t="str">
        <f t="shared" si="31"/>
        <v>Nesovice</v>
      </c>
    </row>
    <row r="745" spans="1:26" ht="19.5" customHeight="1" x14ac:dyDescent="0.25">
      <c r="A745" s="14" t="s">
        <v>2510</v>
      </c>
      <c r="B745" s="30">
        <v>2302</v>
      </c>
      <c r="C745" s="26" t="s">
        <v>68</v>
      </c>
      <c r="D745" s="42" t="s">
        <v>59</v>
      </c>
      <c r="E745" s="26">
        <v>335257</v>
      </c>
      <c r="F745" s="26" t="s">
        <v>1663</v>
      </c>
      <c r="G745" s="33" t="s">
        <v>96</v>
      </c>
      <c r="H745" s="227" t="s">
        <v>1988</v>
      </c>
      <c r="I745" s="227" t="s">
        <v>2255</v>
      </c>
      <c r="J745" s="227" t="s">
        <v>2580</v>
      </c>
      <c r="K745" s="227" t="s">
        <v>2492</v>
      </c>
      <c r="L745" s="227" t="s">
        <v>347</v>
      </c>
      <c r="M745" s="247">
        <v>4</v>
      </c>
      <c r="N745" s="32">
        <v>2</v>
      </c>
      <c r="O745" s="39" t="s">
        <v>1576</v>
      </c>
      <c r="P745" s="125">
        <f>SUMIFS('C - Sazby a jednotkové ceny'!$H$7:$H$69,'C - Sazby a jednotkové ceny'!$E$7:$E$69,'A1 - Seznam míst plnění vnější'!L745,'C - Sazby a jednotkové ceny'!$F$7:$F$69,'A1 - Seznam míst plnění vnější'!M745)</f>
        <v>0</v>
      </c>
      <c r="Q745" s="269">
        <f t="shared" si="32"/>
        <v>0</v>
      </c>
      <c r="R745" s="249" t="s">
        <v>1586</v>
      </c>
      <c r="S745" s="251" t="s">
        <v>1586</v>
      </c>
      <c r="T745" s="252" t="s">
        <v>1586</v>
      </c>
      <c r="U745" s="250" t="s">
        <v>1586</v>
      </c>
      <c r="V745" s="261" t="s">
        <v>1586</v>
      </c>
      <c r="W745" s="262" t="s">
        <v>1586</v>
      </c>
      <c r="Y745" s="15">
        <f ca="1">SUMIFS('D - Harmonogram úklidu'!$AJ$5:$AJ$1213,'D - Harmonogram úklidu'!$A$5:$A$1213,'A1 - Seznam míst plnění vnější'!G748,'D - Harmonogram úklidu'!$B$5:$B$1213,'A1 - Seznam míst plnění vnější'!L748)</f>
        <v>4</v>
      </c>
      <c r="Z745" s="47" t="str">
        <f t="shared" si="31"/>
        <v>Nevojice</v>
      </c>
    </row>
    <row r="746" spans="1:26" ht="19.5" customHeight="1" x14ac:dyDescent="0.25">
      <c r="A746" s="14" t="s">
        <v>2510</v>
      </c>
      <c r="B746" s="30">
        <v>2302</v>
      </c>
      <c r="C746" s="26" t="s">
        <v>68</v>
      </c>
      <c r="D746" s="42" t="s">
        <v>59</v>
      </c>
      <c r="E746" s="26">
        <v>335257</v>
      </c>
      <c r="F746" s="26" t="s">
        <v>1664</v>
      </c>
      <c r="G746" s="33" t="s">
        <v>96</v>
      </c>
      <c r="H746" s="227" t="s">
        <v>1988</v>
      </c>
      <c r="I746" s="227" t="s">
        <v>2255</v>
      </c>
      <c r="J746" s="227" t="s">
        <v>2580</v>
      </c>
      <c r="K746" s="227" t="s">
        <v>2495</v>
      </c>
      <c r="L746" s="227" t="s">
        <v>350</v>
      </c>
      <c r="M746" s="247">
        <v>4</v>
      </c>
      <c r="N746" s="244">
        <v>57</v>
      </c>
      <c r="O746" s="243" t="s">
        <v>1575</v>
      </c>
      <c r="P746" s="125">
        <f>SUMIFS('C - Sazby a jednotkové ceny'!$H$7:$H$69,'C - Sazby a jednotkové ceny'!$E$7:$E$69,'A1 - Seznam míst plnění vnější'!L746,'C - Sazby a jednotkové ceny'!$F$7:$F$69,'A1 - Seznam míst plnění vnější'!M746)</f>
        <v>0</v>
      </c>
      <c r="Q746" s="269">
        <f t="shared" si="32"/>
        <v>0</v>
      </c>
      <c r="R746" s="249" t="s">
        <v>1586</v>
      </c>
      <c r="S746" s="251" t="s">
        <v>1586</v>
      </c>
      <c r="T746" s="252" t="s">
        <v>1586</v>
      </c>
      <c r="U746" s="250" t="s">
        <v>1586</v>
      </c>
      <c r="V746" s="261" t="s">
        <v>1586</v>
      </c>
      <c r="W746" s="262" t="s">
        <v>1586</v>
      </c>
      <c r="Y746" s="15">
        <f ca="1">SUMIFS('D - Harmonogram úklidu'!$AJ$5:$AJ$1213,'D - Harmonogram úklidu'!$A$5:$A$1213,'A1 - Seznam míst plnění vnější'!G749,'D - Harmonogram úklidu'!$B$5:$B$1213,'A1 - Seznam míst plnění vnější'!L749)</f>
        <v>2</v>
      </c>
      <c r="Z746" s="47" t="str">
        <f t="shared" si="31"/>
        <v>Nevojice</v>
      </c>
    </row>
    <row r="747" spans="1:26" ht="19.5" customHeight="1" x14ac:dyDescent="0.25">
      <c r="A747" s="14" t="s">
        <v>2510</v>
      </c>
      <c r="B747" s="30">
        <v>2031</v>
      </c>
      <c r="C747" s="26" t="s">
        <v>344</v>
      </c>
      <c r="D747" s="42" t="s">
        <v>163</v>
      </c>
      <c r="E747" s="26">
        <v>368555</v>
      </c>
      <c r="F747" s="26" t="s">
        <v>1620</v>
      </c>
      <c r="G747" s="33" t="s">
        <v>177</v>
      </c>
      <c r="H747" s="227" t="s">
        <v>1988</v>
      </c>
      <c r="I747" s="227" t="s">
        <v>2256</v>
      </c>
      <c r="J747" s="227" t="s">
        <v>2580</v>
      </c>
      <c r="K747" s="227" t="s">
        <v>2491</v>
      </c>
      <c r="L747" s="227" t="s">
        <v>346</v>
      </c>
      <c r="M747" s="247">
        <v>2</v>
      </c>
      <c r="N747" s="244">
        <v>40</v>
      </c>
      <c r="O747" s="243" t="s">
        <v>1575</v>
      </c>
      <c r="P747" s="125">
        <f>SUMIFS('C - Sazby a jednotkové ceny'!$H$7:$H$69,'C - Sazby a jednotkové ceny'!$E$7:$E$69,'A1 - Seznam míst plnění vnější'!L747,'C - Sazby a jednotkové ceny'!$F$7:$F$69,'A1 - Seznam míst plnění vnější'!M747)</f>
        <v>0</v>
      </c>
      <c r="Q747" s="269">
        <f t="shared" si="32"/>
        <v>0</v>
      </c>
      <c r="R747" s="249" t="s">
        <v>1586</v>
      </c>
      <c r="S747" s="251" t="s">
        <v>1586</v>
      </c>
      <c r="T747" s="252" t="s">
        <v>1586</v>
      </c>
      <c r="U747" s="250" t="s">
        <v>1586</v>
      </c>
      <c r="V747" s="261" t="s">
        <v>1586</v>
      </c>
      <c r="W747" s="262" t="s">
        <v>1586</v>
      </c>
      <c r="Y747" s="15">
        <f ca="1">SUMIFS('D - Harmonogram úklidu'!$AJ$5:$AJ$1213,'D - Harmonogram úklidu'!$A$5:$A$1213,'A1 - Seznam míst plnění vnější'!G750,'D - Harmonogram úklidu'!$B$5:$B$1213,'A1 - Seznam míst plnění vnější'!L750)</f>
        <v>1</v>
      </c>
      <c r="Z747" s="47" t="str">
        <f t="shared" si="31"/>
        <v>Níhov</v>
      </c>
    </row>
    <row r="748" spans="1:26" ht="19.5" customHeight="1" x14ac:dyDescent="0.25">
      <c r="A748" s="14" t="s">
        <v>489</v>
      </c>
      <c r="B748" s="30">
        <v>2031</v>
      </c>
      <c r="C748" s="26" t="s">
        <v>344</v>
      </c>
      <c r="D748" s="42" t="s">
        <v>163</v>
      </c>
      <c r="E748" s="26">
        <v>368555</v>
      </c>
      <c r="F748" s="26" t="s">
        <v>1621</v>
      </c>
      <c r="G748" s="33" t="s">
        <v>177</v>
      </c>
      <c r="H748" s="227" t="s">
        <v>1988</v>
      </c>
      <c r="I748" s="227" t="s">
        <v>2256</v>
      </c>
      <c r="J748" s="227" t="s">
        <v>2580</v>
      </c>
      <c r="K748" s="227" t="s">
        <v>2492</v>
      </c>
      <c r="L748" s="227" t="s">
        <v>347</v>
      </c>
      <c r="M748" s="247">
        <v>4</v>
      </c>
      <c r="N748" s="32">
        <v>2</v>
      </c>
      <c r="O748" s="39" t="s">
        <v>1576</v>
      </c>
      <c r="P748" s="125">
        <f>SUMIFS('C - Sazby a jednotkové ceny'!$H$7:$H$69,'C - Sazby a jednotkové ceny'!$E$7:$E$69,'A1 - Seznam míst plnění vnější'!L748,'C - Sazby a jednotkové ceny'!$F$7:$F$69,'A1 - Seznam míst plnění vnější'!M748)</f>
        <v>0</v>
      </c>
      <c r="Q748" s="269">
        <f t="shared" si="32"/>
        <v>0</v>
      </c>
      <c r="R748" s="249" t="s">
        <v>1586</v>
      </c>
      <c r="S748" s="251" t="s">
        <v>1586</v>
      </c>
      <c r="T748" s="252" t="s">
        <v>1586</v>
      </c>
      <c r="U748" s="250" t="s">
        <v>1586</v>
      </c>
      <c r="V748" s="261" t="s">
        <v>1586</v>
      </c>
      <c r="W748" s="262" t="s">
        <v>1586</v>
      </c>
      <c r="Y748" s="15">
        <f ca="1">SUMIFS('D - Harmonogram úklidu'!$AJ$5:$AJ$1213,'D - Harmonogram úklidu'!$A$5:$A$1213,'A1 - Seznam míst plnění vnější'!G751,'D - Harmonogram úklidu'!$B$5:$B$1213,'A1 - Seznam míst plnění vnější'!L751)</f>
        <v>2</v>
      </c>
      <c r="Z748" s="47" t="str">
        <f t="shared" si="31"/>
        <v>Níhov</v>
      </c>
    </row>
    <row r="749" spans="1:26" ht="19.5" customHeight="1" x14ac:dyDescent="0.25">
      <c r="A749" s="14" t="s">
        <v>2510</v>
      </c>
      <c r="B749" s="30">
        <v>2031</v>
      </c>
      <c r="C749" s="26" t="s">
        <v>344</v>
      </c>
      <c r="D749" s="42" t="s">
        <v>163</v>
      </c>
      <c r="E749" s="26">
        <v>368555</v>
      </c>
      <c r="F749" s="26" t="s">
        <v>1622</v>
      </c>
      <c r="G749" s="33" t="s">
        <v>177</v>
      </c>
      <c r="H749" s="227" t="s">
        <v>1988</v>
      </c>
      <c r="I749" s="227" t="s">
        <v>2256</v>
      </c>
      <c r="J749" s="227" t="s">
        <v>2580</v>
      </c>
      <c r="K749" s="227" t="s">
        <v>2495</v>
      </c>
      <c r="L749" s="227" t="s">
        <v>350</v>
      </c>
      <c r="M749" s="247">
        <v>1</v>
      </c>
      <c r="N749" s="244">
        <v>1467</v>
      </c>
      <c r="O749" s="243" t="s">
        <v>1575</v>
      </c>
      <c r="P749" s="125">
        <f>SUMIFS('C - Sazby a jednotkové ceny'!$H$7:$H$69,'C - Sazby a jednotkové ceny'!$E$7:$E$69,'A1 - Seznam míst plnění vnější'!L749,'C - Sazby a jednotkové ceny'!$F$7:$F$69,'A1 - Seznam míst plnění vnější'!M749)</f>
        <v>0</v>
      </c>
      <c r="Q749" s="269">
        <f t="shared" si="32"/>
        <v>0</v>
      </c>
      <c r="R749" s="249" t="s">
        <v>1586</v>
      </c>
      <c r="S749" s="251" t="s">
        <v>1586</v>
      </c>
      <c r="T749" s="252" t="s">
        <v>1586</v>
      </c>
      <c r="U749" s="250" t="s">
        <v>1586</v>
      </c>
      <c r="V749" s="261" t="s">
        <v>1586</v>
      </c>
      <c r="W749" s="262" t="s">
        <v>1586</v>
      </c>
      <c r="Y749" s="15">
        <f ca="1">SUMIFS('D - Harmonogram úklidu'!$AJ$5:$AJ$1213,'D - Harmonogram úklidu'!$A$5:$A$1213,'A1 - Seznam míst plnění vnější'!G752,'D - Harmonogram úklidu'!$B$5:$B$1213,'A1 - Seznam míst plnění vnější'!L752)</f>
        <v>4</v>
      </c>
      <c r="Z749" s="47" t="str">
        <f t="shared" si="31"/>
        <v>Níhov</v>
      </c>
    </row>
    <row r="750" spans="1:26" ht="19.5" customHeight="1" x14ac:dyDescent="0.25">
      <c r="A750" s="14" t="s">
        <v>2510</v>
      </c>
      <c r="B750" s="30">
        <v>2031</v>
      </c>
      <c r="C750" s="26" t="s">
        <v>344</v>
      </c>
      <c r="D750" s="42" t="s">
        <v>163</v>
      </c>
      <c r="E750" s="26">
        <v>368555</v>
      </c>
      <c r="F750" s="26" t="s">
        <v>1623</v>
      </c>
      <c r="G750" s="33" t="s">
        <v>177</v>
      </c>
      <c r="H750" s="227" t="s">
        <v>1988</v>
      </c>
      <c r="I750" s="227" t="s">
        <v>2256</v>
      </c>
      <c r="J750" s="227" t="s">
        <v>2494</v>
      </c>
      <c r="K750" s="227" t="s">
        <v>2494</v>
      </c>
      <c r="L750" s="227" t="s">
        <v>391</v>
      </c>
      <c r="M750" s="247">
        <v>1</v>
      </c>
      <c r="N750" s="244">
        <v>1149</v>
      </c>
      <c r="O750" s="243" t="s">
        <v>1575</v>
      </c>
      <c r="P750" s="125">
        <f>SUMIFS('C - Sazby a jednotkové ceny'!$H$7:$H$69,'C - Sazby a jednotkové ceny'!$E$7:$E$69,'A1 - Seznam míst plnění vnější'!L750,'C - Sazby a jednotkové ceny'!$F$7:$F$69,'A1 - Seznam míst plnění vnější'!M750)</f>
        <v>0</v>
      </c>
      <c r="Q750" s="269">
        <f t="shared" si="32"/>
        <v>0</v>
      </c>
      <c r="R750" s="249" t="s">
        <v>1586</v>
      </c>
      <c r="S750" s="251" t="s">
        <v>1586</v>
      </c>
      <c r="T750" s="252" t="s">
        <v>1586</v>
      </c>
      <c r="U750" s="250" t="s">
        <v>1586</v>
      </c>
      <c r="V750" s="261" t="s">
        <v>1586</v>
      </c>
      <c r="W750" s="262" t="s">
        <v>1586</v>
      </c>
      <c r="Y750" s="15">
        <f ca="1">SUMIFS('D - Harmonogram úklidu'!$AJ$5:$AJ$1213,'D - Harmonogram úklidu'!$A$5:$A$1213,'A1 - Seznam míst plnění vnější'!G753,'D - Harmonogram úklidu'!$B$5:$B$1213,'A1 - Seznam míst plnění vnější'!L753)</f>
        <v>6</v>
      </c>
      <c r="Z750" s="47" t="str">
        <f t="shared" si="31"/>
        <v>Níhov</v>
      </c>
    </row>
    <row r="751" spans="1:26" ht="19.5" customHeight="1" x14ac:dyDescent="0.25">
      <c r="A751" s="14" t="s">
        <v>2510</v>
      </c>
      <c r="B751" s="30">
        <v>2031</v>
      </c>
      <c r="C751" s="26" t="s">
        <v>128</v>
      </c>
      <c r="D751" s="42" t="s">
        <v>121</v>
      </c>
      <c r="E751" s="26">
        <v>357673</v>
      </c>
      <c r="F751" s="26" t="s">
        <v>1620</v>
      </c>
      <c r="G751" s="33" t="s">
        <v>178</v>
      </c>
      <c r="H751" s="227" t="s">
        <v>1988</v>
      </c>
      <c r="I751" s="227" t="s">
        <v>2257</v>
      </c>
      <c r="J751" s="227" t="s">
        <v>2580</v>
      </c>
      <c r="K751" s="227" t="s">
        <v>2491</v>
      </c>
      <c r="L751" s="227" t="s">
        <v>346</v>
      </c>
      <c r="M751" s="247">
        <v>2</v>
      </c>
      <c r="N751" s="244">
        <v>30</v>
      </c>
      <c r="O751" s="243" t="s">
        <v>1575</v>
      </c>
      <c r="P751" s="125">
        <f>SUMIFS('C - Sazby a jednotkové ceny'!$H$7:$H$69,'C - Sazby a jednotkové ceny'!$E$7:$E$69,'A1 - Seznam míst plnění vnější'!L751,'C - Sazby a jednotkové ceny'!$F$7:$F$69,'A1 - Seznam míst plnění vnější'!M751)</f>
        <v>0</v>
      </c>
      <c r="Q751" s="269">
        <f t="shared" si="32"/>
        <v>0</v>
      </c>
      <c r="R751" s="249" t="s">
        <v>1586</v>
      </c>
      <c r="S751" s="251" t="s">
        <v>1586</v>
      </c>
      <c r="T751" s="252" t="s">
        <v>1586</v>
      </c>
      <c r="U751" s="250" t="s">
        <v>1586</v>
      </c>
      <c r="V751" s="261" t="s">
        <v>1586</v>
      </c>
      <c r="W751" s="262" t="s">
        <v>1586</v>
      </c>
      <c r="Y751" s="15">
        <f ca="1">SUMIFS('D - Harmonogram úklidu'!$AJ$5:$AJ$1213,'D - Harmonogram úklidu'!$A$5:$A$1213,'A1 - Seznam míst plnění vnější'!G754,'D - Harmonogram úklidu'!$B$5:$B$1213,'A1 - Seznam míst plnění vnější'!L754)</f>
        <v>1</v>
      </c>
      <c r="Z751" s="47" t="str">
        <f t="shared" si="31"/>
        <v>Nížkov</v>
      </c>
    </row>
    <row r="752" spans="1:26" ht="19.5" customHeight="1" x14ac:dyDescent="0.25">
      <c r="A752" s="14" t="s">
        <v>2510</v>
      </c>
      <c r="B752" s="30">
        <v>2031</v>
      </c>
      <c r="C752" s="26" t="s">
        <v>128</v>
      </c>
      <c r="D752" s="42" t="s">
        <v>121</v>
      </c>
      <c r="E752" s="26">
        <v>357673</v>
      </c>
      <c r="F752" s="26" t="s">
        <v>1621</v>
      </c>
      <c r="G752" s="33" t="s">
        <v>178</v>
      </c>
      <c r="H752" s="227" t="s">
        <v>1988</v>
      </c>
      <c r="I752" s="227" t="s">
        <v>2257</v>
      </c>
      <c r="J752" s="227" t="s">
        <v>2580</v>
      </c>
      <c r="K752" s="227" t="s">
        <v>2492</v>
      </c>
      <c r="L752" s="227" t="s">
        <v>347</v>
      </c>
      <c r="M752" s="247">
        <v>4</v>
      </c>
      <c r="N752" s="32">
        <v>2</v>
      </c>
      <c r="O752" s="39" t="s">
        <v>1576</v>
      </c>
      <c r="P752" s="125">
        <f>SUMIFS('C - Sazby a jednotkové ceny'!$H$7:$H$69,'C - Sazby a jednotkové ceny'!$E$7:$E$69,'A1 - Seznam míst plnění vnější'!L752,'C - Sazby a jednotkové ceny'!$F$7:$F$69,'A1 - Seznam míst plnění vnější'!M752)</f>
        <v>0</v>
      </c>
      <c r="Q752" s="269">
        <f t="shared" si="32"/>
        <v>0</v>
      </c>
      <c r="R752" s="249" t="s">
        <v>1586</v>
      </c>
      <c r="S752" s="251" t="s">
        <v>1586</v>
      </c>
      <c r="T752" s="252" t="s">
        <v>1586</v>
      </c>
      <c r="U752" s="250" t="s">
        <v>1586</v>
      </c>
      <c r="V752" s="261" t="s">
        <v>1586</v>
      </c>
      <c r="W752" s="262" t="s">
        <v>1586</v>
      </c>
      <c r="Y752" s="15">
        <f ca="1">SUMIFS('D - Harmonogram úklidu'!$AJ$5:$AJ$1213,'D - Harmonogram úklidu'!$A$5:$A$1213,'A1 - Seznam míst plnění vnější'!G755,'D - Harmonogram úklidu'!$B$5:$B$1213,'A1 - Seznam míst plnění vnější'!L755)</f>
        <v>6</v>
      </c>
      <c r="Z752" s="47" t="str">
        <f t="shared" si="31"/>
        <v>Nížkov</v>
      </c>
    </row>
    <row r="753" spans="1:26" ht="19.5" customHeight="1" x14ac:dyDescent="0.25">
      <c r="A753" s="14" t="s">
        <v>2510</v>
      </c>
      <c r="B753" s="30">
        <v>2031</v>
      </c>
      <c r="C753" s="26" t="s">
        <v>128</v>
      </c>
      <c r="D753" s="42" t="s">
        <v>121</v>
      </c>
      <c r="E753" s="26">
        <v>357673</v>
      </c>
      <c r="F753" s="26" t="s">
        <v>1622</v>
      </c>
      <c r="G753" s="33" t="s">
        <v>178</v>
      </c>
      <c r="H753" s="227" t="s">
        <v>1988</v>
      </c>
      <c r="I753" s="227" t="s">
        <v>2257</v>
      </c>
      <c r="J753" s="227" t="s">
        <v>2580</v>
      </c>
      <c r="K753" s="227" t="s">
        <v>2495</v>
      </c>
      <c r="L753" s="227" t="s">
        <v>350</v>
      </c>
      <c r="M753" s="247">
        <v>1</v>
      </c>
      <c r="N753" s="244">
        <v>1224</v>
      </c>
      <c r="O753" s="243" t="s">
        <v>1575</v>
      </c>
      <c r="P753" s="125">
        <f>SUMIFS('C - Sazby a jednotkové ceny'!$H$7:$H$69,'C - Sazby a jednotkové ceny'!$E$7:$E$69,'A1 - Seznam míst plnění vnější'!L753,'C - Sazby a jednotkové ceny'!$F$7:$F$69,'A1 - Seznam míst plnění vnější'!M753)</f>
        <v>0</v>
      </c>
      <c r="Q753" s="269">
        <f t="shared" si="32"/>
        <v>0</v>
      </c>
      <c r="R753" s="249" t="s">
        <v>1586</v>
      </c>
      <c r="S753" s="251" t="s">
        <v>1586</v>
      </c>
      <c r="T753" s="252" t="s">
        <v>1586</v>
      </c>
      <c r="U753" s="250" t="s">
        <v>1586</v>
      </c>
      <c r="V753" s="261" t="s">
        <v>1586</v>
      </c>
      <c r="W753" s="262" t="s">
        <v>1586</v>
      </c>
      <c r="Y753" s="15">
        <f ca="1">SUMIFS('D - Harmonogram úklidu'!$AJ$5:$AJ$1213,'D - Harmonogram úklidu'!$A$5:$A$1213,'A1 - Seznam míst plnění vnější'!G756,'D - Harmonogram úklidu'!$B$5:$B$1213,'A1 - Seznam míst plnění vnější'!L756)</f>
        <v>2</v>
      </c>
      <c r="Z753" s="47" t="str">
        <f t="shared" si="31"/>
        <v>Nížkov</v>
      </c>
    </row>
    <row r="754" spans="1:26" ht="19.5" customHeight="1" x14ac:dyDescent="0.25">
      <c r="A754" s="14" t="s">
        <v>2510</v>
      </c>
      <c r="B754" s="30">
        <v>2031</v>
      </c>
      <c r="C754" s="26" t="s">
        <v>128</v>
      </c>
      <c r="D754" s="42" t="s">
        <v>121</v>
      </c>
      <c r="E754" s="26">
        <v>357673</v>
      </c>
      <c r="F754" s="26" t="s">
        <v>1623</v>
      </c>
      <c r="G754" s="33" t="s">
        <v>178</v>
      </c>
      <c r="H754" s="227" t="s">
        <v>1988</v>
      </c>
      <c r="I754" s="227" t="s">
        <v>2257</v>
      </c>
      <c r="J754" s="227" t="s">
        <v>2494</v>
      </c>
      <c r="K754" s="227" t="s">
        <v>2494</v>
      </c>
      <c r="L754" s="227" t="s">
        <v>391</v>
      </c>
      <c r="M754" s="247">
        <v>1</v>
      </c>
      <c r="N754" s="244">
        <v>959</v>
      </c>
      <c r="O754" s="243" t="s">
        <v>1575</v>
      </c>
      <c r="P754" s="125">
        <f>SUMIFS('C - Sazby a jednotkové ceny'!$H$7:$H$69,'C - Sazby a jednotkové ceny'!$E$7:$E$69,'A1 - Seznam míst plnění vnější'!L754,'C - Sazby a jednotkové ceny'!$F$7:$F$69,'A1 - Seznam míst plnění vnější'!M754)</f>
        <v>0</v>
      </c>
      <c r="Q754" s="269">
        <f t="shared" si="32"/>
        <v>0</v>
      </c>
      <c r="R754" s="249" t="s">
        <v>1586</v>
      </c>
      <c r="S754" s="251" t="s">
        <v>1586</v>
      </c>
      <c r="T754" s="252" t="s">
        <v>1586</v>
      </c>
      <c r="U754" s="250" t="s">
        <v>1586</v>
      </c>
      <c r="V754" s="261" t="s">
        <v>1586</v>
      </c>
      <c r="W754" s="262" t="s">
        <v>1586</v>
      </c>
      <c r="Y754" s="15">
        <f ca="1">SUMIFS('D - Harmonogram úklidu'!$AJ$5:$AJ$1213,'D - Harmonogram úklidu'!$A$5:$A$1213,'A1 - Seznam míst plnění vnější'!G757,'D - Harmonogram úklidu'!$B$5:$B$1213,'A1 - Seznam míst plnění vnější'!L757)</f>
        <v>4</v>
      </c>
      <c r="Z754" s="47" t="str">
        <f t="shared" si="31"/>
        <v>Nížkov</v>
      </c>
    </row>
    <row r="755" spans="1:26" ht="11.25" customHeight="1" x14ac:dyDescent="0.25">
      <c r="A755" s="14" t="s">
        <v>2510</v>
      </c>
      <c r="B755" s="30">
        <v>2031</v>
      </c>
      <c r="C755" s="26" t="s">
        <v>128</v>
      </c>
      <c r="D755" s="42" t="s">
        <v>121</v>
      </c>
      <c r="E755" s="26">
        <v>357673</v>
      </c>
      <c r="F755" s="26" t="s">
        <v>1857</v>
      </c>
      <c r="G755" s="33" t="s">
        <v>178</v>
      </c>
      <c r="H755" s="227" t="s">
        <v>1988</v>
      </c>
      <c r="I755" s="227" t="s">
        <v>2258</v>
      </c>
      <c r="J755" s="227" t="s">
        <v>2580</v>
      </c>
      <c r="K755" s="227" t="s">
        <v>2495</v>
      </c>
      <c r="L755" s="227" t="s">
        <v>350</v>
      </c>
      <c r="M755" s="247">
        <v>2</v>
      </c>
      <c r="N755" s="244">
        <v>87</v>
      </c>
      <c r="O755" s="243" t="s">
        <v>1575</v>
      </c>
      <c r="P755" s="125">
        <f>SUMIFS('C - Sazby a jednotkové ceny'!$H$7:$H$69,'C - Sazby a jednotkové ceny'!$E$7:$E$69,'A1 - Seznam míst plnění vnější'!L755,'C - Sazby a jednotkové ceny'!$F$7:$F$69,'A1 - Seznam míst plnění vnější'!M755)</f>
        <v>0</v>
      </c>
      <c r="Q755" s="269">
        <f t="shared" si="32"/>
        <v>0</v>
      </c>
      <c r="R755" s="249" t="s">
        <v>1586</v>
      </c>
      <c r="S755" s="251" t="s">
        <v>1586</v>
      </c>
      <c r="T755" s="252" t="s">
        <v>1586</v>
      </c>
      <c r="U755" s="250" t="s">
        <v>1586</v>
      </c>
      <c r="V755" s="261" t="s">
        <v>1586</v>
      </c>
      <c r="W755" s="262" t="s">
        <v>1586</v>
      </c>
      <c r="Y755" s="15">
        <f ca="1">SUMIFS('D - Harmonogram úklidu'!$AJ$5:$AJ$1213,'D - Harmonogram úklidu'!$A$5:$A$1213,'A1 - Seznam míst plnění vnější'!G758,'D - Harmonogram úklidu'!$B$5:$B$1213,'A1 - Seznam míst plnění vnější'!L758)</f>
        <v>2</v>
      </c>
      <c r="Z755" s="47" t="str">
        <f t="shared" si="31"/>
        <v>Nížkov</v>
      </c>
    </row>
    <row r="756" spans="1:26" ht="19.5" customHeight="1" x14ac:dyDescent="0.25">
      <c r="A756" s="14" t="s">
        <v>2510</v>
      </c>
      <c r="B756" s="30">
        <v>1851</v>
      </c>
      <c r="C756" s="26" t="s">
        <v>128</v>
      </c>
      <c r="D756" s="42" t="s">
        <v>119</v>
      </c>
      <c r="E756" s="26">
        <v>742122</v>
      </c>
      <c r="F756" s="26" t="s">
        <v>1624</v>
      </c>
      <c r="G756" s="33" t="s">
        <v>271</v>
      </c>
      <c r="H756" s="227" t="s">
        <v>1988</v>
      </c>
      <c r="I756" s="227" t="s">
        <v>2259</v>
      </c>
      <c r="J756" s="227" t="s">
        <v>2580</v>
      </c>
      <c r="K756" s="227" t="s">
        <v>2491</v>
      </c>
      <c r="L756" s="227" t="s">
        <v>346</v>
      </c>
      <c r="M756" s="247">
        <v>2</v>
      </c>
      <c r="N756" s="244">
        <v>12</v>
      </c>
      <c r="O756" s="243" t="s">
        <v>1575</v>
      </c>
      <c r="P756" s="125">
        <f>SUMIFS('C - Sazby a jednotkové ceny'!$H$7:$H$69,'C - Sazby a jednotkové ceny'!$E$7:$E$69,'A1 - Seznam míst plnění vnější'!L756,'C - Sazby a jednotkové ceny'!$F$7:$F$69,'A1 - Seznam míst plnění vnější'!M756)</f>
        <v>0</v>
      </c>
      <c r="Q756" s="269">
        <f t="shared" si="32"/>
        <v>0</v>
      </c>
      <c r="R756" s="249" t="s">
        <v>1586</v>
      </c>
      <c r="S756" s="251" t="s">
        <v>1586</v>
      </c>
      <c r="T756" s="252" t="s">
        <v>1586</v>
      </c>
      <c r="U756" s="250" t="s">
        <v>1586</v>
      </c>
      <c r="V756" s="261" t="s">
        <v>1586</v>
      </c>
      <c r="W756" s="262" t="s">
        <v>1586</v>
      </c>
      <c r="Y756" s="15">
        <f ca="1">SUMIFS('D - Harmonogram úklidu'!$AJ$5:$AJ$1213,'D - Harmonogram úklidu'!$A$5:$A$1213,'A1 - Seznam míst plnění vnější'!G759,'D - Harmonogram úklidu'!$B$5:$B$1213,'A1 - Seznam míst plnění vnější'!L759)</f>
        <v>1</v>
      </c>
      <c r="Z756" s="47" t="str">
        <f t="shared" si="31"/>
        <v>Nová Buková</v>
      </c>
    </row>
    <row r="757" spans="1:26" ht="19.5" customHeight="1" x14ac:dyDescent="0.25">
      <c r="A757" s="14" t="s">
        <v>2510</v>
      </c>
      <c r="B757" s="30">
        <v>1851</v>
      </c>
      <c r="C757" s="26" t="s">
        <v>128</v>
      </c>
      <c r="D757" s="42" t="s">
        <v>119</v>
      </c>
      <c r="E757" s="26">
        <v>742122</v>
      </c>
      <c r="F757" s="26" t="s">
        <v>1625</v>
      </c>
      <c r="G757" s="33" t="s">
        <v>271</v>
      </c>
      <c r="H757" s="227" t="s">
        <v>1988</v>
      </c>
      <c r="I757" s="227" t="s">
        <v>2259</v>
      </c>
      <c r="J757" s="227" t="s">
        <v>2580</v>
      </c>
      <c r="K757" s="227" t="s">
        <v>2492</v>
      </c>
      <c r="L757" s="227" t="s">
        <v>347</v>
      </c>
      <c r="M757" s="247">
        <v>4</v>
      </c>
      <c r="N757" s="32">
        <v>1</v>
      </c>
      <c r="O757" s="39" t="s">
        <v>1576</v>
      </c>
      <c r="P757" s="125">
        <f>SUMIFS('C - Sazby a jednotkové ceny'!$H$7:$H$69,'C - Sazby a jednotkové ceny'!$E$7:$E$69,'A1 - Seznam míst plnění vnější'!L757,'C - Sazby a jednotkové ceny'!$F$7:$F$69,'A1 - Seznam míst plnění vnější'!M757)</f>
        <v>0</v>
      </c>
      <c r="Q757" s="269">
        <f t="shared" si="32"/>
        <v>0</v>
      </c>
      <c r="R757" s="249" t="s">
        <v>1586</v>
      </c>
      <c r="S757" s="251" t="s">
        <v>1586</v>
      </c>
      <c r="T757" s="252" t="s">
        <v>1586</v>
      </c>
      <c r="U757" s="250" t="s">
        <v>1586</v>
      </c>
      <c r="V757" s="261" t="s">
        <v>1586</v>
      </c>
      <c r="W757" s="262" t="s">
        <v>1586</v>
      </c>
      <c r="Y757" s="15">
        <f>SUMIFS('D - Harmonogram úklidu'!$AJ$5:$AJ$1213,'D - Harmonogram úklidu'!$A$5:$A$1213,'A1 - Seznam míst plnění vnější'!G760,'D - Harmonogram úklidu'!$B$5:$B$1213,'A1 - Seznam míst plnění vnější'!L760)</f>
        <v>0</v>
      </c>
      <c r="Z757" s="47" t="str">
        <f t="shared" si="31"/>
        <v>Nová Buková</v>
      </c>
    </row>
    <row r="758" spans="1:26" ht="19.5" customHeight="1" x14ac:dyDescent="0.25">
      <c r="A758" s="14" t="s">
        <v>2510</v>
      </c>
      <c r="B758" s="30">
        <v>1851</v>
      </c>
      <c r="C758" s="26" t="s">
        <v>128</v>
      </c>
      <c r="D758" s="42" t="s">
        <v>119</v>
      </c>
      <c r="E758" s="26">
        <v>742122</v>
      </c>
      <c r="F758" s="26" t="s">
        <v>1626</v>
      </c>
      <c r="G758" s="33" t="s">
        <v>271</v>
      </c>
      <c r="H758" s="227" t="s">
        <v>1988</v>
      </c>
      <c r="I758" s="227" t="s">
        <v>2259</v>
      </c>
      <c r="J758" s="227" t="s">
        <v>2580</v>
      </c>
      <c r="K758" s="227" t="s">
        <v>2495</v>
      </c>
      <c r="L758" s="227" t="s">
        <v>350</v>
      </c>
      <c r="M758" s="247">
        <v>1</v>
      </c>
      <c r="N758" s="244">
        <v>213</v>
      </c>
      <c r="O758" s="243" t="s">
        <v>1575</v>
      </c>
      <c r="P758" s="125">
        <f>SUMIFS('C - Sazby a jednotkové ceny'!$H$7:$H$69,'C - Sazby a jednotkové ceny'!$E$7:$E$69,'A1 - Seznam míst plnění vnější'!L758,'C - Sazby a jednotkové ceny'!$F$7:$F$69,'A1 - Seznam míst plnění vnější'!M758)</f>
        <v>0</v>
      </c>
      <c r="Q758" s="269">
        <f t="shared" si="32"/>
        <v>0</v>
      </c>
      <c r="R758" s="249" t="s">
        <v>1586</v>
      </c>
      <c r="S758" s="251" t="s">
        <v>1586</v>
      </c>
      <c r="T758" s="252" t="s">
        <v>1586</v>
      </c>
      <c r="U758" s="250" t="s">
        <v>1586</v>
      </c>
      <c r="V758" s="261" t="s">
        <v>1586</v>
      </c>
      <c r="W758" s="262" t="s">
        <v>1586</v>
      </c>
      <c r="Y758" s="15">
        <f ca="1">SUMIFS('D - Harmonogram úklidu'!$AJ$5:$AJ$1213,'D - Harmonogram úklidu'!$A$5:$A$1213,'A1 - Seznam míst plnění vnější'!G761,'D - Harmonogram úklidu'!$B$5:$B$1213,'A1 - Seznam míst plnění vnější'!L761)</f>
        <v>2</v>
      </c>
      <c r="Z758" s="47" t="str">
        <f t="shared" si="31"/>
        <v>Nová Buková</v>
      </c>
    </row>
    <row r="759" spans="1:26" ht="19.5" customHeight="1" x14ac:dyDescent="0.25">
      <c r="A759" s="14" t="s">
        <v>2510</v>
      </c>
      <c r="B759" s="30">
        <v>1851</v>
      </c>
      <c r="C759" s="26" t="s">
        <v>128</v>
      </c>
      <c r="D759" s="42" t="s">
        <v>119</v>
      </c>
      <c r="E759" s="26">
        <v>742122</v>
      </c>
      <c r="F759" s="26" t="s">
        <v>1627</v>
      </c>
      <c r="G759" s="33" t="s">
        <v>271</v>
      </c>
      <c r="H759" s="227" t="s">
        <v>1988</v>
      </c>
      <c r="I759" s="227" t="s">
        <v>2259</v>
      </c>
      <c r="J759" s="227" t="s">
        <v>2494</v>
      </c>
      <c r="K759" s="227" t="s">
        <v>2494</v>
      </c>
      <c r="L759" s="227" t="s">
        <v>391</v>
      </c>
      <c r="M759" s="247">
        <v>1</v>
      </c>
      <c r="N759" s="244">
        <v>355</v>
      </c>
      <c r="O759" s="243" t="s">
        <v>1575</v>
      </c>
      <c r="P759" s="125">
        <f>SUMIFS('C - Sazby a jednotkové ceny'!$H$7:$H$69,'C - Sazby a jednotkové ceny'!$E$7:$E$69,'A1 - Seznam míst plnění vnější'!L759,'C - Sazby a jednotkové ceny'!$F$7:$F$69,'A1 - Seznam míst plnění vnější'!M759)</f>
        <v>0</v>
      </c>
      <c r="Q759" s="269">
        <f t="shared" si="32"/>
        <v>0</v>
      </c>
      <c r="R759" s="249" t="s">
        <v>1586</v>
      </c>
      <c r="S759" s="251" t="s">
        <v>1586</v>
      </c>
      <c r="T759" s="252" t="s">
        <v>1586</v>
      </c>
      <c r="U759" s="250" t="s">
        <v>1586</v>
      </c>
      <c r="V759" s="261" t="s">
        <v>1586</v>
      </c>
      <c r="W759" s="262" t="s">
        <v>1586</v>
      </c>
      <c r="Y759" s="15">
        <f ca="1">SUMIFS('D - Harmonogram úklidu'!$AJ$5:$AJ$1213,'D - Harmonogram úklidu'!$A$5:$A$1213,'A1 - Seznam míst plnění vnější'!G762,'D - Harmonogram úklidu'!$B$5:$B$1213,'A1 - Seznam míst plnění vnější'!L762)</f>
        <v>1</v>
      </c>
      <c r="Z759" s="47" t="str">
        <f t="shared" si="31"/>
        <v>Nová Buková</v>
      </c>
    </row>
    <row r="760" spans="1:26" ht="19.5" customHeight="1" x14ac:dyDescent="0.25">
      <c r="A760" s="14" t="s">
        <v>2510</v>
      </c>
      <c r="B760" s="30">
        <v>1851</v>
      </c>
      <c r="C760" s="26" t="s">
        <v>128</v>
      </c>
      <c r="D760" s="42" t="s">
        <v>119</v>
      </c>
      <c r="E760" s="26">
        <v>742726</v>
      </c>
      <c r="F760" s="26" t="s">
        <v>1730</v>
      </c>
      <c r="G760" s="33" t="s">
        <v>179</v>
      </c>
      <c r="H760" s="227" t="s">
        <v>1988</v>
      </c>
      <c r="I760" s="227" t="s">
        <v>2260</v>
      </c>
      <c r="J760" s="227" t="s">
        <v>2580</v>
      </c>
      <c r="K760" s="227" t="s">
        <v>2492</v>
      </c>
      <c r="L760" s="227" t="s">
        <v>347</v>
      </c>
      <c r="M760" s="247">
        <v>4</v>
      </c>
      <c r="N760" s="32">
        <v>1</v>
      </c>
      <c r="O760" s="39" t="s">
        <v>1576</v>
      </c>
      <c r="P760" s="125">
        <f>SUMIFS('C - Sazby a jednotkové ceny'!$H$7:$H$69,'C - Sazby a jednotkové ceny'!$E$7:$E$69,'A1 - Seznam míst plnění vnější'!L760,'C - Sazby a jednotkové ceny'!$F$7:$F$69,'A1 - Seznam míst plnění vnější'!M760)</f>
        <v>0</v>
      </c>
      <c r="Q760" s="269">
        <f t="shared" si="32"/>
        <v>0</v>
      </c>
      <c r="R760" s="249" t="s">
        <v>1586</v>
      </c>
      <c r="S760" s="251" t="s">
        <v>1586</v>
      </c>
      <c r="T760" s="252" t="s">
        <v>1586</v>
      </c>
      <c r="U760" s="250" t="s">
        <v>1586</v>
      </c>
      <c r="V760" s="261" t="s">
        <v>1586</v>
      </c>
      <c r="W760" s="262" t="s">
        <v>1586</v>
      </c>
      <c r="Y760" s="15">
        <f ca="1">SUMIFS('D - Harmonogram úklidu'!$AJ$5:$AJ$1213,'D - Harmonogram úklidu'!$A$5:$A$1213,'A1 - Seznam míst plnění vnější'!G763,'D - Harmonogram úklidu'!$B$5:$B$1213,'A1 - Seznam míst plnění vnější'!L763)</f>
        <v>2</v>
      </c>
      <c r="Z760" s="47" t="str">
        <f t="shared" si="31"/>
        <v>Nová Cerekev</v>
      </c>
    </row>
    <row r="761" spans="1:26" ht="19.5" customHeight="1" x14ac:dyDescent="0.25">
      <c r="A761" s="14" t="s">
        <v>2510</v>
      </c>
      <c r="B761" s="30">
        <v>1851</v>
      </c>
      <c r="C761" s="26" t="s">
        <v>128</v>
      </c>
      <c r="D761" s="42" t="s">
        <v>119</v>
      </c>
      <c r="E761" s="26">
        <v>742726</v>
      </c>
      <c r="F761" s="26" t="s">
        <v>1731</v>
      </c>
      <c r="G761" s="33" t="s">
        <v>179</v>
      </c>
      <c r="H761" s="227" t="s">
        <v>1988</v>
      </c>
      <c r="I761" s="227" t="s">
        <v>2260</v>
      </c>
      <c r="J761" s="227" t="s">
        <v>2580</v>
      </c>
      <c r="K761" s="227" t="s">
        <v>2495</v>
      </c>
      <c r="L761" s="227" t="s">
        <v>350</v>
      </c>
      <c r="M761" s="247">
        <v>1</v>
      </c>
      <c r="N761" s="244">
        <v>294</v>
      </c>
      <c r="O761" s="243" t="s">
        <v>1575</v>
      </c>
      <c r="P761" s="125">
        <f>SUMIFS('C - Sazby a jednotkové ceny'!$H$7:$H$69,'C - Sazby a jednotkové ceny'!$E$7:$E$69,'A1 - Seznam míst plnění vnější'!L761,'C - Sazby a jednotkové ceny'!$F$7:$F$69,'A1 - Seznam míst plnění vnější'!M761)</f>
        <v>0</v>
      </c>
      <c r="Q761" s="269">
        <f t="shared" si="32"/>
        <v>0</v>
      </c>
      <c r="R761" s="249" t="s">
        <v>1586</v>
      </c>
      <c r="S761" s="251" t="s">
        <v>1586</v>
      </c>
      <c r="T761" s="252" t="s">
        <v>1586</v>
      </c>
      <c r="U761" s="250" t="s">
        <v>1586</v>
      </c>
      <c r="V761" s="261" t="s">
        <v>1586</v>
      </c>
      <c r="W761" s="262" t="s">
        <v>1586</v>
      </c>
      <c r="Y761" s="15">
        <f ca="1">SUMIFS('D - Harmonogram úklidu'!$AJ$5:$AJ$1213,'D - Harmonogram úklidu'!$A$5:$A$1213,'A1 - Seznam míst plnění vnější'!G764,'D - Harmonogram úklidu'!$B$5:$B$1213,'A1 - Seznam míst plnění vnější'!L764)</f>
        <v>4</v>
      </c>
      <c r="Z761" s="47" t="str">
        <f t="shared" si="31"/>
        <v>Nová Cerekev</v>
      </c>
    </row>
    <row r="762" spans="1:26" ht="19.5" customHeight="1" x14ac:dyDescent="0.25">
      <c r="A762" s="14" t="s">
        <v>2510</v>
      </c>
      <c r="B762" s="30">
        <v>1851</v>
      </c>
      <c r="C762" s="26" t="s">
        <v>128</v>
      </c>
      <c r="D762" s="42" t="s">
        <v>119</v>
      </c>
      <c r="E762" s="26">
        <v>742726</v>
      </c>
      <c r="F762" s="26" t="s">
        <v>1732</v>
      </c>
      <c r="G762" s="33" t="s">
        <v>179</v>
      </c>
      <c r="H762" s="227" t="s">
        <v>1988</v>
      </c>
      <c r="I762" s="227" t="s">
        <v>2260</v>
      </c>
      <c r="J762" s="227" t="s">
        <v>2494</v>
      </c>
      <c r="K762" s="227" t="s">
        <v>2494</v>
      </c>
      <c r="L762" s="227" t="s">
        <v>391</v>
      </c>
      <c r="M762" s="247">
        <v>1</v>
      </c>
      <c r="N762" s="244">
        <v>1466</v>
      </c>
      <c r="O762" s="243" t="s">
        <v>1575</v>
      </c>
      <c r="P762" s="125">
        <f>SUMIFS('C - Sazby a jednotkové ceny'!$H$7:$H$69,'C - Sazby a jednotkové ceny'!$E$7:$E$69,'A1 - Seznam míst plnění vnější'!L762,'C - Sazby a jednotkové ceny'!$F$7:$F$69,'A1 - Seznam míst plnění vnější'!M762)</f>
        <v>0</v>
      </c>
      <c r="Q762" s="269">
        <f t="shared" si="32"/>
        <v>0</v>
      </c>
      <c r="R762" s="249" t="s">
        <v>1586</v>
      </c>
      <c r="S762" s="251" t="s">
        <v>1586</v>
      </c>
      <c r="T762" s="252" t="s">
        <v>1586</v>
      </c>
      <c r="U762" s="250" t="s">
        <v>1586</v>
      </c>
      <c r="V762" s="261" t="s">
        <v>1586</v>
      </c>
      <c r="W762" s="262" t="s">
        <v>1586</v>
      </c>
      <c r="Y762" s="15">
        <f ca="1">SUMIFS('D - Harmonogram úklidu'!$AJ$5:$AJ$1213,'D - Harmonogram úklidu'!$A$5:$A$1213,'A1 - Seznam míst plnění vnější'!G765,'D - Harmonogram úklidu'!$B$5:$B$1213,'A1 - Seznam míst plnění vnější'!L765)</f>
        <v>2</v>
      </c>
      <c r="Z762" s="47" t="str">
        <f t="shared" si="31"/>
        <v>Nová Cerekev</v>
      </c>
    </row>
    <row r="763" spans="1:26" ht="19.5" customHeight="1" x14ac:dyDescent="0.25">
      <c r="A763" s="14" t="s">
        <v>2510</v>
      </c>
      <c r="B763" s="30">
        <v>1201</v>
      </c>
      <c r="C763" s="26" t="s">
        <v>128</v>
      </c>
      <c r="D763" s="42" t="s">
        <v>131</v>
      </c>
      <c r="E763" s="26">
        <v>541037</v>
      </c>
      <c r="F763" s="26" t="s">
        <v>1620</v>
      </c>
      <c r="G763" s="33" t="s">
        <v>180</v>
      </c>
      <c r="H763" s="227" t="s">
        <v>1988</v>
      </c>
      <c r="I763" s="227" t="s">
        <v>2261</v>
      </c>
      <c r="J763" s="227" t="s">
        <v>2580</v>
      </c>
      <c r="K763" s="227" t="s">
        <v>2491</v>
      </c>
      <c r="L763" s="227" t="s">
        <v>346</v>
      </c>
      <c r="M763" s="247">
        <v>2</v>
      </c>
      <c r="N763" s="244">
        <v>10</v>
      </c>
      <c r="O763" s="243" t="s">
        <v>1575</v>
      </c>
      <c r="P763" s="125">
        <f>SUMIFS('C - Sazby a jednotkové ceny'!$H$7:$H$69,'C - Sazby a jednotkové ceny'!$E$7:$E$69,'A1 - Seznam míst plnění vnější'!L763,'C - Sazby a jednotkové ceny'!$F$7:$F$69,'A1 - Seznam míst plnění vnější'!M763)</f>
        <v>0</v>
      </c>
      <c r="Q763" s="269">
        <f t="shared" si="32"/>
        <v>0</v>
      </c>
      <c r="R763" s="249" t="s">
        <v>1586</v>
      </c>
      <c r="S763" s="251" t="s">
        <v>1586</v>
      </c>
      <c r="T763" s="252" t="s">
        <v>1586</v>
      </c>
      <c r="U763" s="250" t="s">
        <v>1586</v>
      </c>
      <c r="V763" s="261" t="s">
        <v>1586</v>
      </c>
      <c r="W763" s="262" t="s">
        <v>1586</v>
      </c>
      <c r="Y763" s="15">
        <f ca="1">SUMIFS('D - Harmonogram úklidu'!$AJ$5:$AJ$1213,'D - Harmonogram úklidu'!$A$5:$A$1213,'A1 - Seznam míst plnění vnější'!G766,'D - Harmonogram úklidu'!$B$5:$B$1213,'A1 - Seznam míst plnění vnější'!L766)</f>
        <v>1</v>
      </c>
      <c r="Z763" s="47" t="str">
        <f t="shared" si="31"/>
        <v>Nová Ves u Leštiny</v>
      </c>
    </row>
    <row r="764" spans="1:26" ht="19.5" customHeight="1" x14ac:dyDescent="0.25">
      <c r="A764" s="14" t="s">
        <v>2510</v>
      </c>
      <c r="B764" s="30">
        <v>1201</v>
      </c>
      <c r="C764" s="26" t="s">
        <v>128</v>
      </c>
      <c r="D764" s="42" t="s">
        <v>131</v>
      </c>
      <c r="E764" s="26">
        <v>541037</v>
      </c>
      <c r="F764" s="26" t="s">
        <v>1621</v>
      </c>
      <c r="G764" s="33" t="s">
        <v>180</v>
      </c>
      <c r="H764" s="227" t="s">
        <v>1988</v>
      </c>
      <c r="I764" s="227" t="s">
        <v>2261</v>
      </c>
      <c r="J764" s="227" t="s">
        <v>2580</v>
      </c>
      <c r="K764" s="227" t="s">
        <v>2492</v>
      </c>
      <c r="L764" s="227" t="s">
        <v>347</v>
      </c>
      <c r="M764" s="247">
        <v>4</v>
      </c>
      <c r="N764" s="32">
        <v>2</v>
      </c>
      <c r="O764" s="39" t="s">
        <v>1576</v>
      </c>
      <c r="P764" s="125">
        <f>SUMIFS('C - Sazby a jednotkové ceny'!$H$7:$H$69,'C - Sazby a jednotkové ceny'!$E$7:$E$69,'A1 - Seznam míst plnění vnější'!L764,'C - Sazby a jednotkové ceny'!$F$7:$F$69,'A1 - Seznam míst plnění vnější'!M764)</f>
        <v>0</v>
      </c>
      <c r="Q764" s="269">
        <f t="shared" si="32"/>
        <v>0</v>
      </c>
      <c r="R764" s="249" t="s">
        <v>1586</v>
      </c>
      <c r="S764" s="251" t="s">
        <v>1586</v>
      </c>
      <c r="T764" s="252" t="s">
        <v>1586</v>
      </c>
      <c r="U764" s="250" t="s">
        <v>1586</v>
      </c>
      <c r="V764" s="261" t="s">
        <v>1586</v>
      </c>
      <c r="W764" s="262" t="s">
        <v>1586</v>
      </c>
      <c r="Y764" s="15">
        <f ca="1">SUMIFS('D - Harmonogram úklidu'!$AJ$5:$AJ$1213,'D - Harmonogram úklidu'!$A$5:$A$1213,'A1 - Seznam míst plnění vnější'!G767,'D - Harmonogram úklidu'!$B$5:$B$1213,'A1 - Seznam míst plnění vnější'!L767)</f>
        <v>4</v>
      </c>
      <c r="Z764" s="47" t="str">
        <f t="shared" si="31"/>
        <v>Nová Ves u Leštiny</v>
      </c>
    </row>
    <row r="765" spans="1:26" ht="19.5" customHeight="1" x14ac:dyDescent="0.25">
      <c r="A765" s="14" t="s">
        <v>2510</v>
      </c>
      <c r="B765" s="30">
        <v>1201</v>
      </c>
      <c r="C765" s="26" t="s">
        <v>128</v>
      </c>
      <c r="D765" s="42" t="s">
        <v>131</v>
      </c>
      <c r="E765" s="26">
        <v>541037</v>
      </c>
      <c r="F765" s="26" t="s">
        <v>1622</v>
      </c>
      <c r="G765" s="33" t="s">
        <v>180</v>
      </c>
      <c r="H765" s="227" t="s">
        <v>1988</v>
      </c>
      <c r="I765" s="227" t="s">
        <v>2261</v>
      </c>
      <c r="J765" s="227" t="s">
        <v>2580</v>
      </c>
      <c r="K765" s="227" t="s">
        <v>2495</v>
      </c>
      <c r="L765" s="227" t="s">
        <v>350</v>
      </c>
      <c r="M765" s="247">
        <v>1</v>
      </c>
      <c r="N765" s="244">
        <v>1068</v>
      </c>
      <c r="O765" s="243" t="s">
        <v>1575</v>
      </c>
      <c r="P765" s="125">
        <f>SUMIFS('C - Sazby a jednotkové ceny'!$H$7:$H$69,'C - Sazby a jednotkové ceny'!$E$7:$E$69,'A1 - Seznam míst plnění vnější'!L765,'C - Sazby a jednotkové ceny'!$F$7:$F$69,'A1 - Seznam míst plnění vnější'!M765)</f>
        <v>0</v>
      </c>
      <c r="Q765" s="269">
        <f t="shared" si="32"/>
        <v>0</v>
      </c>
      <c r="R765" s="249" t="s">
        <v>1586</v>
      </c>
      <c r="S765" s="251" t="s">
        <v>1586</v>
      </c>
      <c r="T765" s="252" t="s">
        <v>1586</v>
      </c>
      <c r="U765" s="250" t="s">
        <v>1586</v>
      </c>
      <c r="V765" s="261" t="s">
        <v>1586</v>
      </c>
      <c r="W765" s="262" t="s">
        <v>1586</v>
      </c>
      <c r="Y765" s="15">
        <f ca="1">SUMIFS('D - Harmonogram úklidu'!$AJ$5:$AJ$1213,'D - Harmonogram úklidu'!$A$5:$A$1213,'A1 - Seznam míst plnění vnější'!G768,'D - Harmonogram úklidu'!$B$5:$B$1213,'A1 - Seznam míst plnění vnější'!L768)</f>
        <v>16</v>
      </c>
      <c r="Z765" s="47" t="str">
        <f t="shared" si="31"/>
        <v>Nová Ves u Leštiny</v>
      </c>
    </row>
    <row r="766" spans="1:26" ht="19.5" customHeight="1" x14ac:dyDescent="0.25">
      <c r="A766" s="14" t="s">
        <v>2510</v>
      </c>
      <c r="B766" s="30">
        <v>1201</v>
      </c>
      <c r="C766" s="26" t="s">
        <v>128</v>
      </c>
      <c r="D766" s="42" t="s">
        <v>131</v>
      </c>
      <c r="E766" s="26">
        <v>541037</v>
      </c>
      <c r="F766" s="26" t="s">
        <v>1623</v>
      </c>
      <c r="G766" s="33" t="s">
        <v>180</v>
      </c>
      <c r="H766" s="227" t="s">
        <v>1988</v>
      </c>
      <c r="I766" s="227" t="s">
        <v>2261</v>
      </c>
      <c r="J766" s="227" t="s">
        <v>2494</v>
      </c>
      <c r="K766" s="227" t="s">
        <v>2494</v>
      </c>
      <c r="L766" s="227" t="s">
        <v>391</v>
      </c>
      <c r="M766" s="247">
        <v>1</v>
      </c>
      <c r="N766" s="244">
        <v>837</v>
      </c>
      <c r="O766" s="243" t="s">
        <v>1575</v>
      </c>
      <c r="P766" s="125">
        <f>SUMIFS('C - Sazby a jednotkové ceny'!$H$7:$H$69,'C - Sazby a jednotkové ceny'!$E$7:$E$69,'A1 - Seznam míst plnění vnější'!L766,'C - Sazby a jednotkové ceny'!$F$7:$F$69,'A1 - Seznam míst plnění vnější'!M766)</f>
        <v>0</v>
      </c>
      <c r="Q766" s="269">
        <f t="shared" si="32"/>
        <v>0</v>
      </c>
      <c r="R766" s="249" t="s">
        <v>1586</v>
      </c>
      <c r="S766" s="251" t="s">
        <v>1586</v>
      </c>
      <c r="T766" s="252" t="s">
        <v>1586</v>
      </c>
      <c r="U766" s="250" t="s">
        <v>1586</v>
      </c>
      <c r="V766" s="261" t="s">
        <v>1586</v>
      </c>
      <c r="W766" s="262" t="s">
        <v>1586</v>
      </c>
      <c r="Y766" s="15">
        <f ca="1">SUMIFS('D - Harmonogram úklidu'!$AJ$5:$AJ$1213,'D - Harmonogram úklidu'!$A$5:$A$1213,'A1 - Seznam míst plnění vnější'!G769,'D - Harmonogram úklidu'!$B$5:$B$1213,'A1 - Seznam míst plnění vnější'!L769)</f>
        <v>1</v>
      </c>
      <c r="Z766" s="47" t="str">
        <f t="shared" si="31"/>
        <v>Nová Ves u Leštiny</v>
      </c>
    </row>
    <row r="767" spans="1:26" ht="19.5" customHeight="1" x14ac:dyDescent="0.25">
      <c r="A767" s="14" t="s">
        <v>2510</v>
      </c>
      <c r="B767" s="30">
        <v>2071</v>
      </c>
      <c r="C767" s="26" t="s">
        <v>128</v>
      </c>
      <c r="D767" s="42" t="s">
        <v>133</v>
      </c>
      <c r="E767" s="26">
        <v>353854</v>
      </c>
      <c r="F767" s="26" t="s">
        <v>1769</v>
      </c>
      <c r="G767" s="33" t="s">
        <v>181</v>
      </c>
      <c r="H767" s="227" t="s">
        <v>1988</v>
      </c>
      <c r="I767" s="227" t="s">
        <v>2263</v>
      </c>
      <c r="J767" s="227" t="s">
        <v>2580</v>
      </c>
      <c r="K767" s="227" t="s">
        <v>2492</v>
      </c>
      <c r="L767" s="227" t="s">
        <v>347</v>
      </c>
      <c r="M767" s="247">
        <v>4</v>
      </c>
      <c r="N767" s="32">
        <v>3</v>
      </c>
      <c r="O767" s="39" t="s">
        <v>1576</v>
      </c>
      <c r="P767" s="125">
        <f>SUMIFS('C - Sazby a jednotkové ceny'!$H$7:$H$69,'C - Sazby a jednotkové ceny'!$E$7:$E$69,'A1 - Seznam míst plnění vnější'!L767,'C - Sazby a jednotkové ceny'!$F$7:$F$69,'A1 - Seznam míst plnění vnější'!M767)</f>
        <v>0</v>
      </c>
      <c r="Q767" s="269">
        <f t="shared" si="32"/>
        <v>0</v>
      </c>
      <c r="R767" s="249" t="s">
        <v>1586</v>
      </c>
      <c r="S767" s="251" t="s">
        <v>1586</v>
      </c>
      <c r="T767" s="252" t="s">
        <v>1586</v>
      </c>
      <c r="U767" s="250" t="s">
        <v>1586</v>
      </c>
      <c r="V767" s="261" t="s">
        <v>1586</v>
      </c>
      <c r="W767" s="262" t="s">
        <v>1586</v>
      </c>
      <c r="Y767" s="15">
        <f ca="1">SUMIFS('D - Harmonogram úklidu'!$AJ$5:$AJ$1213,'D - Harmonogram úklidu'!$A$5:$A$1213,'A1 - Seznam míst plnění vnější'!G775,'D - Harmonogram úklidu'!$B$5:$B$1213,'A1 - Seznam míst plnění vnější'!L775)</f>
        <v>4</v>
      </c>
      <c r="Z767" s="47" t="str">
        <f t="shared" si="31"/>
        <v>Nové Město na Moravě</v>
      </c>
    </row>
    <row r="768" spans="1:26" ht="19.5" customHeight="1" x14ac:dyDescent="0.25">
      <c r="A768" s="14" t="s">
        <v>2510</v>
      </c>
      <c r="B768" s="30">
        <v>2071</v>
      </c>
      <c r="C768" s="26" t="s">
        <v>128</v>
      </c>
      <c r="D768" s="42" t="s">
        <v>133</v>
      </c>
      <c r="E768" s="26">
        <v>353854</v>
      </c>
      <c r="F768" s="26" t="s">
        <v>1770</v>
      </c>
      <c r="G768" s="33" t="s">
        <v>181</v>
      </c>
      <c r="H768" s="227" t="s">
        <v>1988</v>
      </c>
      <c r="I768" s="227" t="s">
        <v>2263</v>
      </c>
      <c r="J768" s="227" t="s">
        <v>2580</v>
      </c>
      <c r="K768" s="227" t="s">
        <v>2495</v>
      </c>
      <c r="L768" s="227" t="s">
        <v>350</v>
      </c>
      <c r="M768" s="247">
        <v>4</v>
      </c>
      <c r="N768" s="244">
        <v>1607</v>
      </c>
      <c r="O768" s="243" t="s">
        <v>1575</v>
      </c>
      <c r="P768" s="125">
        <f>SUMIFS('C - Sazby a jednotkové ceny'!$H$7:$H$69,'C - Sazby a jednotkové ceny'!$E$7:$E$69,'A1 - Seznam míst plnění vnější'!L768,'C - Sazby a jednotkové ceny'!$F$7:$F$69,'A1 - Seznam míst plnění vnější'!M768)</f>
        <v>0</v>
      </c>
      <c r="Q768" s="269">
        <f t="shared" si="32"/>
        <v>0</v>
      </c>
      <c r="R768" s="249" t="s">
        <v>1586</v>
      </c>
      <c r="S768" s="251" t="s">
        <v>1585</v>
      </c>
      <c r="T768" s="252" t="s">
        <v>1585</v>
      </c>
      <c r="U768" s="250" t="s">
        <v>1586</v>
      </c>
      <c r="V768" s="261" t="s">
        <v>1586</v>
      </c>
      <c r="W768" s="262" t="s">
        <v>1586</v>
      </c>
      <c r="Y768" s="15">
        <f ca="1">SUMIFS('D - Harmonogram úklidu'!$AJ$5:$AJ$1213,'D - Harmonogram úklidu'!$A$5:$A$1213,'A1 - Seznam míst plnění vnější'!G776,'D - Harmonogram úklidu'!$B$5:$B$1213,'A1 - Seznam míst plnění vnější'!L776)</f>
        <v>1</v>
      </c>
      <c r="Z768" s="47" t="str">
        <f t="shared" si="31"/>
        <v>Nové Město na Moravě</v>
      </c>
    </row>
    <row r="769" spans="1:26" ht="19.5" customHeight="1" x14ac:dyDescent="0.25">
      <c r="A769" s="14" t="s">
        <v>2510</v>
      </c>
      <c r="B769" s="30">
        <v>2071</v>
      </c>
      <c r="C769" s="26" t="s">
        <v>128</v>
      </c>
      <c r="D769" s="42" t="s">
        <v>133</v>
      </c>
      <c r="E769" s="26">
        <v>353854</v>
      </c>
      <c r="F769" s="26" t="s">
        <v>1771</v>
      </c>
      <c r="G769" s="33" t="s">
        <v>181</v>
      </c>
      <c r="H769" s="227" t="s">
        <v>1988</v>
      </c>
      <c r="I769" s="227" t="s">
        <v>2263</v>
      </c>
      <c r="J769" s="227" t="s">
        <v>2494</v>
      </c>
      <c r="K769" s="227" t="s">
        <v>2494</v>
      </c>
      <c r="L769" s="227" t="s">
        <v>391</v>
      </c>
      <c r="M769" s="247">
        <v>1</v>
      </c>
      <c r="N769" s="244">
        <v>2321</v>
      </c>
      <c r="O769" s="243" t="s">
        <v>1575</v>
      </c>
      <c r="P769" s="125">
        <f>SUMIFS('C - Sazby a jednotkové ceny'!$H$7:$H$69,'C - Sazby a jednotkové ceny'!$E$7:$E$69,'A1 - Seznam míst plnění vnější'!L769,'C - Sazby a jednotkové ceny'!$F$7:$F$69,'A1 - Seznam míst plnění vnější'!M769)</f>
        <v>0</v>
      </c>
      <c r="Q769" s="269">
        <f t="shared" si="32"/>
        <v>0</v>
      </c>
      <c r="R769" s="249" t="s">
        <v>1586</v>
      </c>
      <c r="S769" s="251" t="s">
        <v>1586</v>
      </c>
      <c r="T769" s="252" t="s">
        <v>1586</v>
      </c>
      <c r="U769" s="250" t="s">
        <v>1586</v>
      </c>
      <c r="V769" s="261" t="s">
        <v>1586</v>
      </c>
      <c r="W769" s="262" t="s">
        <v>1586</v>
      </c>
      <c r="Y769" s="15">
        <f ca="1">SUMIFS('D - Harmonogram úklidu'!$AJ$5:$AJ$1213,'D - Harmonogram úklidu'!$A$5:$A$1213,'A1 - Seznam míst plnění vnější'!G777,'D - Harmonogram úklidu'!$B$5:$B$1213,'A1 - Seznam míst plnění vnější'!L777)</f>
        <v>4</v>
      </c>
      <c r="Z769" s="47" t="str">
        <f t="shared" si="31"/>
        <v>Nové Město na Moravě</v>
      </c>
    </row>
    <row r="770" spans="1:26" ht="11.25" customHeight="1" x14ac:dyDescent="0.25">
      <c r="A770" s="14" t="s">
        <v>2510</v>
      </c>
      <c r="B770" s="30">
        <v>2071</v>
      </c>
      <c r="C770" s="26" t="s">
        <v>128</v>
      </c>
      <c r="D770" s="42" t="s">
        <v>133</v>
      </c>
      <c r="E770" s="26">
        <v>353854</v>
      </c>
      <c r="F770" s="26" t="s">
        <v>1821</v>
      </c>
      <c r="G770" s="33" t="s">
        <v>181</v>
      </c>
      <c r="H770" s="227" t="s">
        <v>1988</v>
      </c>
      <c r="I770" s="227" t="s">
        <v>2264</v>
      </c>
      <c r="J770" s="227" t="s">
        <v>2580</v>
      </c>
      <c r="K770" s="227" t="s">
        <v>2493</v>
      </c>
      <c r="L770" s="227" t="s">
        <v>348</v>
      </c>
      <c r="M770" s="247">
        <v>12</v>
      </c>
      <c r="N770" s="32">
        <v>2</v>
      </c>
      <c r="O770" s="39" t="s">
        <v>1576</v>
      </c>
      <c r="P770" s="125">
        <f>SUMIFS('C - Sazby a jednotkové ceny'!$H$7:$H$69,'C - Sazby a jednotkové ceny'!$E$7:$E$69,'A1 - Seznam míst plnění vnější'!L770,'C - Sazby a jednotkové ceny'!$F$7:$F$69,'A1 - Seznam míst plnění vnější'!M770)</f>
        <v>0</v>
      </c>
      <c r="Q770" s="269">
        <f t="shared" si="32"/>
        <v>0</v>
      </c>
      <c r="R770" s="249" t="s">
        <v>1586</v>
      </c>
      <c r="S770" s="251" t="s">
        <v>1586</v>
      </c>
      <c r="T770" s="252" t="s">
        <v>1586</v>
      </c>
      <c r="U770" s="250" t="s">
        <v>1586</v>
      </c>
      <c r="V770" s="261" t="s">
        <v>1586</v>
      </c>
      <c r="W770" s="262" t="s">
        <v>1586</v>
      </c>
      <c r="Y770" s="15">
        <f ca="1">SUMIFS('D - Harmonogram úklidu'!$AJ$5:$AJ$1213,'D - Harmonogram úklidu'!$A$5:$A$1213,'A1 - Seznam míst plnění vnější'!G778,'D - Harmonogram úklidu'!$B$5:$B$1213,'A1 - Seznam míst plnění vnější'!L778)</f>
        <v>4</v>
      </c>
      <c r="Z770" s="47" t="str">
        <f t="shared" si="31"/>
        <v>Nové Město na Moravě</v>
      </c>
    </row>
    <row r="771" spans="1:26" ht="11.25" customHeight="1" x14ac:dyDescent="0.25">
      <c r="A771" s="14" t="s">
        <v>2510</v>
      </c>
      <c r="B771" s="30">
        <v>2071</v>
      </c>
      <c r="C771" s="26" t="s">
        <v>128</v>
      </c>
      <c r="D771" s="42" t="s">
        <v>133</v>
      </c>
      <c r="E771" s="26">
        <v>353854</v>
      </c>
      <c r="F771" s="26" t="s">
        <v>1822</v>
      </c>
      <c r="G771" s="33" t="s">
        <v>181</v>
      </c>
      <c r="H771" s="227" t="s">
        <v>1988</v>
      </c>
      <c r="I771" s="227" t="s">
        <v>2264</v>
      </c>
      <c r="J771" s="227" t="s">
        <v>2580</v>
      </c>
      <c r="K771" s="227" t="s">
        <v>2495</v>
      </c>
      <c r="L771" s="227" t="s">
        <v>350</v>
      </c>
      <c r="M771" s="247">
        <v>12</v>
      </c>
      <c r="N771" s="244">
        <v>102</v>
      </c>
      <c r="O771" s="243" t="s">
        <v>1575</v>
      </c>
      <c r="P771" s="125">
        <f>SUMIFS('C - Sazby a jednotkové ceny'!$H$7:$H$69,'C - Sazby a jednotkové ceny'!$E$7:$E$69,'A1 - Seznam míst plnění vnější'!L771,'C - Sazby a jednotkové ceny'!$F$7:$F$69,'A1 - Seznam míst plnění vnější'!M771)</f>
        <v>0</v>
      </c>
      <c r="Q771" s="269">
        <f t="shared" si="32"/>
        <v>0</v>
      </c>
      <c r="R771" s="249" t="s">
        <v>1586</v>
      </c>
      <c r="S771" s="251" t="s">
        <v>1585</v>
      </c>
      <c r="T771" s="252" t="s">
        <v>1585</v>
      </c>
      <c r="U771" s="250" t="s">
        <v>1586</v>
      </c>
      <c r="V771" s="261" t="s">
        <v>1586</v>
      </c>
      <c r="W771" s="262" t="s">
        <v>1586</v>
      </c>
      <c r="Y771" s="15">
        <f ca="1">SUMIFS('D - Harmonogram úklidu'!$AJ$5:$AJ$1213,'D - Harmonogram úklidu'!$A$5:$A$1213,'A1 - Seznam míst plnění vnější'!G780,'D - Harmonogram úklidu'!$B$5:$B$1213,'A1 - Seznam míst plnění vnější'!L780)</f>
        <v>1</v>
      </c>
      <c r="Z771" s="47" t="str">
        <f t="shared" si="31"/>
        <v>Nové Město na Moravě</v>
      </c>
    </row>
    <row r="772" spans="1:26" ht="19.5" customHeight="1" x14ac:dyDescent="0.25">
      <c r="A772" s="14" t="s">
        <v>2510</v>
      </c>
      <c r="B772" s="30">
        <v>2071</v>
      </c>
      <c r="C772" s="26" t="s">
        <v>128</v>
      </c>
      <c r="D772" s="42" t="s">
        <v>133</v>
      </c>
      <c r="E772" s="26">
        <v>353953</v>
      </c>
      <c r="F772" s="26" t="s">
        <v>2608</v>
      </c>
      <c r="G772" s="33" t="s">
        <v>290</v>
      </c>
      <c r="H772" s="227" t="s">
        <v>1988</v>
      </c>
      <c r="I772" s="227" t="s">
        <v>2262</v>
      </c>
      <c r="J772" s="227" t="s">
        <v>2580</v>
      </c>
      <c r="K772" s="227" t="s">
        <v>2491</v>
      </c>
      <c r="L772" s="227" t="s">
        <v>346</v>
      </c>
      <c r="M772" s="247">
        <v>2</v>
      </c>
      <c r="N772" s="244">
        <v>25</v>
      </c>
      <c r="O772" s="243" t="s">
        <v>1575</v>
      </c>
      <c r="P772" s="125">
        <f>SUMIFS('C - Sazby a jednotkové ceny'!$H$7:$H$69,'C - Sazby a jednotkové ceny'!$E$7:$E$69,'A1 - Seznam míst plnění vnější'!L772,'C - Sazby a jednotkové ceny'!$F$7:$F$69,'A1 - Seznam míst plnění vnější'!M772)</f>
        <v>0</v>
      </c>
      <c r="Q772" s="269">
        <f t="shared" si="32"/>
        <v>0</v>
      </c>
      <c r="R772" s="249" t="s">
        <v>1586</v>
      </c>
      <c r="S772" s="251" t="s">
        <v>1586</v>
      </c>
      <c r="T772" s="252" t="s">
        <v>1586</v>
      </c>
      <c r="U772" s="250" t="s">
        <v>1586</v>
      </c>
      <c r="V772" s="261" t="s">
        <v>1586</v>
      </c>
      <c r="W772" s="262" t="s">
        <v>1586</v>
      </c>
      <c r="Y772" s="15">
        <f ca="1">SUMIFS('D - Harmonogram úklidu'!$AJ$5:$AJ$1213,'D - Harmonogram úklidu'!$A$5:$A$1213,'A1 - Seznam míst plnění vnější'!G770,'D - Harmonogram úklidu'!$B$5:$B$1213,'A1 - Seznam míst plnění vnější'!L770)</f>
        <v>12</v>
      </c>
      <c r="Z772" s="47" t="str">
        <f t="shared" si="31"/>
        <v>Nové Město na Moravě zastávka</v>
      </c>
    </row>
    <row r="773" spans="1:26" ht="19.5" customHeight="1" x14ac:dyDescent="0.25">
      <c r="A773" s="14" t="s">
        <v>2510</v>
      </c>
      <c r="B773" s="30">
        <v>2071</v>
      </c>
      <c r="C773" s="26" t="s">
        <v>128</v>
      </c>
      <c r="D773" s="42" t="s">
        <v>133</v>
      </c>
      <c r="E773" s="26">
        <v>353953</v>
      </c>
      <c r="F773" s="26" t="s">
        <v>2609</v>
      </c>
      <c r="G773" s="33" t="s">
        <v>290</v>
      </c>
      <c r="H773" s="227" t="s">
        <v>1988</v>
      </c>
      <c r="I773" s="227" t="s">
        <v>2262</v>
      </c>
      <c r="J773" s="227" t="s">
        <v>2580</v>
      </c>
      <c r="K773" s="227" t="s">
        <v>2492</v>
      </c>
      <c r="L773" s="227" t="s">
        <v>347</v>
      </c>
      <c r="M773" s="247">
        <v>4</v>
      </c>
      <c r="N773" s="32">
        <v>3</v>
      </c>
      <c r="O773" s="39" t="s">
        <v>1576</v>
      </c>
      <c r="P773" s="125">
        <f>SUMIFS('C - Sazby a jednotkové ceny'!$H$7:$H$69,'C - Sazby a jednotkové ceny'!$E$7:$E$69,'A1 - Seznam míst plnění vnější'!L773,'C - Sazby a jednotkové ceny'!$F$7:$F$69,'A1 - Seznam míst plnění vnější'!M773)</f>
        <v>0</v>
      </c>
      <c r="Q773" s="269">
        <f t="shared" si="32"/>
        <v>0</v>
      </c>
      <c r="R773" s="249" t="s">
        <v>1586</v>
      </c>
      <c r="S773" s="251" t="s">
        <v>1586</v>
      </c>
      <c r="T773" s="252" t="s">
        <v>1586</v>
      </c>
      <c r="U773" s="250" t="s">
        <v>1586</v>
      </c>
      <c r="V773" s="261" t="s">
        <v>1586</v>
      </c>
      <c r="W773" s="262" t="s">
        <v>1586</v>
      </c>
      <c r="Y773" s="15">
        <f ca="1">SUMIFS('D - Harmonogram úklidu'!$AJ$5:$AJ$1213,'D - Harmonogram úklidu'!$A$5:$A$1213,'A1 - Seznam míst plnění vnější'!G771,'D - Harmonogram úklidu'!$B$5:$B$1213,'A1 - Seznam míst plnění vnější'!L771)</f>
        <v>16</v>
      </c>
      <c r="Z773" s="47" t="str">
        <f t="shared" si="31"/>
        <v>Nové Město na Moravě zastávka</v>
      </c>
    </row>
    <row r="774" spans="1:26" ht="19.5" customHeight="1" x14ac:dyDescent="0.25">
      <c r="A774" s="14" t="s">
        <v>2510</v>
      </c>
      <c r="B774" s="30">
        <v>2071</v>
      </c>
      <c r="C774" s="26" t="s">
        <v>128</v>
      </c>
      <c r="D774" s="42" t="s">
        <v>133</v>
      </c>
      <c r="E774" s="26">
        <v>353953</v>
      </c>
      <c r="F774" s="26" t="s">
        <v>2610</v>
      </c>
      <c r="G774" s="33" t="s">
        <v>290</v>
      </c>
      <c r="H774" s="227" t="s">
        <v>1988</v>
      </c>
      <c r="I774" s="227" t="s">
        <v>2262</v>
      </c>
      <c r="J774" s="227" t="s">
        <v>2580</v>
      </c>
      <c r="K774" s="227" t="s">
        <v>2493</v>
      </c>
      <c r="L774" s="227" t="s">
        <v>348</v>
      </c>
      <c r="M774" s="247">
        <v>4</v>
      </c>
      <c r="N774" s="32">
        <v>1</v>
      </c>
      <c r="O774" s="39" t="s">
        <v>1576</v>
      </c>
      <c r="P774" s="125">
        <f>SUMIFS('C - Sazby a jednotkové ceny'!$H$7:$H$69,'C - Sazby a jednotkové ceny'!$E$7:$E$69,'A1 - Seznam míst plnění vnější'!L774,'C - Sazby a jednotkové ceny'!$F$7:$F$69,'A1 - Seznam míst plnění vnější'!M774)</f>
        <v>0</v>
      </c>
      <c r="Q774" s="269">
        <f t="shared" si="32"/>
        <v>0</v>
      </c>
      <c r="R774" s="249" t="s">
        <v>1586</v>
      </c>
      <c r="S774" s="251" t="s">
        <v>1586</v>
      </c>
      <c r="T774" s="252" t="s">
        <v>1586</v>
      </c>
      <c r="U774" s="250" t="s">
        <v>1586</v>
      </c>
      <c r="V774" s="261" t="s">
        <v>1586</v>
      </c>
      <c r="W774" s="262" t="s">
        <v>1586</v>
      </c>
      <c r="Y774" s="15">
        <f ca="1">SUMIFS('D - Harmonogram úklidu'!$AJ$5:$AJ$1213,'D - Harmonogram úklidu'!$A$5:$A$1213,'A1 - Seznam míst plnění vnější'!G772,'D - Harmonogram úklidu'!$B$5:$B$1213,'A1 - Seznam míst plnění vnější'!L772)</f>
        <v>2</v>
      </c>
      <c r="Z774" s="47" t="str">
        <f t="shared" si="31"/>
        <v>Nové Město na Moravě zastávka</v>
      </c>
    </row>
    <row r="775" spans="1:26" ht="19.5" customHeight="1" x14ac:dyDescent="0.25">
      <c r="A775" s="14" t="s">
        <v>2510</v>
      </c>
      <c r="B775" s="30">
        <v>2071</v>
      </c>
      <c r="C775" s="26" t="s">
        <v>128</v>
      </c>
      <c r="D775" s="42" t="s">
        <v>133</v>
      </c>
      <c r="E775" s="26">
        <v>353953</v>
      </c>
      <c r="F775" s="26" t="s">
        <v>2611</v>
      </c>
      <c r="G775" s="33" t="s">
        <v>290</v>
      </c>
      <c r="H775" s="227" t="s">
        <v>1988</v>
      </c>
      <c r="I775" s="227" t="s">
        <v>2262</v>
      </c>
      <c r="J775" s="227" t="s">
        <v>2580</v>
      </c>
      <c r="K775" s="227" t="s">
        <v>2495</v>
      </c>
      <c r="L775" s="227" t="s">
        <v>350</v>
      </c>
      <c r="M775" s="247">
        <v>2</v>
      </c>
      <c r="N775" s="244">
        <v>486</v>
      </c>
      <c r="O775" s="243" t="s">
        <v>1575</v>
      </c>
      <c r="P775" s="125">
        <f>SUMIFS('C - Sazby a jednotkové ceny'!$H$7:$H$69,'C - Sazby a jednotkové ceny'!$E$7:$E$69,'A1 - Seznam míst plnění vnější'!L775,'C - Sazby a jednotkové ceny'!$F$7:$F$69,'A1 - Seznam míst plnění vnější'!M775)</f>
        <v>0</v>
      </c>
      <c r="Q775" s="269">
        <f t="shared" si="32"/>
        <v>0</v>
      </c>
      <c r="R775" s="249" t="s">
        <v>1586</v>
      </c>
      <c r="S775" s="251" t="s">
        <v>1586</v>
      </c>
      <c r="T775" s="252" t="s">
        <v>1586</v>
      </c>
      <c r="U775" s="250" t="s">
        <v>1586</v>
      </c>
      <c r="V775" s="261" t="s">
        <v>1586</v>
      </c>
      <c r="W775" s="262" t="s">
        <v>1586</v>
      </c>
      <c r="Y775" s="15">
        <f ca="1">SUMIFS('D - Harmonogram úklidu'!$AJ$5:$AJ$1213,'D - Harmonogram úklidu'!$A$5:$A$1213,'A1 - Seznam míst plnění vnější'!G773,'D - Harmonogram úklidu'!$B$5:$B$1213,'A1 - Seznam míst plnění vnější'!L773)</f>
        <v>4</v>
      </c>
      <c r="Z775" s="47" t="str">
        <f t="shared" si="31"/>
        <v>Nové Město na Moravě zastávka</v>
      </c>
    </row>
    <row r="776" spans="1:26" ht="19.5" customHeight="1" x14ac:dyDescent="0.25">
      <c r="A776" s="14" t="s">
        <v>2510</v>
      </c>
      <c r="B776" s="30">
        <v>2071</v>
      </c>
      <c r="C776" s="26" t="s">
        <v>128</v>
      </c>
      <c r="D776" s="42" t="s">
        <v>133</v>
      </c>
      <c r="E776" s="26">
        <v>353953</v>
      </c>
      <c r="F776" s="26" t="s">
        <v>2612</v>
      </c>
      <c r="G776" s="33" t="s">
        <v>290</v>
      </c>
      <c r="H776" s="227" t="s">
        <v>1988</v>
      </c>
      <c r="I776" s="227" t="s">
        <v>2262</v>
      </c>
      <c r="J776" s="227" t="s">
        <v>2494</v>
      </c>
      <c r="K776" s="227" t="s">
        <v>2494</v>
      </c>
      <c r="L776" s="227" t="s">
        <v>391</v>
      </c>
      <c r="M776" s="247">
        <v>1</v>
      </c>
      <c r="N776" s="244">
        <v>810</v>
      </c>
      <c r="O776" s="243" t="s">
        <v>1575</v>
      </c>
      <c r="P776" s="125">
        <f>SUMIFS('C - Sazby a jednotkové ceny'!$H$7:$H$69,'C - Sazby a jednotkové ceny'!$E$7:$E$69,'A1 - Seznam míst plnění vnější'!L776,'C - Sazby a jednotkové ceny'!$F$7:$F$69,'A1 - Seznam míst plnění vnější'!M776)</f>
        <v>0</v>
      </c>
      <c r="Q776" s="269">
        <f t="shared" si="32"/>
        <v>0</v>
      </c>
      <c r="R776" s="249" t="s">
        <v>1586</v>
      </c>
      <c r="S776" s="251" t="s">
        <v>1586</v>
      </c>
      <c r="T776" s="252" t="s">
        <v>1586</v>
      </c>
      <c r="U776" s="250" t="s">
        <v>1586</v>
      </c>
      <c r="V776" s="261" t="s">
        <v>1586</v>
      </c>
      <c r="W776" s="262" t="s">
        <v>1586</v>
      </c>
      <c r="Y776" s="15">
        <f ca="1">SUMIFS('D - Harmonogram úklidu'!$AJ$5:$AJ$1213,'D - Harmonogram úklidu'!$A$5:$A$1213,'A1 - Seznam míst plnění vnější'!G774,'D - Harmonogram úklidu'!$B$5:$B$1213,'A1 - Seznam míst plnění vnější'!L774)</f>
        <v>4</v>
      </c>
      <c r="Z776" s="47" t="str">
        <f t="shared" si="31"/>
        <v>Nové Město na Moravě zastávka</v>
      </c>
    </row>
    <row r="777" spans="1:26" ht="22.5" customHeight="1" x14ac:dyDescent="0.25">
      <c r="A777" s="14" t="s">
        <v>2510</v>
      </c>
      <c r="B777" s="30">
        <v>2081</v>
      </c>
      <c r="C777" s="26" t="s">
        <v>68</v>
      </c>
      <c r="D777" s="42" t="s">
        <v>65</v>
      </c>
      <c r="E777" s="26">
        <v>354159</v>
      </c>
      <c r="F777" s="26" t="s">
        <v>1739</v>
      </c>
      <c r="G777" s="33" t="s">
        <v>97</v>
      </c>
      <c r="H777" s="227" t="s">
        <v>1988</v>
      </c>
      <c r="I777" s="227" t="s">
        <v>2265</v>
      </c>
      <c r="J777" s="227" t="s">
        <v>2580</v>
      </c>
      <c r="K777" s="227" t="s">
        <v>2492</v>
      </c>
      <c r="L777" s="227" t="s">
        <v>347</v>
      </c>
      <c r="M777" s="247">
        <v>4</v>
      </c>
      <c r="N777" s="32">
        <v>3</v>
      </c>
      <c r="O777" s="39" t="s">
        <v>1576</v>
      </c>
      <c r="P777" s="125">
        <f>SUMIFS('C - Sazby a jednotkové ceny'!$H$7:$H$69,'C - Sazby a jednotkové ceny'!$E$7:$E$69,'A1 - Seznam míst plnění vnější'!L777,'C - Sazby a jednotkové ceny'!$F$7:$F$69,'A1 - Seznam míst plnění vnější'!M777)</f>
        <v>0</v>
      </c>
      <c r="Q777" s="269">
        <f t="shared" si="32"/>
        <v>0</v>
      </c>
      <c r="R777" s="249" t="s">
        <v>1586</v>
      </c>
      <c r="S777" s="251" t="s">
        <v>1586</v>
      </c>
      <c r="T777" s="252" t="s">
        <v>1586</v>
      </c>
      <c r="U777" s="250" t="s">
        <v>1586</v>
      </c>
      <c r="V777" s="261" t="s">
        <v>1586</v>
      </c>
      <c r="W777" s="262" t="s">
        <v>1586</v>
      </c>
      <c r="Y777" s="15">
        <f ca="1">SUMIFS('D - Harmonogram úklidu'!$AJ$5:$AJ$1213,'D - Harmonogram úklidu'!$A$5:$A$1213,'A1 - Seznam míst plnění vnější'!G781,'D - Harmonogram úklidu'!$B$5:$B$1213,'A1 - Seznam míst plnění vnější'!L781)</f>
        <v>4</v>
      </c>
      <c r="Z777" s="47" t="str">
        <f t="shared" si="31"/>
        <v>Novosedly</v>
      </c>
    </row>
    <row r="778" spans="1:26" ht="11.25" customHeight="1" x14ac:dyDescent="0.25">
      <c r="A778" s="14" t="s">
        <v>2510</v>
      </c>
      <c r="B778" s="30">
        <v>1851</v>
      </c>
      <c r="C778" s="26" t="s">
        <v>128</v>
      </c>
      <c r="D778" s="42" t="s">
        <v>119</v>
      </c>
      <c r="E778" s="26">
        <v>746321</v>
      </c>
      <c r="F778" s="26" t="s">
        <v>2634</v>
      </c>
      <c r="G778" s="33" t="s">
        <v>182</v>
      </c>
      <c r="H778" s="227" t="s">
        <v>1988</v>
      </c>
      <c r="I778" s="227" t="s">
        <v>2266</v>
      </c>
      <c r="J778" s="227" t="s">
        <v>2580</v>
      </c>
      <c r="K778" s="227" t="s">
        <v>2495</v>
      </c>
      <c r="L778" s="227" t="s">
        <v>350</v>
      </c>
      <c r="M778" s="247">
        <v>2</v>
      </c>
      <c r="N778" s="244">
        <v>625</v>
      </c>
      <c r="O778" s="243" t="s">
        <v>1575</v>
      </c>
      <c r="P778" s="125">
        <f>SUMIFS('C - Sazby a jednotkové ceny'!$H$7:$H$69,'C - Sazby a jednotkové ceny'!$E$7:$E$69,'A1 - Seznam míst plnění vnější'!L778,'C - Sazby a jednotkové ceny'!$F$7:$F$69,'A1 - Seznam míst plnění vnější'!M778)</f>
        <v>0</v>
      </c>
      <c r="Q778" s="269">
        <f t="shared" si="32"/>
        <v>0</v>
      </c>
      <c r="R778" s="249" t="s">
        <v>1586</v>
      </c>
      <c r="S778" s="251" t="s">
        <v>1586</v>
      </c>
      <c r="T778" s="252" t="s">
        <v>1586</v>
      </c>
      <c r="U778" s="250" t="s">
        <v>1586</v>
      </c>
      <c r="V778" s="261" t="s">
        <v>1586</v>
      </c>
      <c r="W778" s="262" t="s">
        <v>1586</v>
      </c>
      <c r="Y778" s="15">
        <f ca="1">SUMIFS('D - Harmonogram úklidu'!$AJ$5:$AJ$1213,'D - Harmonogram úklidu'!$A$5:$A$1213,'A1 - Seznam míst plnění vnější'!G782,'D - Harmonogram úklidu'!$B$5:$B$1213,'A1 - Seznam míst plnění vnější'!L782)</f>
        <v>1</v>
      </c>
      <c r="Z778" s="47" t="str">
        <f t="shared" si="31"/>
        <v>Obrataň</v>
      </c>
    </row>
    <row r="779" spans="1:26" ht="11.25" customHeight="1" x14ac:dyDescent="0.25">
      <c r="A779" s="14" t="s">
        <v>2510</v>
      </c>
      <c r="B779" s="30">
        <v>1851</v>
      </c>
      <c r="C779" s="26" t="s">
        <v>128</v>
      </c>
      <c r="D779" s="42" t="s">
        <v>119</v>
      </c>
      <c r="E779" s="26">
        <v>746321</v>
      </c>
      <c r="F779" s="26" t="s">
        <v>2635</v>
      </c>
      <c r="G779" s="33" t="s">
        <v>182</v>
      </c>
      <c r="H779" s="227" t="s">
        <v>1988</v>
      </c>
      <c r="I779" s="227" t="s">
        <v>2266</v>
      </c>
      <c r="J779" s="227" t="s">
        <v>2580</v>
      </c>
      <c r="K779" s="227" t="s">
        <v>2492</v>
      </c>
      <c r="L779" s="227" t="s">
        <v>347</v>
      </c>
      <c r="M779" s="247">
        <v>4</v>
      </c>
      <c r="N779" s="32">
        <v>1</v>
      </c>
      <c r="O779" s="243" t="s">
        <v>1576</v>
      </c>
      <c r="P779" s="125">
        <f>SUMIFS('C - Sazby a jednotkové ceny'!$H$7:$H$69,'C - Sazby a jednotkové ceny'!$E$7:$E$69,'A1 - Seznam míst plnění vnější'!L779,'C - Sazby a jednotkové ceny'!$F$7:$F$69,'A1 - Seznam míst plnění vnější'!M779)</f>
        <v>0</v>
      </c>
      <c r="Q779" s="269">
        <f t="shared" ref="Q779" si="35">M779*P779*N779*(365/12/28)</f>
        <v>0</v>
      </c>
      <c r="R779" s="249" t="s">
        <v>1586</v>
      </c>
      <c r="S779" s="251" t="s">
        <v>1586</v>
      </c>
      <c r="T779" s="252" t="s">
        <v>1586</v>
      </c>
      <c r="U779" s="250" t="s">
        <v>1586</v>
      </c>
      <c r="V779" s="261" t="s">
        <v>1586</v>
      </c>
      <c r="W779" s="262" t="s">
        <v>1586</v>
      </c>
    </row>
    <row r="780" spans="1:26" ht="11.25" customHeight="1" x14ac:dyDescent="0.25">
      <c r="A780" s="14" t="s">
        <v>2510</v>
      </c>
      <c r="B780" s="30">
        <v>1851</v>
      </c>
      <c r="C780" s="26" t="s">
        <v>128</v>
      </c>
      <c r="D780" s="42" t="s">
        <v>119</v>
      </c>
      <c r="E780" s="26">
        <v>746321</v>
      </c>
      <c r="F780" s="26" t="s">
        <v>2636</v>
      </c>
      <c r="G780" s="33" t="s">
        <v>182</v>
      </c>
      <c r="H780" s="227" t="s">
        <v>1988</v>
      </c>
      <c r="I780" s="227" t="s">
        <v>2266</v>
      </c>
      <c r="J780" s="227" t="s">
        <v>2494</v>
      </c>
      <c r="K780" s="227" t="s">
        <v>2494</v>
      </c>
      <c r="L780" s="227" t="s">
        <v>391</v>
      </c>
      <c r="M780" s="247">
        <v>1</v>
      </c>
      <c r="N780" s="244">
        <v>1210</v>
      </c>
      <c r="O780" s="243" t="s">
        <v>1575</v>
      </c>
      <c r="P780" s="125">
        <f>SUMIFS('C - Sazby a jednotkové ceny'!$H$7:$H$69,'C - Sazby a jednotkové ceny'!$E$7:$E$69,'A1 - Seznam míst plnění vnější'!L780,'C - Sazby a jednotkové ceny'!$F$7:$F$69,'A1 - Seznam míst plnění vnější'!M780)</f>
        <v>0</v>
      </c>
      <c r="Q780" s="269">
        <f t="shared" si="32"/>
        <v>0</v>
      </c>
      <c r="R780" s="249" t="s">
        <v>1586</v>
      </c>
      <c r="S780" s="251" t="s">
        <v>1586</v>
      </c>
      <c r="T780" s="252" t="s">
        <v>1586</v>
      </c>
      <c r="U780" s="250" t="s">
        <v>1586</v>
      </c>
      <c r="V780" s="261" t="s">
        <v>1586</v>
      </c>
      <c r="W780" s="262" t="s">
        <v>1586</v>
      </c>
      <c r="Y780" s="15">
        <f>SUMIFS('D - Harmonogram úklidu'!$AJ$5:$AJ$1213,'D - Harmonogram úklidu'!$A$5:$A$1213,'A1 - Seznam míst plnění vnější'!G783,'D - Harmonogram úklidu'!$B$5:$B$1213,'A1 - Seznam míst plnění vnější'!L783)</f>
        <v>0</v>
      </c>
      <c r="Z780" s="47" t="str">
        <f t="shared" si="31"/>
        <v>Obrataň</v>
      </c>
    </row>
    <row r="781" spans="1:26" ht="11.25" customHeight="1" x14ac:dyDescent="0.25">
      <c r="A781" s="14" t="s">
        <v>2510</v>
      </c>
      <c r="B781" s="30">
        <v>1201</v>
      </c>
      <c r="C781" s="26" t="s">
        <v>128</v>
      </c>
      <c r="D781" s="42" t="s">
        <v>142</v>
      </c>
      <c r="E781" s="26">
        <v>541938</v>
      </c>
      <c r="F781" s="26" t="s">
        <v>1616</v>
      </c>
      <c r="G781" s="33" t="s">
        <v>183</v>
      </c>
      <c r="H781" s="227" t="s">
        <v>1988</v>
      </c>
      <c r="I781" s="227" t="s">
        <v>2267</v>
      </c>
      <c r="J781" s="227" t="s">
        <v>2580</v>
      </c>
      <c r="K781" s="227" t="s">
        <v>2495</v>
      </c>
      <c r="L781" s="227" t="s">
        <v>350</v>
      </c>
      <c r="M781" s="247">
        <v>2</v>
      </c>
      <c r="N781" s="244">
        <v>1246</v>
      </c>
      <c r="O781" s="243" t="s">
        <v>1575</v>
      </c>
      <c r="P781" s="125">
        <f>SUMIFS('C - Sazby a jednotkové ceny'!$H$7:$H$69,'C - Sazby a jednotkové ceny'!$E$7:$E$69,'A1 - Seznam míst plnění vnější'!L781,'C - Sazby a jednotkové ceny'!$F$7:$F$69,'A1 - Seznam míst plnění vnější'!M781)</f>
        <v>0</v>
      </c>
      <c r="Q781" s="269">
        <f t="shared" si="32"/>
        <v>0</v>
      </c>
      <c r="R781" s="249" t="s">
        <v>1586</v>
      </c>
      <c r="S781" s="251" t="s">
        <v>1586</v>
      </c>
      <c r="T781" s="252" t="s">
        <v>1586</v>
      </c>
      <c r="U781" s="250" t="s">
        <v>1586</v>
      </c>
      <c r="V781" s="261" t="s">
        <v>1586</v>
      </c>
      <c r="W781" s="262" t="s">
        <v>1586</v>
      </c>
      <c r="Y781" s="15">
        <f ca="1">SUMIFS('D - Harmonogram úklidu'!$AJ$5:$AJ$1213,'D - Harmonogram úklidu'!$A$5:$A$1213,'A1 - Seznam míst plnění vnější'!G784,'D - Harmonogram úklidu'!$B$5:$B$1213,'A1 - Seznam míst plnění vnější'!L784)</f>
        <v>4</v>
      </c>
      <c r="Z781" s="47" t="str">
        <f t="shared" si="31"/>
        <v>Okrouhlice</v>
      </c>
    </row>
    <row r="782" spans="1:26" ht="11.25" customHeight="1" x14ac:dyDescent="0.25">
      <c r="A782" s="14" t="s">
        <v>2510</v>
      </c>
      <c r="B782" s="30">
        <v>1201</v>
      </c>
      <c r="C782" s="26" t="s">
        <v>128</v>
      </c>
      <c r="D782" s="42" t="s">
        <v>142</v>
      </c>
      <c r="E782" s="26">
        <v>541938</v>
      </c>
      <c r="F782" s="26" t="s">
        <v>1617</v>
      </c>
      <c r="G782" s="33" t="s">
        <v>183</v>
      </c>
      <c r="H782" s="227" t="s">
        <v>1988</v>
      </c>
      <c r="I782" s="227" t="s">
        <v>2267</v>
      </c>
      <c r="J782" s="227" t="s">
        <v>2494</v>
      </c>
      <c r="K782" s="227" t="s">
        <v>2494</v>
      </c>
      <c r="L782" s="227" t="s">
        <v>391</v>
      </c>
      <c r="M782" s="247">
        <v>1</v>
      </c>
      <c r="N782" s="244">
        <v>1655</v>
      </c>
      <c r="O782" s="243" t="s">
        <v>1575</v>
      </c>
      <c r="P782" s="125">
        <f>SUMIFS('C - Sazby a jednotkové ceny'!$H$7:$H$69,'C - Sazby a jednotkové ceny'!$E$7:$E$69,'A1 - Seznam míst plnění vnější'!L782,'C - Sazby a jednotkové ceny'!$F$7:$F$69,'A1 - Seznam míst plnění vnější'!M782)</f>
        <v>0</v>
      </c>
      <c r="Q782" s="269">
        <f t="shared" si="32"/>
        <v>0</v>
      </c>
      <c r="R782" s="249" t="s">
        <v>1586</v>
      </c>
      <c r="S782" s="251" t="s">
        <v>1586</v>
      </c>
      <c r="T782" s="252" t="s">
        <v>1586</v>
      </c>
      <c r="U782" s="250" t="s">
        <v>1586</v>
      </c>
      <c r="V782" s="261" t="s">
        <v>1586</v>
      </c>
      <c r="W782" s="262" t="s">
        <v>1586</v>
      </c>
      <c r="Y782" s="15">
        <f ca="1">SUMIFS('D - Harmonogram úklidu'!$AJ$5:$AJ$1213,'D - Harmonogram úklidu'!$A$5:$A$1213,'A1 - Seznam míst plnění vnější'!G785,'D - Harmonogram úklidu'!$B$5:$B$1213,'A1 - Seznam míst plnění vnější'!L785)</f>
        <v>16</v>
      </c>
      <c r="Z782" s="47" t="str">
        <f t="shared" si="31"/>
        <v>Okrouhlice</v>
      </c>
    </row>
    <row r="783" spans="1:26" ht="11.25" customHeight="1" x14ac:dyDescent="0.25">
      <c r="A783" s="14" t="s">
        <v>2510</v>
      </c>
      <c r="B783" s="30">
        <v>1201</v>
      </c>
      <c r="C783" s="26" t="s">
        <v>128</v>
      </c>
      <c r="D783" s="42" t="s">
        <v>142</v>
      </c>
      <c r="E783" s="26">
        <v>541938</v>
      </c>
      <c r="F783" s="26" t="s">
        <v>2572</v>
      </c>
      <c r="G783" s="33" t="s">
        <v>183</v>
      </c>
      <c r="H783" s="227" t="s">
        <v>1988</v>
      </c>
      <c r="I783" s="227" t="s">
        <v>2267</v>
      </c>
      <c r="J783" s="227" t="s">
        <v>2580</v>
      </c>
      <c r="K783" s="227" t="s">
        <v>2492</v>
      </c>
      <c r="L783" s="227" t="s">
        <v>347</v>
      </c>
      <c r="M783" s="247">
        <v>4</v>
      </c>
      <c r="N783" s="244">
        <v>2</v>
      </c>
      <c r="O783" s="243" t="s">
        <v>1576</v>
      </c>
      <c r="P783" s="125">
        <f>SUMIFS('C - Sazby a jednotkové ceny'!$H$7:$H$69,'C - Sazby a jednotkové ceny'!$E$7:$E$69,'A1 - Seznam míst plnění vnější'!L783,'C - Sazby a jednotkové ceny'!$F$7:$F$69,'A1 - Seznam míst plnění vnější'!M783)</f>
        <v>0</v>
      </c>
      <c r="Q783" s="269">
        <f t="shared" si="32"/>
        <v>0</v>
      </c>
      <c r="R783" s="249" t="s">
        <v>1586</v>
      </c>
      <c r="S783" s="251" t="s">
        <v>1586</v>
      </c>
      <c r="T783" s="252" t="s">
        <v>1586</v>
      </c>
      <c r="U783" s="250" t="s">
        <v>1586</v>
      </c>
      <c r="V783" s="261" t="s">
        <v>1586</v>
      </c>
      <c r="W783" s="262" t="s">
        <v>1586</v>
      </c>
      <c r="Y783" s="15">
        <f ca="1">SUMIFS('D - Harmonogram úklidu'!$AJ$5:$AJ$1213,'D - Harmonogram úklidu'!$A$5:$A$1213,'A1 - Seznam míst plnění vnější'!G786,'D - Harmonogram úklidu'!$B$5:$B$1213,'A1 - Seznam míst plnění vnější'!L786)</f>
        <v>2</v>
      </c>
      <c r="Z783" s="47" t="str">
        <f t="shared" si="31"/>
        <v>Okrouhlice</v>
      </c>
    </row>
    <row r="784" spans="1:26" ht="19.5" customHeight="1" x14ac:dyDescent="0.25">
      <c r="A784" s="14" t="s">
        <v>2510</v>
      </c>
      <c r="B784" s="30">
        <v>1201</v>
      </c>
      <c r="C784" s="26" t="s">
        <v>128</v>
      </c>
      <c r="D784" s="42" t="s">
        <v>123</v>
      </c>
      <c r="E784" s="26">
        <v>354456</v>
      </c>
      <c r="F784" s="26" t="s">
        <v>1858</v>
      </c>
      <c r="G784" s="33" t="s">
        <v>184</v>
      </c>
      <c r="H784" s="227" t="s">
        <v>1988</v>
      </c>
      <c r="I784" s="227" t="s">
        <v>2268</v>
      </c>
      <c r="J784" s="227" t="s">
        <v>2580</v>
      </c>
      <c r="K784" s="227" t="s">
        <v>2492</v>
      </c>
      <c r="L784" s="227" t="s">
        <v>347</v>
      </c>
      <c r="M784" s="247">
        <v>12</v>
      </c>
      <c r="N784" s="32">
        <v>6</v>
      </c>
      <c r="O784" s="39" t="s">
        <v>1576</v>
      </c>
      <c r="P784" s="125">
        <f>SUMIFS('C - Sazby a jednotkové ceny'!$H$7:$H$69,'C - Sazby a jednotkové ceny'!$E$7:$E$69,'A1 - Seznam míst plnění vnější'!L784,'C - Sazby a jednotkové ceny'!$F$7:$F$69,'A1 - Seznam míst plnění vnější'!M784)</f>
        <v>0</v>
      </c>
      <c r="Q784" s="269">
        <f t="shared" si="32"/>
        <v>0</v>
      </c>
      <c r="R784" s="249" t="s">
        <v>1586</v>
      </c>
      <c r="S784" s="251" t="s">
        <v>1586</v>
      </c>
      <c r="T784" s="252" t="s">
        <v>1586</v>
      </c>
      <c r="U784" s="250" t="s">
        <v>1586</v>
      </c>
      <c r="V784" s="261" t="s">
        <v>1586</v>
      </c>
      <c r="W784" s="262" t="s">
        <v>1586</v>
      </c>
      <c r="Y784" s="15">
        <f ca="1">SUMIFS('D - Harmonogram úklidu'!$AJ$5:$AJ$1213,'D - Harmonogram úklidu'!$A$5:$A$1213,'A1 - Seznam míst plnění vnější'!G787,'D - Harmonogram úklidu'!$B$5:$B$1213,'A1 - Seznam míst plnění vnější'!L787)</f>
        <v>16</v>
      </c>
      <c r="Z784" s="47" t="str">
        <f t="shared" ref="Z784:Z847" si="36">IF(ISNUMBER(SEARCH(" - ",G784,1)),LEFT(G784,(SEARCH(" - ",G784,1))-1),G784)</f>
        <v>Okříšky</v>
      </c>
    </row>
    <row r="785" spans="1:26" ht="19.5" customHeight="1" x14ac:dyDescent="0.25">
      <c r="A785" s="14" t="s">
        <v>2510</v>
      </c>
      <c r="B785" s="30">
        <v>1201</v>
      </c>
      <c r="C785" s="26" t="s">
        <v>128</v>
      </c>
      <c r="D785" s="42" t="s">
        <v>123</v>
      </c>
      <c r="E785" s="26">
        <v>354456</v>
      </c>
      <c r="F785" s="26" t="s">
        <v>1859</v>
      </c>
      <c r="G785" s="33" t="s">
        <v>184</v>
      </c>
      <c r="H785" s="227" t="s">
        <v>1988</v>
      </c>
      <c r="I785" s="227" t="s">
        <v>2268</v>
      </c>
      <c r="J785" s="227" t="s">
        <v>2580</v>
      </c>
      <c r="K785" s="227" t="s">
        <v>2495</v>
      </c>
      <c r="L785" s="227" t="s">
        <v>350</v>
      </c>
      <c r="M785" s="247">
        <v>4</v>
      </c>
      <c r="N785" s="244">
        <v>2856</v>
      </c>
      <c r="O785" s="243" t="s">
        <v>1575</v>
      </c>
      <c r="P785" s="125">
        <f>SUMIFS('C - Sazby a jednotkové ceny'!$H$7:$H$69,'C - Sazby a jednotkové ceny'!$E$7:$E$69,'A1 - Seznam míst plnění vnější'!L785,'C - Sazby a jednotkové ceny'!$F$7:$F$69,'A1 - Seznam míst plnění vnější'!M785)</f>
        <v>0</v>
      </c>
      <c r="Q785" s="269">
        <f t="shared" ref="Q785:Q848" si="37">M785*P785*N785*(365/12/28)</f>
        <v>0</v>
      </c>
      <c r="R785" s="249" t="s">
        <v>1586</v>
      </c>
      <c r="S785" s="251" t="s">
        <v>1585</v>
      </c>
      <c r="T785" s="252" t="s">
        <v>1585</v>
      </c>
      <c r="U785" s="250" t="s">
        <v>1586</v>
      </c>
      <c r="V785" s="261" t="s">
        <v>1586</v>
      </c>
      <c r="W785" s="262" t="s">
        <v>1586</v>
      </c>
      <c r="Y785" s="15">
        <f ca="1">SUMIFS('D - Harmonogram úklidu'!$AJ$5:$AJ$1213,'D - Harmonogram úklidu'!$A$5:$A$1213,'A1 - Seznam míst plnění vnější'!G788,'D - Harmonogram úklidu'!$B$5:$B$1213,'A1 - Seznam míst plnění vnější'!L788)</f>
        <v>6</v>
      </c>
      <c r="Z785" s="47" t="str">
        <f t="shared" si="36"/>
        <v>Okříšky</v>
      </c>
    </row>
    <row r="786" spans="1:26" ht="19.5" customHeight="1" x14ac:dyDescent="0.25">
      <c r="A786" s="14" t="s">
        <v>2510</v>
      </c>
      <c r="B786" s="30">
        <v>1201</v>
      </c>
      <c r="C786" s="26" t="s">
        <v>128</v>
      </c>
      <c r="D786" s="42" t="s">
        <v>123</v>
      </c>
      <c r="E786" s="26">
        <v>354456</v>
      </c>
      <c r="F786" s="26" t="s">
        <v>1860</v>
      </c>
      <c r="G786" s="33" t="s">
        <v>184</v>
      </c>
      <c r="H786" s="227" t="s">
        <v>1988</v>
      </c>
      <c r="I786" s="227" t="s">
        <v>2268</v>
      </c>
      <c r="J786" s="227" t="s">
        <v>2494</v>
      </c>
      <c r="K786" s="227" t="s">
        <v>2494</v>
      </c>
      <c r="L786" s="227" t="s">
        <v>391</v>
      </c>
      <c r="M786" s="247">
        <v>2</v>
      </c>
      <c r="N786" s="244">
        <v>3166</v>
      </c>
      <c r="O786" s="243" t="s">
        <v>1575</v>
      </c>
      <c r="P786" s="125">
        <f>SUMIFS('C - Sazby a jednotkové ceny'!$H$7:$H$69,'C - Sazby a jednotkové ceny'!$E$7:$E$69,'A1 - Seznam míst plnění vnější'!L786,'C - Sazby a jednotkové ceny'!$F$7:$F$69,'A1 - Seznam míst plnění vnější'!M786)</f>
        <v>0</v>
      </c>
      <c r="Q786" s="269">
        <f t="shared" si="37"/>
        <v>0</v>
      </c>
      <c r="R786" s="249" t="s">
        <v>1586</v>
      </c>
      <c r="S786" s="251" t="s">
        <v>1586</v>
      </c>
      <c r="T786" s="252" t="s">
        <v>1586</v>
      </c>
      <c r="U786" s="250" t="s">
        <v>1586</v>
      </c>
      <c r="V786" s="261" t="s">
        <v>1586</v>
      </c>
      <c r="W786" s="262" t="s">
        <v>1586</v>
      </c>
      <c r="Y786" s="15">
        <f ca="1">SUMIFS('D - Harmonogram úklidu'!$AJ$5:$AJ$1213,'D - Harmonogram úklidu'!$A$5:$A$1213,'A1 - Seznam míst plnění vnější'!G789,'D - Harmonogram úklidu'!$B$5:$B$1213,'A1 - Seznam míst plnění vnější'!L789)</f>
        <v>4</v>
      </c>
      <c r="Z786" s="47" t="str">
        <f t="shared" si="36"/>
        <v>Okříšky</v>
      </c>
    </row>
    <row r="787" spans="1:26" ht="11.25" customHeight="1" x14ac:dyDescent="0.25">
      <c r="A787" s="14" t="s">
        <v>2510</v>
      </c>
      <c r="B787" s="30">
        <v>1201</v>
      </c>
      <c r="C787" s="26" t="s">
        <v>128</v>
      </c>
      <c r="D787" s="42" t="s">
        <v>123</v>
      </c>
      <c r="E787" s="26">
        <v>354456</v>
      </c>
      <c r="F787" s="26" t="s">
        <v>1633</v>
      </c>
      <c r="G787" s="33" t="s">
        <v>184</v>
      </c>
      <c r="H787" s="227" t="s">
        <v>1988</v>
      </c>
      <c r="I787" s="227" t="s">
        <v>2269</v>
      </c>
      <c r="J787" s="227" t="s">
        <v>2580</v>
      </c>
      <c r="K787" s="227" t="s">
        <v>2495</v>
      </c>
      <c r="L787" s="227" t="s">
        <v>350</v>
      </c>
      <c r="M787" s="247">
        <v>12</v>
      </c>
      <c r="N787" s="244">
        <v>182</v>
      </c>
      <c r="O787" s="243" t="s">
        <v>1575</v>
      </c>
      <c r="P787" s="125">
        <f>SUMIFS('C - Sazby a jednotkové ceny'!$H$7:$H$69,'C - Sazby a jednotkové ceny'!$E$7:$E$69,'A1 - Seznam míst plnění vnější'!L787,'C - Sazby a jednotkové ceny'!$F$7:$F$69,'A1 - Seznam míst plnění vnější'!M787)</f>
        <v>0</v>
      </c>
      <c r="Q787" s="269">
        <f t="shared" si="37"/>
        <v>0</v>
      </c>
      <c r="R787" s="249" t="s">
        <v>1586</v>
      </c>
      <c r="S787" s="251" t="s">
        <v>1585</v>
      </c>
      <c r="T787" s="252" t="s">
        <v>1585</v>
      </c>
      <c r="U787" s="250" t="s">
        <v>1586</v>
      </c>
      <c r="V787" s="261" t="s">
        <v>1586</v>
      </c>
      <c r="W787" s="262" t="s">
        <v>1586</v>
      </c>
      <c r="Y787" s="15">
        <f ca="1">SUMIFS('D - Harmonogram úklidu'!$AJ$5:$AJ$1213,'D - Harmonogram úklidu'!$A$5:$A$1213,'A1 - Seznam míst plnění vnější'!G790,'D - Harmonogram úklidu'!$B$5:$B$1213,'A1 - Seznam míst plnění vnější'!L790)</f>
        <v>1</v>
      </c>
      <c r="Z787" s="47" t="str">
        <f t="shared" si="36"/>
        <v>Okříšky</v>
      </c>
    </row>
    <row r="788" spans="1:26" ht="19.5" customHeight="1" x14ac:dyDescent="0.25">
      <c r="A788" s="14" t="s">
        <v>2510</v>
      </c>
      <c r="B788" s="30">
        <v>1201</v>
      </c>
      <c r="C788" s="26" t="s">
        <v>68</v>
      </c>
      <c r="D788" s="42" t="s">
        <v>126</v>
      </c>
      <c r="E788" s="26">
        <v>354654</v>
      </c>
      <c r="F788" s="26" t="s">
        <v>1660</v>
      </c>
      <c r="G788" s="33" t="s">
        <v>185</v>
      </c>
      <c r="H788" s="227" t="s">
        <v>1988</v>
      </c>
      <c r="I788" s="227" t="s">
        <v>2270</v>
      </c>
      <c r="J788" s="227" t="s">
        <v>2580</v>
      </c>
      <c r="K788" s="227" t="s">
        <v>2492</v>
      </c>
      <c r="L788" s="227" t="s">
        <v>347</v>
      </c>
      <c r="M788" s="247">
        <v>2</v>
      </c>
      <c r="N788" s="32">
        <v>2</v>
      </c>
      <c r="O788" s="39" t="s">
        <v>1576</v>
      </c>
      <c r="P788" s="125">
        <f>SUMIFS('C - Sazby a jednotkové ceny'!$H$7:$H$69,'C - Sazby a jednotkové ceny'!$E$7:$E$69,'A1 - Seznam míst plnění vnější'!L788,'C - Sazby a jednotkové ceny'!$F$7:$F$69,'A1 - Seznam míst plnění vnější'!M788)</f>
        <v>0</v>
      </c>
      <c r="Q788" s="269">
        <f t="shared" si="37"/>
        <v>0</v>
      </c>
      <c r="R788" s="249" t="s">
        <v>1586</v>
      </c>
      <c r="S788" s="251" t="s">
        <v>1586</v>
      </c>
      <c r="T788" s="252" t="s">
        <v>1586</v>
      </c>
      <c r="U788" s="250" t="s">
        <v>1586</v>
      </c>
      <c r="V788" s="261" t="s">
        <v>1586</v>
      </c>
      <c r="W788" s="262" t="s">
        <v>1586</v>
      </c>
      <c r="Y788" s="15">
        <f ca="1">SUMIFS('D - Harmonogram úklidu'!$AJ$5:$AJ$1213,'D - Harmonogram úklidu'!$A$5:$A$1213,'A1 - Seznam míst plnění vnější'!G791,'D - Harmonogram úklidu'!$B$5:$B$1213,'A1 - Seznam míst plnění vnější'!L791)</f>
        <v>6</v>
      </c>
      <c r="Z788" s="47" t="str">
        <f t="shared" si="36"/>
        <v>Olbramkostel</v>
      </c>
    </row>
    <row r="789" spans="1:26" ht="19.5" customHeight="1" x14ac:dyDescent="0.25">
      <c r="A789" s="14" t="s">
        <v>2510</v>
      </c>
      <c r="B789" s="30">
        <v>1201</v>
      </c>
      <c r="C789" s="26" t="s">
        <v>68</v>
      </c>
      <c r="D789" s="42" t="s">
        <v>126</v>
      </c>
      <c r="E789" s="26">
        <v>354654</v>
      </c>
      <c r="F789" s="26" t="s">
        <v>1661</v>
      </c>
      <c r="G789" s="33" t="s">
        <v>185</v>
      </c>
      <c r="H789" s="227" t="s">
        <v>1988</v>
      </c>
      <c r="I789" s="227" t="s">
        <v>2270</v>
      </c>
      <c r="J789" s="227" t="s">
        <v>2580</v>
      </c>
      <c r="K789" s="227" t="s">
        <v>2495</v>
      </c>
      <c r="L789" s="227" t="s">
        <v>350</v>
      </c>
      <c r="M789" s="247">
        <v>2</v>
      </c>
      <c r="N789" s="244">
        <v>186</v>
      </c>
      <c r="O789" s="243" t="s">
        <v>1575</v>
      </c>
      <c r="P789" s="125">
        <f>SUMIFS('C - Sazby a jednotkové ceny'!$H$7:$H$69,'C - Sazby a jednotkové ceny'!$E$7:$E$69,'A1 - Seznam míst plnění vnější'!L789,'C - Sazby a jednotkové ceny'!$F$7:$F$69,'A1 - Seznam míst plnění vnější'!M789)</f>
        <v>0</v>
      </c>
      <c r="Q789" s="269">
        <f t="shared" si="37"/>
        <v>0</v>
      </c>
      <c r="R789" s="249" t="s">
        <v>1586</v>
      </c>
      <c r="S789" s="251" t="s">
        <v>1585</v>
      </c>
      <c r="T789" s="252" t="s">
        <v>1585</v>
      </c>
      <c r="U789" s="250" t="s">
        <v>1586</v>
      </c>
      <c r="V789" s="261" t="s">
        <v>1586</v>
      </c>
      <c r="W789" s="262" t="s">
        <v>1586</v>
      </c>
      <c r="Y789" s="15">
        <f ca="1">SUMIFS('D - Harmonogram úklidu'!$AJ$5:$AJ$1213,'D - Harmonogram úklidu'!$A$5:$A$1213,'A1 - Seznam míst plnění vnější'!G792,'D - Harmonogram úklidu'!$B$5:$B$1213,'A1 - Seznam míst plnění vnější'!L792)</f>
        <v>4</v>
      </c>
      <c r="Z789" s="47" t="str">
        <f t="shared" si="36"/>
        <v>Olbramkostel</v>
      </c>
    </row>
    <row r="790" spans="1:26" ht="19.5" customHeight="1" x14ac:dyDescent="0.25">
      <c r="A790" s="14" t="s">
        <v>2510</v>
      </c>
      <c r="B790" s="30">
        <v>1201</v>
      </c>
      <c r="C790" s="26" t="s">
        <v>68</v>
      </c>
      <c r="D790" s="42" t="s">
        <v>126</v>
      </c>
      <c r="E790" s="26">
        <v>354654</v>
      </c>
      <c r="F790" s="26" t="s">
        <v>1662</v>
      </c>
      <c r="G790" s="33" t="s">
        <v>185</v>
      </c>
      <c r="H790" s="227" t="s">
        <v>1988</v>
      </c>
      <c r="I790" s="227" t="s">
        <v>2270</v>
      </c>
      <c r="J790" s="227" t="s">
        <v>2494</v>
      </c>
      <c r="K790" s="227" t="s">
        <v>2494</v>
      </c>
      <c r="L790" s="227" t="s">
        <v>391</v>
      </c>
      <c r="M790" s="247">
        <v>1</v>
      </c>
      <c r="N790" s="244">
        <v>540</v>
      </c>
      <c r="O790" s="243" t="s">
        <v>1575</v>
      </c>
      <c r="P790" s="125">
        <f>SUMIFS('C - Sazby a jednotkové ceny'!$H$7:$H$69,'C - Sazby a jednotkové ceny'!$E$7:$E$69,'A1 - Seznam míst plnění vnější'!L790,'C - Sazby a jednotkové ceny'!$F$7:$F$69,'A1 - Seznam míst plnění vnější'!M790)</f>
        <v>0</v>
      </c>
      <c r="Q790" s="269">
        <f t="shared" si="37"/>
        <v>0</v>
      </c>
      <c r="R790" s="249" t="s">
        <v>1586</v>
      </c>
      <c r="S790" s="251" t="s">
        <v>1586</v>
      </c>
      <c r="T790" s="252" t="s">
        <v>1586</v>
      </c>
      <c r="U790" s="250" t="s">
        <v>1586</v>
      </c>
      <c r="V790" s="261" t="s">
        <v>1586</v>
      </c>
      <c r="W790" s="262" t="s">
        <v>1586</v>
      </c>
      <c r="Y790" s="15">
        <f ca="1">SUMIFS('D - Harmonogram úklidu'!$AJ$5:$AJ$1213,'D - Harmonogram úklidu'!$A$5:$A$1213,'A1 - Seznam míst plnění vnější'!G793,'D - Harmonogram úklidu'!$B$5:$B$1213,'A1 - Seznam míst plnění vnější'!L793)</f>
        <v>2</v>
      </c>
      <c r="Z790" s="47" t="str">
        <f t="shared" si="36"/>
        <v>Olbramkostel</v>
      </c>
    </row>
    <row r="791" spans="1:26" ht="11.25" customHeight="1" x14ac:dyDescent="0.25">
      <c r="A791" s="14" t="s">
        <v>2510</v>
      </c>
      <c r="B791" s="30">
        <v>1201</v>
      </c>
      <c r="C791" s="26" t="s">
        <v>68</v>
      </c>
      <c r="D791" s="42" t="s">
        <v>126</v>
      </c>
      <c r="E791" s="26">
        <v>354654</v>
      </c>
      <c r="F791" s="26" t="s">
        <v>1618</v>
      </c>
      <c r="G791" s="33" t="s">
        <v>185</v>
      </c>
      <c r="H791" s="227" t="s">
        <v>1988</v>
      </c>
      <c r="I791" s="227" t="s">
        <v>2271</v>
      </c>
      <c r="J791" s="227" t="s">
        <v>2580</v>
      </c>
      <c r="K791" s="227" t="s">
        <v>2492</v>
      </c>
      <c r="L791" s="227" t="s">
        <v>347</v>
      </c>
      <c r="M791" s="247">
        <v>4</v>
      </c>
      <c r="N791" s="32">
        <v>1</v>
      </c>
      <c r="O791" s="39" t="s">
        <v>1576</v>
      </c>
      <c r="P791" s="125">
        <f>SUMIFS('C - Sazby a jednotkové ceny'!$H$7:$H$69,'C - Sazby a jednotkové ceny'!$E$7:$E$69,'A1 - Seznam míst plnění vnější'!L791,'C - Sazby a jednotkové ceny'!$F$7:$F$69,'A1 - Seznam míst plnění vnější'!M791)</f>
        <v>0</v>
      </c>
      <c r="Q791" s="269">
        <f t="shared" si="37"/>
        <v>0</v>
      </c>
      <c r="R791" s="249" t="s">
        <v>1586</v>
      </c>
      <c r="S791" s="251" t="s">
        <v>1586</v>
      </c>
      <c r="T791" s="252" t="s">
        <v>1586</v>
      </c>
      <c r="U791" s="250" t="s">
        <v>1586</v>
      </c>
      <c r="V791" s="261" t="s">
        <v>1586</v>
      </c>
      <c r="W791" s="262" t="s">
        <v>1586</v>
      </c>
      <c r="Y791" s="15">
        <f ca="1">SUMIFS('D - Harmonogram úklidu'!$AJ$5:$AJ$1213,'D - Harmonogram úklidu'!$A$5:$A$1213,'A1 - Seznam míst plnění vnější'!G794,'D - Harmonogram úklidu'!$B$5:$B$1213,'A1 - Seznam míst plnění vnější'!L794)</f>
        <v>2</v>
      </c>
      <c r="Z791" s="47" t="str">
        <f t="shared" si="36"/>
        <v>Olbramkostel</v>
      </c>
    </row>
    <row r="792" spans="1:26" ht="11.25" customHeight="1" x14ac:dyDescent="0.25">
      <c r="A792" s="14" t="s">
        <v>2510</v>
      </c>
      <c r="B792" s="30">
        <v>1201</v>
      </c>
      <c r="C792" s="26" t="s">
        <v>68</v>
      </c>
      <c r="D792" s="42" t="s">
        <v>126</v>
      </c>
      <c r="E792" s="26">
        <v>354654</v>
      </c>
      <c r="F792" s="26" t="s">
        <v>1619</v>
      </c>
      <c r="G792" s="33" t="s">
        <v>185</v>
      </c>
      <c r="H792" s="227" t="s">
        <v>1988</v>
      </c>
      <c r="I792" s="227" t="s">
        <v>2271</v>
      </c>
      <c r="J792" s="227" t="s">
        <v>2580</v>
      </c>
      <c r="K792" s="227" t="s">
        <v>2495</v>
      </c>
      <c r="L792" s="227" t="s">
        <v>350</v>
      </c>
      <c r="M792" s="247">
        <v>4</v>
      </c>
      <c r="N792" s="244">
        <v>153.4</v>
      </c>
      <c r="O792" s="243" t="s">
        <v>1575</v>
      </c>
      <c r="P792" s="125">
        <f>SUMIFS('C - Sazby a jednotkové ceny'!$H$7:$H$69,'C - Sazby a jednotkové ceny'!$E$7:$E$69,'A1 - Seznam míst plnění vnější'!L792,'C - Sazby a jednotkové ceny'!$F$7:$F$69,'A1 - Seznam míst plnění vnější'!M792)</f>
        <v>0</v>
      </c>
      <c r="Q792" s="269">
        <f t="shared" si="37"/>
        <v>0</v>
      </c>
      <c r="R792" s="249" t="s">
        <v>1586</v>
      </c>
      <c r="S792" s="251" t="s">
        <v>1585</v>
      </c>
      <c r="T792" s="252" t="s">
        <v>1585</v>
      </c>
      <c r="U792" s="250" t="s">
        <v>1586</v>
      </c>
      <c r="V792" s="261" t="s">
        <v>1586</v>
      </c>
      <c r="W792" s="262" t="s">
        <v>1586</v>
      </c>
      <c r="Y792" s="15">
        <f ca="1">SUMIFS('D - Harmonogram úklidu'!$AJ$5:$AJ$1213,'D - Harmonogram úklidu'!$A$5:$A$1213,'A1 - Seznam míst plnění vnější'!G795,'D - Harmonogram úklidu'!$B$5:$B$1213,'A1 - Seznam míst plnění vnější'!L795)</f>
        <v>2</v>
      </c>
      <c r="Z792" s="47" t="str">
        <f t="shared" si="36"/>
        <v>Olbramkostel</v>
      </c>
    </row>
    <row r="793" spans="1:26" ht="19.5" customHeight="1" x14ac:dyDescent="0.25">
      <c r="A793" s="14" t="s">
        <v>2510</v>
      </c>
      <c r="B793" s="30">
        <v>2071</v>
      </c>
      <c r="C793" s="26" t="s">
        <v>128</v>
      </c>
      <c r="D793" s="42" t="s">
        <v>133</v>
      </c>
      <c r="E793" s="26">
        <v>354050</v>
      </c>
      <c r="F793" s="26" t="s">
        <v>1624</v>
      </c>
      <c r="G793" s="33" t="s">
        <v>327</v>
      </c>
      <c r="H793" s="227" t="s">
        <v>1988</v>
      </c>
      <c r="I793" s="227" t="s">
        <v>2272</v>
      </c>
      <c r="J793" s="227" t="s">
        <v>2580</v>
      </c>
      <c r="K793" s="227" t="s">
        <v>2491</v>
      </c>
      <c r="L793" s="227" t="s">
        <v>346</v>
      </c>
      <c r="M793" s="247">
        <v>1</v>
      </c>
      <c r="N793" s="244">
        <v>6</v>
      </c>
      <c r="O793" s="243" t="s">
        <v>1575</v>
      </c>
      <c r="P793" s="125">
        <f>SUMIFS('C - Sazby a jednotkové ceny'!$H$7:$H$69,'C - Sazby a jednotkové ceny'!$E$7:$E$69,'A1 - Seznam míst plnění vnější'!L793,'C - Sazby a jednotkové ceny'!$F$7:$F$69,'A1 - Seznam míst plnění vnější'!M793)</f>
        <v>0</v>
      </c>
      <c r="Q793" s="269">
        <f t="shared" si="37"/>
        <v>0</v>
      </c>
      <c r="R793" s="249" t="s">
        <v>1586</v>
      </c>
      <c r="S793" s="251" t="s">
        <v>1586</v>
      </c>
      <c r="T793" s="252" t="s">
        <v>1586</v>
      </c>
      <c r="U793" s="250" t="s">
        <v>1586</v>
      </c>
      <c r="V793" s="261" t="s">
        <v>1586</v>
      </c>
      <c r="W793" s="262" t="s">
        <v>1586</v>
      </c>
      <c r="Y793" s="15">
        <f ca="1">SUMIFS('D - Harmonogram úklidu'!$AJ$5:$AJ$1213,'D - Harmonogram úklidu'!$A$5:$A$1213,'A1 - Seznam míst plnění vnější'!G796,'D - Harmonogram úklidu'!$B$5:$B$1213,'A1 - Seznam míst plnění vnější'!L796)</f>
        <v>1</v>
      </c>
      <c r="Z793" s="47" t="str">
        <f t="shared" si="36"/>
        <v>Olešná na Moravě</v>
      </c>
    </row>
    <row r="794" spans="1:26" ht="19.5" customHeight="1" x14ac:dyDescent="0.25">
      <c r="A794" s="14" t="s">
        <v>2510</v>
      </c>
      <c r="B794" s="30">
        <v>2071</v>
      </c>
      <c r="C794" s="26" t="s">
        <v>128</v>
      </c>
      <c r="D794" s="42" t="s">
        <v>133</v>
      </c>
      <c r="E794" s="26">
        <v>354050</v>
      </c>
      <c r="F794" s="26" t="s">
        <v>1625</v>
      </c>
      <c r="G794" s="33" t="s">
        <v>327</v>
      </c>
      <c r="H794" s="227" t="s">
        <v>1988</v>
      </c>
      <c r="I794" s="227" t="s">
        <v>2272</v>
      </c>
      <c r="J794" s="227" t="s">
        <v>2580</v>
      </c>
      <c r="K794" s="227" t="s">
        <v>2492</v>
      </c>
      <c r="L794" s="227" t="s">
        <v>347</v>
      </c>
      <c r="M794" s="247">
        <v>2</v>
      </c>
      <c r="N794" s="32">
        <v>1</v>
      </c>
      <c r="O794" s="39" t="s">
        <v>1576</v>
      </c>
      <c r="P794" s="125">
        <f>SUMIFS('C - Sazby a jednotkové ceny'!$H$7:$H$69,'C - Sazby a jednotkové ceny'!$E$7:$E$69,'A1 - Seznam míst plnění vnější'!L794,'C - Sazby a jednotkové ceny'!$F$7:$F$69,'A1 - Seznam míst plnění vnější'!M794)</f>
        <v>0</v>
      </c>
      <c r="Q794" s="269">
        <f t="shared" si="37"/>
        <v>0</v>
      </c>
      <c r="R794" s="249" t="s">
        <v>1586</v>
      </c>
      <c r="S794" s="251" t="s">
        <v>1586</v>
      </c>
      <c r="T794" s="252" t="s">
        <v>1586</v>
      </c>
      <c r="U794" s="250" t="s">
        <v>1586</v>
      </c>
      <c r="V794" s="261" t="s">
        <v>1586</v>
      </c>
      <c r="W794" s="262" t="s">
        <v>1586</v>
      </c>
      <c r="Y794" s="15">
        <f ca="1">SUMIFS('D - Harmonogram úklidu'!$AJ$5:$AJ$1213,'D - Harmonogram úklidu'!$A$5:$A$1213,'A1 - Seznam míst plnění vnější'!G797,'D - Harmonogram úklidu'!$B$5:$B$1213,'A1 - Seznam míst plnění vnější'!L797)</f>
        <v>4</v>
      </c>
      <c r="Z794" s="47" t="str">
        <f t="shared" si="36"/>
        <v>Olešná na Moravě</v>
      </c>
    </row>
    <row r="795" spans="1:26" ht="19.5" customHeight="1" x14ac:dyDescent="0.25">
      <c r="A795" s="14" t="s">
        <v>2510</v>
      </c>
      <c r="B795" s="30">
        <v>2071</v>
      </c>
      <c r="C795" s="26" t="s">
        <v>128</v>
      </c>
      <c r="D795" s="42" t="s">
        <v>133</v>
      </c>
      <c r="E795" s="26">
        <v>354050</v>
      </c>
      <c r="F795" s="26" t="s">
        <v>1626</v>
      </c>
      <c r="G795" s="33" t="s">
        <v>327</v>
      </c>
      <c r="H795" s="227" t="s">
        <v>1988</v>
      </c>
      <c r="I795" s="227" t="s">
        <v>2272</v>
      </c>
      <c r="J795" s="227" t="s">
        <v>2580</v>
      </c>
      <c r="K795" s="227" t="s">
        <v>2495</v>
      </c>
      <c r="L795" s="227" t="s">
        <v>350</v>
      </c>
      <c r="M795" s="247">
        <v>1</v>
      </c>
      <c r="N795" s="244">
        <v>477</v>
      </c>
      <c r="O795" s="243" t="s">
        <v>1575</v>
      </c>
      <c r="P795" s="125">
        <f>SUMIFS('C - Sazby a jednotkové ceny'!$H$7:$H$69,'C - Sazby a jednotkové ceny'!$E$7:$E$69,'A1 - Seznam míst plnění vnější'!L795,'C - Sazby a jednotkové ceny'!$F$7:$F$69,'A1 - Seznam míst plnění vnější'!M795)</f>
        <v>0</v>
      </c>
      <c r="Q795" s="269">
        <f t="shared" si="37"/>
        <v>0</v>
      </c>
      <c r="R795" s="249" t="s">
        <v>1586</v>
      </c>
      <c r="S795" s="251" t="s">
        <v>1586</v>
      </c>
      <c r="T795" s="252" t="s">
        <v>1586</v>
      </c>
      <c r="U795" s="250" t="s">
        <v>1586</v>
      </c>
      <c r="V795" s="261" t="s">
        <v>1586</v>
      </c>
      <c r="W795" s="262" t="s">
        <v>1586</v>
      </c>
      <c r="Y795" s="15">
        <f ca="1">SUMIFS('D - Harmonogram úklidu'!$AJ$5:$AJ$1213,'D - Harmonogram úklidu'!$A$5:$A$1213,'A1 - Seznam míst plnění vnější'!G798,'D - Harmonogram úklidu'!$B$5:$B$1213,'A1 - Seznam míst plnění vnější'!L798)</f>
        <v>4</v>
      </c>
      <c r="Z795" s="47" t="str">
        <f t="shared" si="36"/>
        <v>Olešná na Moravě</v>
      </c>
    </row>
    <row r="796" spans="1:26" ht="19.5" customHeight="1" x14ac:dyDescent="0.25">
      <c r="A796" s="14" t="s">
        <v>2510</v>
      </c>
      <c r="B796" s="30">
        <v>2071</v>
      </c>
      <c r="C796" s="26" t="s">
        <v>128</v>
      </c>
      <c r="D796" s="42" t="s">
        <v>133</v>
      </c>
      <c r="E796" s="26">
        <v>354050</v>
      </c>
      <c r="F796" s="26" t="s">
        <v>1627</v>
      </c>
      <c r="G796" s="33" t="s">
        <v>327</v>
      </c>
      <c r="H796" s="227" t="s">
        <v>1988</v>
      </c>
      <c r="I796" s="227" t="s">
        <v>2272</v>
      </c>
      <c r="J796" s="227" t="s">
        <v>2494</v>
      </c>
      <c r="K796" s="227" t="s">
        <v>2494</v>
      </c>
      <c r="L796" s="227" t="s">
        <v>391</v>
      </c>
      <c r="M796" s="247">
        <v>1</v>
      </c>
      <c r="N796" s="244">
        <v>795</v>
      </c>
      <c r="O796" s="243" t="s">
        <v>1575</v>
      </c>
      <c r="P796" s="125">
        <f>SUMIFS('C - Sazby a jednotkové ceny'!$H$7:$H$69,'C - Sazby a jednotkové ceny'!$E$7:$E$69,'A1 - Seznam míst plnění vnější'!L796,'C - Sazby a jednotkové ceny'!$F$7:$F$69,'A1 - Seznam míst plnění vnější'!M796)</f>
        <v>0</v>
      </c>
      <c r="Q796" s="269">
        <f t="shared" si="37"/>
        <v>0</v>
      </c>
      <c r="R796" s="249" t="s">
        <v>1586</v>
      </c>
      <c r="S796" s="251" t="s">
        <v>1586</v>
      </c>
      <c r="T796" s="252" t="s">
        <v>1586</v>
      </c>
      <c r="U796" s="250" t="s">
        <v>1586</v>
      </c>
      <c r="V796" s="261" t="s">
        <v>1586</v>
      </c>
      <c r="W796" s="262" t="s">
        <v>1586</v>
      </c>
      <c r="Y796" s="15">
        <f ca="1">SUMIFS('D - Harmonogram úklidu'!$AJ$5:$AJ$1213,'D - Harmonogram úklidu'!$A$5:$A$1213,'A1 - Seznam míst plnění vnější'!G799,'D - Harmonogram úklidu'!$B$5:$B$1213,'A1 - Seznam míst plnění vnější'!L799)</f>
        <v>4</v>
      </c>
      <c r="Z796" s="47" t="str">
        <f t="shared" si="36"/>
        <v>Olešná na Moravě</v>
      </c>
    </row>
    <row r="797" spans="1:26" ht="19.5" customHeight="1" x14ac:dyDescent="0.25">
      <c r="A797" s="14" t="s">
        <v>2510</v>
      </c>
      <c r="B797" s="30">
        <v>1241</v>
      </c>
      <c r="C797" s="26" t="s">
        <v>68</v>
      </c>
      <c r="D797" s="42" t="s">
        <v>61</v>
      </c>
      <c r="E797" s="26">
        <v>363853</v>
      </c>
      <c r="F797" s="26" t="s">
        <v>1716</v>
      </c>
      <c r="G797" s="33" t="s">
        <v>98</v>
      </c>
      <c r="H797" s="227" t="s">
        <v>1988</v>
      </c>
      <c r="I797" s="227" t="s">
        <v>2273</v>
      </c>
      <c r="J797" s="227" t="s">
        <v>2580</v>
      </c>
      <c r="K797" s="227" t="s">
        <v>2491</v>
      </c>
      <c r="L797" s="227" t="s">
        <v>346</v>
      </c>
      <c r="M797" s="247">
        <v>4</v>
      </c>
      <c r="N797" s="244">
        <v>5</v>
      </c>
      <c r="O797" s="243" t="s">
        <v>1575</v>
      </c>
      <c r="P797" s="125">
        <f>SUMIFS('C - Sazby a jednotkové ceny'!$H$7:$H$69,'C - Sazby a jednotkové ceny'!$E$7:$E$69,'A1 - Seznam míst plnění vnější'!L797,'C - Sazby a jednotkové ceny'!$F$7:$F$69,'A1 - Seznam míst plnění vnější'!M797)</f>
        <v>0</v>
      </c>
      <c r="Q797" s="269">
        <f t="shared" si="37"/>
        <v>0</v>
      </c>
      <c r="R797" s="249" t="s">
        <v>1586</v>
      </c>
      <c r="S797" s="251" t="s">
        <v>1586</v>
      </c>
      <c r="T797" s="252" t="s">
        <v>1586</v>
      </c>
      <c r="U797" s="250" t="s">
        <v>1586</v>
      </c>
      <c r="V797" s="261" t="s">
        <v>1586</v>
      </c>
      <c r="W797" s="262" t="s">
        <v>1586</v>
      </c>
      <c r="Y797" s="15">
        <f ca="1">SUMIFS('D - Harmonogram úklidu'!$AJ$5:$AJ$1213,'D - Harmonogram úklidu'!$A$5:$A$1213,'A1 - Seznam míst plnění vnější'!G800,'D - Harmonogram úklidu'!$B$5:$B$1213,'A1 - Seznam míst plnění vnější'!L800)</f>
        <v>2</v>
      </c>
      <c r="Z797" s="47" t="str">
        <f t="shared" si="36"/>
        <v>Omice</v>
      </c>
    </row>
    <row r="798" spans="1:26" ht="19.5" customHeight="1" x14ac:dyDescent="0.25">
      <c r="A798" s="14" t="s">
        <v>2510</v>
      </c>
      <c r="B798" s="30">
        <v>1241</v>
      </c>
      <c r="C798" s="26" t="s">
        <v>68</v>
      </c>
      <c r="D798" s="42" t="s">
        <v>61</v>
      </c>
      <c r="E798" s="26">
        <v>363853</v>
      </c>
      <c r="F798" s="26" t="s">
        <v>1717</v>
      </c>
      <c r="G798" s="33" t="s">
        <v>98</v>
      </c>
      <c r="H798" s="227" t="s">
        <v>1988</v>
      </c>
      <c r="I798" s="227" t="s">
        <v>2273</v>
      </c>
      <c r="J798" s="227" t="s">
        <v>2580</v>
      </c>
      <c r="K798" s="227" t="s">
        <v>2492</v>
      </c>
      <c r="L798" s="227" t="s">
        <v>347</v>
      </c>
      <c r="M798" s="247">
        <v>4</v>
      </c>
      <c r="N798" s="32">
        <v>2</v>
      </c>
      <c r="O798" s="39" t="s">
        <v>1576</v>
      </c>
      <c r="P798" s="125">
        <f>SUMIFS('C - Sazby a jednotkové ceny'!$H$7:$H$69,'C - Sazby a jednotkové ceny'!$E$7:$E$69,'A1 - Seznam míst plnění vnější'!L798,'C - Sazby a jednotkové ceny'!$F$7:$F$69,'A1 - Seznam míst plnění vnější'!M798)</f>
        <v>0</v>
      </c>
      <c r="Q798" s="269">
        <f t="shared" si="37"/>
        <v>0</v>
      </c>
      <c r="R798" s="249" t="s">
        <v>1586</v>
      </c>
      <c r="S798" s="251" t="s">
        <v>1586</v>
      </c>
      <c r="T798" s="252" t="s">
        <v>1586</v>
      </c>
      <c r="U798" s="250" t="s">
        <v>1586</v>
      </c>
      <c r="V798" s="261" t="s">
        <v>1586</v>
      </c>
      <c r="W798" s="262" t="s">
        <v>1586</v>
      </c>
      <c r="Y798" s="15">
        <f ca="1">SUMIFS('D - Harmonogram úklidu'!$AJ$5:$AJ$1213,'D - Harmonogram úklidu'!$A$5:$A$1213,'A1 - Seznam míst plnění vnější'!G801,'D - Harmonogram úklidu'!$B$5:$B$1213,'A1 - Seznam míst plnění vnější'!L801)</f>
        <v>4</v>
      </c>
      <c r="Z798" s="47" t="str">
        <f t="shared" si="36"/>
        <v>Omice</v>
      </c>
    </row>
    <row r="799" spans="1:26" ht="19.5" customHeight="1" x14ac:dyDescent="0.25">
      <c r="A799" s="14" t="s">
        <v>2510</v>
      </c>
      <c r="B799" s="30">
        <v>1241</v>
      </c>
      <c r="C799" s="26" t="s">
        <v>68</v>
      </c>
      <c r="D799" s="42" t="s">
        <v>61</v>
      </c>
      <c r="E799" s="26">
        <v>363853</v>
      </c>
      <c r="F799" s="26" t="s">
        <v>1718</v>
      </c>
      <c r="G799" s="33" t="s">
        <v>98</v>
      </c>
      <c r="H799" s="227" t="s">
        <v>1988</v>
      </c>
      <c r="I799" s="227" t="s">
        <v>2273</v>
      </c>
      <c r="J799" s="227" t="s">
        <v>2580</v>
      </c>
      <c r="K799" s="227" t="s">
        <v>2495</v>
      </c>
      <c r="L799" s="227" t="s">
        <v>350</v>
      </c>
      <c r="M799" s="247">
        <v>4</v>
      </c>
      <c r="N799" s="244">
        <v>200</v>
      </c>
      <c r="O799" s="243" t="s">
        <v>1575</v>
      </c>
      <c r="P799" s="125">
        <f>SUMIFS('C - Sazby a jednotkové ceny'!$H$7:$H$69,'C - Sazby a jednotkové ceny'!$E$7:$E$69,'A1 - Seznam míst plnění vnější'!L799,'C - Sazby a jednotkové ceny'!$F$7:$F$69,'A1 - Seznam míst plnění vnější'!M799)</f>
        <v>0</v>
      </c>
      <c r="Q799" s="269">
        <f t="shared" si="37"/>
        <v>0</v>
      </c>
      <c r="R799" s="249" t="s">
        <v>1586</v>
      </c>
      <c r="S799" s="251" t="s">
        <v>1586</v>
      </c>
      <c r="T799" s="252" t="s">
        <v>1586</v>
      </c>
      <c r="U799" s="250" t="s">
        <v>1586</v>
      </c>
      <c r="V799" s="261" t="s">
        <v>1586</v>
      </c>
      <c r="W799" s="262" t="s">
        <v>1586</v>
      </c>
      <c r="Y799" s="15">
        <f ca="1">SUMIFS('D - Harmonogram úklidu'!$AJ$5:$AJ$1213,'D - Harmonogram úklidu'!$A$5:$A$1213,'A1 - Seznam míst plnění vnější'!G802,'D - Harmonogram úklidu'!$B$5:$B$1213,'A1 - Seznam míst plnění vnější'!L802)</f>
        <v>6</v>
      </c>
      <c r="Z799" s="47" t="str">
        <f t="shared" si="36"/>
        <v>Omice</v>
      </c>
    </row>
    <row r="800" spans="1:26" ht="19.5" customHeight="1" x14ac:dyDescent="0.25">
      <c r="A800" s="14" t="s">
        <v>2510</v>
      </c>
      <c r="B800" s="30">
        <v>2031</v>
      </c>
      <c r="C800" s="26" t="s">
        <v>344</v>
      </c>
      <c r="D800" s="42" t="s">
        <v>163</v>
      </c>
      <c r="E800" s="26">
        <v>345850</v>
      </c>
      <c r="F800" s="26" t="s">
        <v>1814</v>
      </c>
      <c r="G800" s="33" t="s">
        <v>186</v>
      </c>
      <c r="H800" s="227" t="s">
        <v>1988</v>
      </c>
      <c r="I800" s="227" t="s">
        <v>2274</v>
      </c>
      <c r="J800" s="227" t="s">
        <v>2580</v>
      </c>
      <c r="K800" s="227" t="s">
        <v>2491</v>
      </c>
      <c r="L800" s="227" t="s">
        <v>346</v>
      </c>
      <c r="M800" s="247">
        <v>2</v>
      </c>
      <c r="N800" s="244">
        <v>74</v>
      </c>
      <c r="O800" s="243" t="s">
        <v>1575</v>
      </c>
      <c r="P800" s="125">
        <f>SUMIFS('C - Sazby a jednotkové ceny'!$H$7:$H$69,'C - Sazby a jednotkové ceny'!$E$7:$E$69,'A1 - Seznam míst plnění vnější'!L800,'C - Sazby a jednotkové ceny'!$F$7:$F$69,'A1 - Seznam míst plnění vnější'!M800)</f>
        <v>0</v>
      </c>
      <c r="Q800" s="269">
        <f t="shared" si="37"/>
        <v>0</v>
      </c>
      <c r="R800" s="249" t="s">
        <v>1586</v>
      </c>
      <c r="S800" s="251" t="s">
        <v>1586</v>
      </c>
      <c r="T800" s="252" t="s">
        <v>1586</v>
      </c>
      <c r="U800" s="250" t="s">
        <v>1586</v>
      </c>
      <c r="V800" s="261" t="s">
        <v>1586</v>
      </c>
      <c r="W800" s="262" t="s">
        <v>1586</v>
      </c>
      <c r="Y800" s="15">
        <f ca="1">SUMIFS('D - Harmonogram úklidu'!$AJ$5:$AJ$1213,'D - Harmonogram úklidu'!$A$5:$A$1213,'A1 - Seznam míst plnění vnější'!G803,'D - Harmonogram úklidu'!$B$5:$B$1213,'A1 - Seznam míst plnění vnější'!L803)</f>
        <v>1</v>
      </c>
      <c r="Z800" s="47" t="str">
        <f t="shared" si="36"/>
        <v>Ořechov</v>
      </c>
    </row>
    <row r="801" spans="1:26" ht="19.5" customHeight="1" x14ac:dyDescent="0.25">
      <c r="A801" s="14" t="s">
        <v>2510</v>
      </c>
      <c r="B801" s="30">
        <v>2031</v>
      </c>
      <c r="C801" s="26" t="s">
        <v>344</v>
      </c>
      <c r="D801" s="42" t="s">
        <v>163</v>
      </c>
      <c r="E801" s="26">
        <v>345850</v>
      </c>
      <c r="F801" s="26" t="s">
        <v>1815</v>
      </c>
      <c r="G801" s="33" t="s">
        <v>186</v>
      </c>
      <c r="H801" s="227" t="s">
        <v>1988</v>
      </c>
      <c r="I801" s="227" t="s">
        <v>2274</v>
      </c>
      <c r="J801" s="227" t="s">
        <v>2580</v>
      </c>
      <c r="K801" s="227" t="s">
        <v>2492</v>
      </c>
      <c r="L801" s="227" t="s">
        <v>347</v>
      </c>
      <c r="M801" s="247">
        <v>4</v>
      </c>
      <c r="N801" s="32">
        <v>4</v>
      </c>
      <c r="O801" s="39" t="s">
        <v>1576</v>
      </c>
      <c r="P801" s="125">
        <f>SUMIFS('C - Sazby a jednotkové ceny'!$H$7:$H$69,'C - Sazby a jednotkové ceny'!$E$7:$E$69,'A1 - Seznam míst plnění vnější'!L801,'C - Sazby a jednotkové ceny'!$F$7:$F$69,'A1 - Seznam míst plnění vnější'!M801)</f>
        <v>0</v>
      </c>
      <c r="Q801" s="269">
        <f t="shared" si="37"/>
        <v>0</v>
      </c>
      <c r="R801" s="249" t="s">
        <v>1586</v>
      </c>
      <c r="S801" s="251" t="s">
        <v>1586</v>
      </c>
      <c r="T801" s="252" t="s">
        <v>1586</v>
      </c>
      <c r="U801" s="250" t="s">
        <v>1586</v>
      </c>
      <c r="V801" s="261" t="s">
        <v>1586</v>
      </c>
      <c r="W801" s="262" t="s">
        <v>1586</v>
      </c>
      <c r="Y801" s="15">
        <f ca="1">SUMIFS('D - Harmonogram úklidu'!$AJ$5:$AJ$1213,'D - Harmonogram úklidu'!$A$5:$A$1213,'A1 - Seznam míst plnění vnější'!G804,'D - Harmonogram úklidu'!$B$5:$B$1213,'A1 - Seznam míst plnění vnější'!L804)</f>
        <v>6</v>
      </c>
      <c r="Z801" s="47" t="str">
        <f t="shared" si="36"/>
        <v>Ořechov</v>
      </c>
    </row>
    <row r="802" spans="1:26" ht="19.5" customHeight="1" x14ac:dyDescent="0.25">
      <c r="A802" s="14" t="s">
        <v>2510</v>
      </c>
      <c r="B802" s="30">
        <v>2031</v>
      </c>
      <c r="C802" s="26" t="s">
        <v>344</v>
      </c>
      <c r="D802" s="42" t="s">
        <v>163</v>
      </c>
      <c r="E802" s="26">
        <v>345850</v>
      </c>
      <c r="F802" s="26" t="s">
        <v>1816</v>
      </c>
      <c r="G802" s="33" t="s">
        <v>186</v>
      </c>
      <c r="H802" s="227" t="s">
        <v>1988</v>
      </c>
      <c r="I802" s="227" t="s">
        <v>2274</v>
      </c>
      <c r="J802" s="227" t="s">
        <v>2580</v>
      </c>
      <c r="K802" s="227" t="s">
        <v>2495</v>
      </c>
      <c r="L802" s="227" t="s">
        <v>350</v>
      </c>
      <c r="M802" s="247">
        <v>1</v>
      </c>
      <c r="N802" s="244">
        <v>1506</v>
      </c>
      <c r="O802" s="243" t="s">
        <v>1575</v>
      </c>
      <c r="P802" s="125">
        <f>SUMIFS('C - Sazby a jednotkové ceny'!$H$7:$H$69,'C - Sazby a jednotkové ceny'!$E$7:$E$69,'A1 - Seznam míst plnění vnější'!L802,'C - Sazby a jednotkové ceny'!$F$7:$F$69,'A1 - Seznam míst plnění vnější'!M802)</f>
        <v>0</v>
      </c>
      <c r="Q802" s="269">
        <f t="shared" si="37"/>
        <v>0</v>
      </c>
      <c r="R802" s="249" t="s">
        <v>1586</v>
      </c>
      <c r="S802" s="251" t="s">
        <v>1586</v>
      </c>
      <c r="T802" s="252" t="s">
        <v>1586</v>
      </c>
      <c r="U802" s="250" t="s">
        <v>1586</v>
      </c>
      <c r="V802" s="261" t="s">
        <v>1586</v>
      </c>
      <c r="W802" s="262" t="s">
        <v>1586</v>
      </c>
      <c r="Y802" s="15">
        <f ca="1">SUMIFS('D - Harmonogram úklidu'!$AJ$5:$AJ$1213,'D - Harmonogram úklidu'!$A$5:$A$1213,'A1 - Seznam míst plnění vnější'!G805,'D - Harmonogram úklidu'!$B$5:$B$1213,'A1 - Seznam míst plnění vnější'!L805)</f>
        <v>4</v>
      </c>
      <c r="Z802" s="47" t="str">
        <f t="shared" si="36"/>
        <v>Ořechov</v>
      </c>
    </row>
    <row r="803" spans="1:26" ht="19.5" customHeight="1" x14ac:dyDescent="0.25">
      <c r="A803" s="14" t="s">
        <v>2510</v>
      </c>
      <c r="B803" s="30">
        <v>2031</v>
      </c>
      <c r="C803" s="26" t="s">
        <v>344</v>
      </c>
      <c r="D803" s="42" t="s">
        <v>163</v>
      </c>
      <c r="E803" s="26">
        <v>345850</v>
      </c>
      <c r="F803" s="26" t="s">
        <v>1817</v>
      </c>
      <c r="G803" s="33" t="s">
        <v>186</v>
      </c>
      <c r="H803" s="227" t="s">
        <v>1988</v>
      </c>
      <c r="I803" s="227" t="s">
        <v>2274</v>
      </c>
      <c r="J803" s="227" t="s">
        <v>2494</v>
      </c>
      <c r="K803" s="227" t="s">
        <v>2494</v>
      </c>
      <c r="L803" s="227" t="s">
        <v>391</v>
      </c>
      <c r="M803" s="247">
        <v>1</v>
      </c>
      <c r="N803" s="244">
        <v>1180</v>
      </c>
      <c r="O803" s="243" t="s">
        <v>1575</v>
      </c>
      <c r="P803" s="125">
        <f>SUMIFS('C - Sazby a jednotkové ceny'!$H$7:$H$69,'C - Sazby a jednotkové ceny'!$E$7:$E$69,'A1 - Seznam míst plnění vnější'!L803,'C - Sazby a jednotkové ceny'!$F$7:$F$69,'A1 - Seznam míst plnění vnější'!M803)</f>
        <v>0</v>
      </c>
      <c r="Q803" s="269">
        <f t="shared" si="37"/>
        <v>0</v>
      </c>
      <c r="R803" s="249" t="s">
        <v>1586</v>
      </c>
      <c r="S803" s="251" t="s">
        <v>1586</v>
      </c>
      <c r="T803" s="252" t="s">
        <v>1586</v>
      </c>
      <c r="U803" s="250" t="s">
        <v>1586</v>
      </c>
      <c r="V803" s="261" t="s">
        <v>1586</v>
      </c>
      <c r="W803" s="262" t="s">
        <v>1586</v>
      </c>
      <c r="Y803" s="15">
        <f ca="1">SUMIFS('D - Harmonogram úklidu'!$AJ$5:$AJ$1213,'D - Harmonogram úklidu'!$A$5:$A$1213,'A1 - Seznam míst plnění vnější'!G806,'D - Harmonogram úklidu'!$B$5:$B$1213,'A1 - Seznam míst plnění vnější'!L806)</f>
        <v>4</v>
      </c>
      <c r="Z803" s="47" t="str">
        <f t="shared" si="36"/>
        <v>Ořechov</v>
      </c>
    </row>
    <row r="804" spans="1:26" ht="11.25" customHeight="1" x14ac:dyDescent="0.25">
      <c r="A804" s="14" t="s">
        <v>2510</v>
      </c>
      <c r="B804" s="30">
        <v>2031</v>
      </c>
      <c r="C804" s="26" t="s">
        <v>344</v>
      </c>
      <c r="D804" s="42" t="s">
        <v>163</v>
      </c>
      <c r="E804" s="26">
        <v>345850</v>
      </c>
      <c r="F804" s="26" t="s">
        <v>1857</v>
      </c>
      <c r="G804" s="33" t="s">
        <v>186</v>
      </c>
      <c r="H804" s="227" t="s">
        <v>1988</v>
      </c>
      <c r="I804" s="227" t="s">
        <v>2275</v>
      </c>
      <c r="J804" s="227" t="s">
        <v>2580</v>
      </c>
      <c r="K804" s="227" t="s">
        <v>2495</v>
      </c>
      <c r="L804" s="227" t="s">
        <v>350</v>
      </c>
      <c r="M804" s="247">
        <v>2</v>
      </c>
      <c r="N804" s="244">
        <v>180</v>
      </c>
      <c r="O804" s="243" t="s">
        <v>1575</v>
      </c>
      <c r="P804" s="125">
        <f>SUMIFS('C - Sazby a jednotkové ceny'!$H$7:$H$69,'C - Sazby a jednotkové ceny'!$E$7:$E$69,'A1 - Seznam míst plnění vnější'!L804,'C - Sazby a jednotkové ceny'!$F$7:$F$69,'A1 - Seznam míst plnění vnější'!M804)</f>
        <v>0</v>
      </c>
      <c r="Q804" s="269">
        <f t="shared" si="37"/>
        <v>0</v>
      </c>
      <c r="R804" s="249" t="s">
        <v>1586</v>
      </c>
      <c r="S804" s="251" t="s">
        <v>1586</v>
      </c>
      <c r="T804" s="252" t="s">
        <v>1586</v>
      </c>
      <c r="U804" s="250" t="s">
        <v>1586</v>
      </c>
      <c r="V804" s="261" t="s">
        <v>1586</v>
      </c>
      <c r="W804" s="262" t="s">
        <v>1586</v>
      </c>
      <c r="Y804" s="15">
        <f ca="1">SUMIFS('D - Harmonogram úklidu'!$AJ$5:$AJ$1213,'D - Harmonogram úklidu'!$A$5:$A$1213,'A1 - Seznam míst plnění vnější'!G807,'D - Harmonogram úklidu'!$B$5:$B$1213,'A1 - Seznam míst plnění vnější'!L807)</f>
        <v>4</v>
      </c>
      <c r="Z804" s="47" t="str">
        <f t="shared" si="36"/>
        <v>Ořechov</v>
      </c>
    </row>
    <row r="805" spans="1:26" ht="11.25" customHeight="1" x14ac:dyDescent="0.25">
      <c r="A805" s="14" t="s">
        <v>489</v>
      </c>
      <c r="B805" s="30">
        <v>1281</v>
      </c>
      <c r="C805" s="26" t="s">
        <v>68</v>
      </c>
      <c r="D805" s="42" t="s">
        <v>61</v>
      </c>
      <c r="E805" s="26">
        <v>354852</v>
      </c>
      <c r="F805" s="26" t="s">
        <v>1649</v>
      </c>
      <c r="G805" s="33" t="s">
        <v>99</v>
      </c>
      <c r="H805" s="227" t="s">
        <v>1988</v>
      </c>
      <c r="I805" s="227" t="s">
        <v>2276</v>
      </c>
      <c r="J805" s="227" t="s">
        <v>2580</v>
      </c>
      <c r="K805" s="227" t="s">
        <v>2495</v>
      </c>
      <c r="L805" s="227" t="s">
        <v>350</v>
      </c>
      <c r="M805" s="247">
        <v>2</v>
      </c>
      <c r="N805" s="244">
        <v>623</v>
      </c>
      <c r="O805" s="243" t="s">
        <v>1575</v>
      </c>
      <c r="P805" s="125">
        <f>SUMIFS('C - Sazby a jednotkové ceny'!$H$7:$H$69,'C - Sazby a jednotkové ceny'!$E$7:$E$69,'A1 - Seznam míst plnění vnější'!L805,'C - Sazby a jednotkové ceny'!$F$7:$F$69,'A1 - Seznam míst plnění vnější'!M805)</f>
        <v>0</v>
      </c>
      <c r="Q805" s="269">
        <f t="shared" si="37"/>
        <v>0</v>
      </c>
      <c r="R805" s="249" t="s">
        <v>1586</v>
      </c>
      <c r="S805" s="251" t="s">
        <v>1586</v>
      </c>
      <c r="T805" s="252" t="s">
        <v>1586</v>
      </c>
      <c r="U805" s="250" t="s">
        <v>1586</v>
      </c>
      <c r="V805" s="261" t="s">
        <v>1586</v>
      </c>
      <c r="W805" s="262" t="s">
        <v>1586</v>
      </c>
      <c r="Y805" s="15">
        <f ca="1">SUMIFS('D - Harmonogram úklidu'!$AJ$5:$AJ$1213,'D - Harmonogram úklidu'!$A$5:$A$1213,'A1 - Seznam míst plnění vnější'!G808,'D - Harmonogram úklidu'!$B$5:$B$1213,'A1 - Seznam míst plnění vnější'!L808)</f>
        <v>2</v>
      </c>
      <c r="Z805" s="47" t="str">
        <f t="shared" si="36"/>
        <v>Oslavany</v>
      </c>
    </row>
    <row r="806" spans="1:26" ht="19.5" customHeight="1" x14ac:dyDescent="0.25">
      <c r="A806" s="14" t="s">
        <v>2510</v>
      </c>
      <c r="B806" s="30">
        <v>1261</v>
      </c>
      <c r="C806" s="26" t="s">
        <v>344</v>
      </c>
      <c r="D806" s="42" t="s">
        <v>132</v>
      </c>
      <c r="E806" s="26">
        <v>367052</v>
      </c>
      <c r="F806" s="26" t="s">
        <v>1620</v>
      </c>
      <c r="G806" s="33" t="s">
        <v>187</v>
      </c>
      <c r="H806" s="227" t="s">
        <v>1988</v>
      </c>
      <c r="I806" s="227" t="s">
        <v>2277</v>
      </c>
      <c r="J806" s="227" t="s">
        <v>2580</v>
      </c>
      <c r="K806" s="227" t="s">
        <v>2491</v>
      </c>
      <c r="L806" s="227" t="s">
        <v>346</v>
      </c>
      <c r="M806" s="247">
        <v>4</v>
      </c>
      <c r="N806" s="244">
        <v>13</v>
      </c>
      <c r="O806" s="243" t="s">
        <v>1575</v>
      </c>
      <c r="P806" s="125">
        <f>SUMIFS('C - Sazby a jednotkové ceny'!$H$7:$H$69,'C - Sazby a jednotkové ceny'!$E$7:$E$69,'A1 - Seznam míst plnění vnější'!L806,'C - Sazby a jednotkové ceny'!$F$7:$F$69,'A1 - Seznam míst plnění vnější'!M806)</f>
        <v>0</v>
      </c>
      <c r="Q806" s="269">
        <f t="shared" si="37"/>
        <v>0</v>
      </c>
      <c r="R806" s="249" t="s">
        <v>1586</v>
      </c>
      <c r="S806" s="251" t="s">
        <v>1586</v>
      </c>
      <c r="T806" s="252" t="s">
        <v>1586</v>
      </c>
      <c r="U806" s="250" t="s">
        <v>1586</v>
      </c>
      <c r="V806" s="261" t="s">
        <v>1586</v>
      </c>
      <c r="W806" s="262" t="s">
        <v>1586</v>
      </c>
      <c r="Y806" s="15">
        <f ca="1">SUMIFS('D - Harmonogram úklidu'!$AJ$5:$AJ$1213,'D - Harmonogram úklidu'!$A$5:$A$1213,'A1 - Seznam míst plnění vnější'!G809,'D - Harmonogram úklidu'!$B$5:$B$1213,'A1 - Seznam míst plnění vnější'!L809)</f>
        <v>1</v>
      </c>
      <c r="Z806" s="47" t="str">
        <f t="shared" si="36"/>
        <v>Oslavice</v>
      </c>
    </row>
    <row r="807" spans="1:26" ht="19.5" customHeight="1" x14ac:dyDescent="0.25">
      <c r="A807" s="14" t="s">
        <v>2510</v>
      </c>
      <c r="B807" s="30">
        <v>1261</v>
      </c>
      <c r="C807" s="26" t="s">
        <v>344</v>
      </c>
      <c r="D807" s="42" t="s">
        <v>132</v>
      </c>
      <c r="E807" s="26">
        <v>367052</v>
      </c>
      <c r="F807" s="26" t="s">
        <v>1621</v>
      </c>
      <c r="G807" s="33" t="s">
        <v>187</v>
      </c>
      <c r="H807" s="227" t="s">
        <v>1988</v>
      </c>
      <c r="I807" s="227" t="s">
        <v>2277</v>
      </c>
      <c r="J807" s="227" t="s">
        <v>2580</v>
      </c>
      <c r="K807" s="227" t="s">
        <v>2492</v>
      </c>
      <c r="L807" s="227" t="s">
        <v>347</v>
      </c>
      <c r="M807" s="247">
        <v>4</v>
      </c>
      <c r="N807" s="32">
        <v>2</v>
      </c>
      <c r="O807" s="39" t="s">
        <v>1576</v>
      </c>
      <c r="P807" s="125">
        <f>SUMIFS('C - Sazby a jednotkové ceny'!$H$7:$H$69,'C - Sazby a jednotkové ceny'!$E$7:$E$69,'A1 - Seznam míst plnění vnější'!L807,'C - Sazby a jednotkové ceny'!$F$7:$F$69,'A1 - Seznam míst plnění vnější'!M807)</f>
        <v>0</v>
      </c>
      <c r="Q807" s="269">
        <f t="shared" si="37"/>
        <v>0</v>
      </c>
      <c r="R807" s="249" t="s">
        <v>1586</v>
      </c>
      <c r="S807" s="251" t="s">
        <v>1586</v>
      </c>
      <c r="T807" s="252" t="s">
        <v>1586</v>
      </c>
      <c r="U807" s="250" t="s">
        <v>1586</v>
      </c>
      <c r="V807" s="261" t="s">
        <v>1586</v>
      </c>
      <c r="W807" s="262" t="s">
        <v>1586</v>
      </c>
      <c r="Y807" s="15">
        <f ca="1">SUMIFS('D - Harmonogram úklidu'!$AJ$5:$AJ$1213,'D - Harmonogram úklidu'!$A$5:$A$1213,'A1 - Seznam míst plnění vnější'!G810,'D - Harmonogram úklidu'!$B$5:$B$1213,'A1 - Seznam míst plnění vnější'!L810)</f>
        <v>4</v>
      </c>
      <c r="Z807" s="47" t="str">
        <f t="shared" si="36"/>
        <v>Oslavice</v>
      </c>
    </row>
    <row r="808" spans="1:26" ht="19.5" customHeight="1" x14ac:dyDescent="0.25">
      <c r="A808" s="14" t="s">
        <v>2510</v>
      </c>
      <c r="B808" s="30">
        <v>1261</v>
      </c>
      <c r="C808" s="26" t="s">
        <v>344</v>
      </c>
      <c r="D808" s="42" t="s">
        <v>132</v>
      </c>
      <c r="E808" s="26">
        <v>367052</v>
      </c>
      <c r="F808" s="26" t="s">
        <v>1622</v>
      </c>
      <c r="G808" s="33" t="s">
        <v>187</v>
      </c>
      <c r="H808" s="227" t="s">
        <v>1988</v>
      </c>
      <c r="I808" s="227" t="s">
        <v>2277</v>
      </c>
      <c r="J808" s="227" t="s">
        <v>2580</v>
      </c>
      <c r="K808" s="227" t="s">
        <v>2495</v>
      </c>
      <c r="L808" s="227" t="s">
        <v>350</v>
      </c>
      <c r="M808" s="247">
        <v>1</v>
      </c>
      <c r="N808" s="244">
        <v>309</v>
      </c>
      <c r="O808" s="243" t="s">
        <v>1575</v>
      </c>
      <c r="P808" s="125">
        <f>SUMIFS('C - Sazby a jednotkové ceny'!$H$7:$H$69,'C - Sazby a jednotkové ceny'!$E$7:$E$69,'A1 - Seznam míst plnění vnější'!L808,'C - Sazby a jednotkové ceny'!$F$7:$F$69,'A1 - Seznam míst plnění vnější'!M808)</f>
        <v>0</v>
      </c>
      <c r="Q808" s="269">
        <f t="shared" si="37"/>
        <v>0</v>
      </c>
      <c r="R808" s="249" t="s">
        <v>1586</v>
      </c>
      <c r="S808" s="251" t="s">
        <v>1586</v>
      </c>
      <c r="T808" s="252" t="s">
        <v>1586</v>
      </c>
      <c r="U808" s="250" t="s">
        <v>1586</v>
      </c>
      <c r="V808" s="261" t="s">
        <v>1586</v>
      </c>
      <c r="W808" s="262" t="s">
        <v>1586</v>
      </c>
      <c r="Y808" s="15">
        <f ca="1">SUMIFS('D - Harmonogram úklidu'!$AJ$5:$AJ$1213,'D - Harmonogram úklidu'!$A$5:$A$1213,'A1 - Seznam míst plnění vnější'!G811,'D - Harmonogram úklidu'!$B$5:$B$1213,'A1 - Seznam míst plnění vnější'!L811)</f>
        <v>4</v>
      </c>
      <c r="Z808" s="47" t="str">
        <f t="shared" si="36"/>
        <v>Oslavice</v>
      </c>
    </row>
    <row r="809" spans="1:26" ht="19.5" customHeight="1" x14ac:dyDescent="0.25">
      <c r="A809" s="14" t="s">
        <v>2510</v>
      </c>
      <c r="B809" s="30">
        <v>1261</v>
      </c>
      <c r="C809" s="26" t="s">
        <v>344</v>
      </c>
      <c r="D809" s="42" t="s">
        <v>132</v>
      </c>
      <c r="E809" s="26">
        <v>367052</v>
      </c>
      <c r="F809" s="26" t="s">
        <v>1623</v>
      </c>
      <c r="G809" s="33" t="s">
        <v>187</v>
      </c>
      <c r="H809" s="227" t="s">
        <v>1988</v>
      </c>
      <c r="I809" s="227" t="s">
        <v>2277</v>
      </c>
      <c r="J809" s="227" t="s">
        <v>2494</v>
      </c>
      <c r="K809" s="227" t="s">
        <v>2494</v>
      </c>
      <c r="L809" s="227" t="s">
        <v>391</v>
      </c>
      <c r="M809" s="247">
        <v>1</v>
      </c>
      <c r="N809" s="244">
        <v>515</v>
      </c>
      <c r="O809" s="243" t="s">
        <v>1575</v>
      </c>
      <c r="P809" s="125">
        <f>SUMIFS('C - Sazby a jednotkové ceny'!$H$7:$H$69,'C - Sazby a jednotkové ceny'!$E$7:$E$69,'A1 - Seznam míst plnění vnější'!L809,'C - Sazby a jednotkové ceny'!$F$7:$F$69,'A1 - Seznam míst plnění vnější'!M809)</f>
        <v>0</v>
      </c>
      <c r="Q809" s="269">
        <f t="shared" si="37"/>
        <v>0</v>
      </c>
      <c r="R809" s="249" t="s">
        <v>1586</v>
      </c>
      <c r="S809" s="251" t="s">
        <v>1586</v>
      </c>
      <c r="T809" s="252" t="s">
        <v>1586</v>
      </c>
      <c r="U809" s="250" t="s">
        <v>1586</v>
      </c>
      <c r="V809" s="261" t="s">
        <v>1586</v>
      </c>
      <c r="W809" s="262" t="s">
        <v>1586</v>
      </c>
      <c r="Y809" s="15">
        <f ca="1">SUMIFS('D - Harmonogram úklidu'!$AJ$5:$AJ$1213,'D - Harmonogram úklidu'!$A$5:$A$1213,'A1 - Seznam míst plnění vnější'!G812,'D - Harmonogram úklidu'!$B$5:$B$1213,'A1 - Seznam míst plnění vnější'!L812)</f>
        <v>2</v>
      </c>
      <c r="Z809" s="47" t="str">
        <f t="shared" si="36"/>
        <v>Oslavice</v>
      </c>
    </row>
    <row r="810" spans="1:26" ht="19.5" customHeight="1" x14ac:dyDescent="0.25">
      <c r="A810" s="14" t="s">
        <v>2510</v>
      </c>
      <c r="B810" s="30">
        <v>1261</v>
      </c>
      <c r="C810" s="26" t="s">
        <v>344</v>
      </c>
      <c r="D810" s="42" t="s">
        <v>132</v>
      </c>
      <c r="E810" s="26">
        <v>367151</v>
      </c>
      <c r="F810" s="26" t="s">
        <v>1624</v>
      </c>
      <c r="G810" s="33" t="s">
        <v>188</v>
      </c>
      <c r="H810" s="227" t="s">
        <v>1988</v>
      </c>
      <c r="I810" s="227" t="s">
        <v>2278</v>
      </c>
      <c r="J810" s="227" t="s">
        <v>2580</v>
      </c>
      <c r="K810" s="227" t="s">
        <v>2491</v>
      </c>
      <c r="L810" s="227" t="s">
        <v>346</v>
      </c>
      <c r="M810" s="247">
        <v>4</v>
      </c>
      <c r="N810" s="244">
        <v>35</v>
      </c>
      <c r="O810" s="243" t="s">
        <v>1575</v>
      </c>
      <c r="P810" s="125">
        <f>SUMIFS('C - Sazby a jednotkové ceny'!$H$7:$H$69,'C - Sazby a jednotkové ceny'!$E$7:$E$69,'A1 - Seznam míst plnění vnější'!L810,'C - Sazby a jednotkové ceny'!$F$7:$F$69,'A1 - Seznam míst plnění vnější'!M810)</f>
        <v>0</v>
      </c>
      <c r="Q810" s="269">
        <f t="shared" si="37"/>
        <v>0</v>
      </c>
      <c r="R810" s="249" t="s">
        <v>1586</v>
      </c>
      <c r="S810" s="251" t="s">
        <v>1586</v>
      </c>
      <c r="T810" s="252" t="s">
        <v>1586</v>
      </c>
      <c r="U810" s="250" t="s">
        <v>1586</v>
      </c>
      <c r="V810" s="261" t="s">
        <v>1586</v>
      </c>
      <c r="W810" s="262" t="s">
        <v>1586</v>
      </c>
      <c r="Y810" s="15">
        <f ca="1">SUMIFS('D - Harmonogram úklidu'!$AJ$5:$AJ$1213,'D - Harmonogram úklidu'!$A$5:$A$1213,'A1 - Seznam míst plnění vnější'!G813,'D - Harmonogram úklidu'!$B$5:$B$1213,'A1 - Seznam míst plnění vnější'!L813)</f>
        <v>1</v>
      </c>
      <c r="Z810" s="47" t="str">
        <f t="shared" si="36"/>
        <v>Oslavička</v>
      </c>
    </row>
    <row r="811" spans="1:26" ht="19.5" customHeight="1" x14ac:dyDescent="0.25">
      <c r="A811" s="14" t="s">
        <v>2510</v>
      </c>
      <c r="B811" s="30">
        <v>1261</v>
      </c>
      <c r="C811" s="26" t="s">
        <v>344</v>
      </c>
      <c r="D811" s="42" t="s">
        <v>132</v>
      </c>
      <c r="E811" s="26">
        <v>367151</v>
      </c>
      <c r="F811" s="26" t="s">
        <v>1625</v>
      </c>
      <c r="G811" s="33" t="s">
        <v>188</v>
      </c>
      <c r="H811" s="227" t="s">
        <v>1988</v>
      </c>
      <c r="I811" s="227" t="s">
        <v>2278</v>
      </c>
      <c r="J811" s="227" t="s">
        <v>2580</v>
      </c>
      <c r="K811" s="227" t="s">
        <v>2492</v>
      </c>
      <c r="L811" s="227" t="s">
        <v>347</v>
      </c>
      <c r="M811" s="247">
        <v>4</v>
      </c>
      <c r="N811" s="32">
        <v>1</v>
      </c>
      <c r="O811" s="39" t="s">
        <v>1576</v>
      </c>
      <c r="P811" s="125">
        <f>SUMIFS('C - Sazby a jednotkové ceny'!$H$7:$H$69,'C - Sazby a jednotkové ceny'!$E$7:$E$69,'A1 - Seznam míst plnění vnější'!L811,'C - Sazby a jednotkové ceny'!$F$7:$F$69,'A1 - Seznam míst plnění vnější'!M811)</f>
        <v>0</v>
      </c>
      <c r="Q811" s="269">
        <f t="shared" si="37"/>
        <v>0</v>
      </c>
      <c r="R811" s="249" t="s">
        <v>1586</v>
      </c>
      <c r="S811" s="251" t="s">
        <v>1586</v>
      </c>
      <c r="T811" s="252" t="s">
        <v>1586</v>
      </c>
      <c r="U811" s="250" t="s">
        <v>1586</v>
      </c>
      <c r="V811" s="261" t="s">
        <v>1586</v>
      </c>
      <c r="W811" s="262" t="s">
        <v>1586</v>
      </c>
      <c r="Y811" s="15">
        <f ca="1">SUMIFS('D - Harmonogram úklidu'!$AJ$5:$AJ$1213,'D - Harmonogram úklidu'!$A$5:$A$1213,'A1 - Seznam míst plnění vnější'!G815,'D - Harmonogram úklidu'!$B$5:$B$1213,'A1 - Seznam míst plnění vnější'!L815)</f>
        <v>4</v>
      </c>
      <c r="Z811" s="47" t="str">
        <f t="shared" si="36"/>
        <v>Oslavička</v>
      </c>
    </row>
    <row r="812" spans="1:26" ht="19.5" customHeight="1" x14ac:dyDescent="0.25">
      <c r="A812" s="14" t="s">
        <v>2510</v>
      </c>
      <c r="B812" s="30">
        <v>1261</v>
      </c>
      <c r="C812" s="26" t="s">
        <v>344</v>
      </c>
      <c r="D812" s="42" t="s">
        <v>132</v>
      </c>
      <c r="E812" s="26">
        <v>367151</v>
      </c>
      <c r="F812" s="26" t="s">
        <v>1626</v>
      </c>
      <c r="G812" s="33" t="s">
        <v>188</v>
      </c>
      <c r="H812" s="227" t="s">
        <v>1988</v>
      </c>
      <c r="I812" s="227" t="s">
        <v>2278</v>
      </c>
      <c r="J812" s="227" t="s">
        <v>2580</v>
      </c>
      <c r="K812" s="227" t="s">
        <v>2495</v>
      </c>
      <c r="L812" s="227" t="s">
        <v>350</v>
      </c>
      <c r="M812" s="247">
        <v>1</v>
      </c>
      <c r="N812" s="244">
        <v>150</v>
      </c>
      <c r="O812" s="243" t="s">
        <v>1575</v>
      </c>
      <c r="P812" s="125">
        <f>SUMIFS('C - Sazby a jednotkové ceny'!$H$7:$H$69,'C - Sazby a jednotkové ceny'!$E$7:$E$69,'A1 - Seznam míst plnění vnější'!L812,'C - Sazby a jednotkové ceny'!$F$7:$F$69,'A1 - Seznam míst plnění vnější'!M812)</f>
        <v>0</v>
      </c>
      <c r="Q812" s="269">
        <f t="shared" si="37"/>
        <v>0</v>
      </c>
      <c r="R812" s="249" t="s">
        <v>1586</v>
      </c>
      <c r="S812" s="251" t="s">
        <v>1586</v>
      </c>
      <c r="T812" s="252" t="s">
        <v>1586</v>
      </c>
      <c r="U812" s="250" t="s">
        <v>1586</v>
      </c>
      <c r="V812" s="261" t="s">
        <v>1586</v>
      </c>
      <c r="W812" s="262" t="s">
        <v>1586</v>
      </c>
      <c r="Y812" s="15">
        <f ca="1">SUMIFS('D - Harmonogram úklidu'!$AJ$5:$AJ$1213,'D - Harmonogram úklidu'!$A$5:$A$1213,'A1 - Seznam míst plnění vnější'!G816,'D - Harmonogram úklidu'!$B$5:$B$1213,'A1 - Seznam míst plnění vnější'!L816)</f>
        <v>2</v>
      </c>
      <c r="Z812" s="47" t="str">
        <f t="shared" si="36"/>
        <v>Oslavička</v>
      </c>
    </row>
    <row r="813" spans="1:26" ht="19.5" customHeight="1" x14ac:dyDescent="0.25">
      <c r="A813" s="14" t="s">
        <v>2510</v>
      </c>
      <c r="B813" s="30">
        <v>1261</v>
      </c>
      <c r="C813" s="26" t="s">
        <v>344</v>
      </c>
      <c r="D813" s="42" t="s">
        <v>132</v>
      </c>
      <c r="E813" s="26">
        <v>367151</v>
      </c>
      <c r="F813" s="26" t="s">
        <v>1627</v>
      </c>
      <c r="G813" s="33" t="s">
        <v>188</v>
      </c>
      <c r="H813" s="227" t="s">
        <v>1988</v>
      </c>
      <c r="I813" s="227" t="s">
        <v>2278</v>
      </c>
      <c r="J813" s="227" t="s">
        <v>2494</v>
      </c>
      <c r="K813" s="227" t="s">
        <v>2494</v>
      </c>
      <c r="L813" s="227" t="s">
        <v>391</v>
      </c>
      <c r="M813" s="247">
        <v>1</v>
      </c>
      <c r="N813" s="244">
        <v>250</v>
      </c>
      <c r="O813" s="243" t="s">
        <v>1575</v>
      </c>
      <c r="P813" s="125">
        <f>SUMIFS('C - Sazby a jednotkové ceny'!$H$7:$H$69,'C - Sazby a jednotkové ceny'!$E$7:$E$69,'A1 - Seznam míst plnění vnější'!L813,'C - Sazby a jednotkové ceny'!$F$7:$F$69,'A1 - Seznam míst plnění vnější'!M813)</f>
        <v>0</v>
      </c>
      <c r="Q813" s="269">
        <f t="shared" si="37"/>
        <v>0</v>
      </c>
      <c r="R813" s="249" t="s">
        <v>1586</v>
      </c>
      <c r="S813" s="251" t="s">
        <v>1586</v>
      </c>
      <c r="T813" s="252" t="s">
        <v>1586</v>
      </c>
      <c r="U813" s="250" t="s">
        <v>1586</v>
      </c>
      <c r="V813" s="261" t="s">
        <v>1586</v>
      </c>
      <c r="W813" s="262" t="s">
        <v>1586</v>
      </c>
      <c r="Y813" s="15">
        <f ca="1">SUMIFS('D - Harmonogram úklidu'!$AJ$5:$AJ$1213,'D - Harmonogram úklidu'!$A$5:$A$1213,'A1 - Seznam míst plnění vnější'!G817,'D - Harmonogram úklidu'!$B$5:$B$1213,'A1 - Seznam míst plnění vnější'!L817)</f>
        <v>1</v>
      </c>
      <c r="Z813" s="47" t="str">
        <f t="shared" si="36"/>
        <v>Oslavička</v>
      </c>
    </row>
    <row r="814" spans="1:26" ht="19.5" customHeight="1" x14ac:dyDescent="0.25">
      <c r="A814" s="14" t="s">
        <v>2510</v>
      </c>
      <c r="B814" s="30">
        <v>2031</v>
      </c>
      <c r="C814" s="26" t="s">
        <v>344</v>
      </c>
      <c r="D814" s="42" t="s">
        <v>163</v>
      </c>
      <c r="E814" s="26">
        <v>368654</v>
      </c>
      <c r="F814" s="26" t="s">
        <v>1620</v>
      </c>
      <c r="G814" s="33" t="s">
        <v>189</v>
      </c>
      <c r="H814" s="227" t="s">
        <v>1988</v>
      </c>
      <c r="I814" s="227" t="s">
        <v>2279</v>
      </c>
      <c r="J814" s="227" t="s">
        <v>2580</v>
      </c>
      <c r="K814" s="227" t="s">
        <v>2491</v>
      </c>
      <c r="L814" s="227" t="s">
        <v>346</v>
      </c>
      <c r="M814" s="247">
        <v>2</v>
      </c>
      <c r="N814" s="244">
        <v>60</v>
      </c>
      <c r="O814" s="243" t="s">
        <v>1575</v>
      </c>
      <c r="P814" s="125">
        <f>SUMIFS('C - Sazby a jednotkové ceny'!$H$7:$H$69,'C - Sazby a jednotkové ceny'!$E$7:$E$69,'A1 - Seznam míst plnění vnější'!L814,'C - Sazby a jednotkové ceny'!$F$7:$F$69,'A1 - Seznam míst plnění vnější'!M814)</f>
        <v>0</v>
      </c>
      <c r="Q814" s="269">
        <f t="shared" si="37"/>
        <v>0</v>
      </c>
      <c r="R814" s="249" t="s">
        <v>1586</v>
      </c>
      <c r="S814" s="251" t="s">
        <v>1586</v>
      </c>
      <c r="T814" s="252" t="s">
        <v>1586</v>
      </c>
      <c r="U814" s="250" t="s">
        <v>1586</v>
      </c>
      <c r="V814" s="261" t="s">
        <v>1586</v>
      </c>
      <c r="W814" s="262" t="s">
        <v>1586</v>
      </c>
      <c r="Y814" s="15">
        <f ca="1">SUMIFS('D - Harmonogram úklidu'!$AJ$5:$AJ$1213,'D - Harmonogram úklidu'!$A$5:$A$1213,'A1 - Seznam míst plnění vnější'!G818,'D - Harmonogram úklidu'!$B$5:$B$1213,'A1 - Seznam míst plnění vnější'!L818)</f>
        <v>2</v>
      </c>
      <c r="Z814" s="47" t="str">
        <f t="shared" si="36"/>
        <v>Osová Bítýška</v>
      </c>
    </row>
    <row r="815" spans="1:26" ht="19.5" customHeight="1" x14ac:dyDescent="0.25">
      <c r="A815" s="14" t="s">
        <v>2510</v>
      </c>
      <c r="B815" s="30">
        <v>2031</v>
      </c>
      <c r="C815" s="26" t="s">
        <v>344</v>
      </c>
      <c r="D815" s="42" t="s">
        <v>163</v>
      </c>
      <c r="E815" s="26">
        <v>368654</v>
      </c>
      <c r="F815" s="26" t="s">
        <v>1621</v>
      </c>
      <c r="G815" s="33" t="s">
        <v>189</v>
      </c>
      <c r="H815" s="227" t="s">
        <v>1988</v>
      </c>
      <c r="I815" s="227" t="s">
        <v>2279</v>
      </c>
      <c r="J815" s="227" t="s">
        <v>2580</v>
      </c>
      <c r="K815" s="227" t="s">
        <v>2492</v>
      </c>
      <c r="L815" s="227" t="s">
        <v>347</v>
      </c>
      <c r="M815" s="247">
        <v>4</v>
      </c>
      <c r="N815" s="32">
        <v>2</v>
      </c>
      <c r="O815" s="39" t="s">
        <v>1576</v>
      </c>
      <c r="P815" s="125">
        <f>SUMIFS('C - Sazby a jednotkové ceny'!$H$7:$H$69,'C - Sazby a jednotkové ceny'!$E$7:$E$69,'A1 - Seznam míst plnění vnější'!L815,'C - Sazby a jednotkové ceny'!$F$7:$F$69,'A1 - Seznam míst plnění vnější'!M815)</f>
        <v>0</v>
      </c>
      <c r="Q815" s="269">
        <f t="shared" si="37"/>
        <v>0</v>
      </c>
      <c r="R815" s="249" t="s">
        <v>1586</v>
      </c>
      <c r="S815" s="251" t="s">
        <v>1586</v>
      </c>
      <c r="T815" s="252" t="s">
        <v>1586</v>
      </c>
      <c r="U815" s="250" t="s">
        <v>1586</v>
      </c>
      <c r="V815" s="261" t="s">
        <v>1586</v>
      </c>
      <c r="W815" s="262" t="s">
        <v>1586</v>
      </c>
      <c r="Y815" s="15">
        <f ca="1">SUMIFS('D - Harmonogram úklidu'!$AJ$5:$AJ$1213,'D - Harmonogram úklidu'!$A$5:$A$1213,'A1 - Seznam míst plnění vnější'!G819,'D - Harmonogram úklidu'!$B$5:$B$1213,'A1 - Seznam míst plnění vnější'!L819)</f>
        <v>4</v>
      </c>
      <c r="Z815" s="47" t="str">
        <f t="shared" si="36"/>
        <v>Osová Bítýška</v>
      </c>
    </row>
    <row r="816" spans="1:26" ht="19.5" customHeight="1" x14ac:dyDescent="0.25">
      <c r="A816" s="14" t="s">
        <v>2510</v>
      </c>
      <c r="B816" s="30">
        <v>2031</v>
      </c>
      <c r="C816" s="26" t="s">
        <v>344</v>
      </c>
      <c r="D816" s="42" t="s">
        <v>163</v>
      </c>
      <c r="E816" s="26">
        <v>368654</v>
      </c>
      <c r="F816" s="26" t="s">
        <v>1622</v>
      </c>
      <c r="G816" s="33" t="s">
        <v>189</v>
      </c>
      <c r="H816" s="227" t="s">
        <v>1988</v>
      </c>
      <c r="I816" s="227" t="s">
        <v>2279</v>
      </c>
      <c r="J816" s="227" t="s">
        <v>2580</v>
      </c>
      <c r="K816" s="227" t="s">
        <v>2495</v>
      </c>
      <c r="L816" s="227" t="s">
        <v>350</v>
      </c>
      <c r="M816" s="247">
        <v>1</v>
      </c>
      <c r="N816" s="244">
        <v>1425</v>
      </c>
      <c r="O816" s="243" t="s">
        <v>1575</v>
      </c>
      <c r="P816" s="125">
        <f>SUMIFS('C - Sazby a jednotkové ceny'!$H$7:$H$69,'C - Sazby a jednotkové ceny'!$E$7:$E$69,'A1 - Seznam míst plnění vnější'!L816,'C - Sazby a jednotkové ceny'!$F$7:$F$69,'A1 - Seznam míst plnění vnější'!M816)</f>
        <v>0</v>
      </c>
      <c r="Q816" s="269">
        <f t="shared" si="37"/>
        <v>0</v>
      </c>
      <c r="R816" s="249" t="s">
        <v>1586</v>
      </c>
      <c r="S816" s="251" t="s">
        <v>1586</v>
      </c>
      <c r="T816" s="252" t="s">
        <v>1586</v>
      </c>
      <c r="U816" s="250" t="s">
        <v>1586</v>
      </c>
      <c r="V816" s="261" t="s">
        <v>1586</v>
      </c>
      <c r="W816" s="262" t="s">
        <v>1586</v>
      </c>
      <c r="Y816" s="15">
        <f ca="1">SUMIFS('D - Harmonogram úklidu'!$AJ$5:$AJ$1213,'D - Harmonogram úklidu'!$A$5:$A$1213,'A1 - Seznam míst plnění vnější'!G820,'D - Harmonogram úklidu'!$B$5:$B$1213,'A1 - Seznam míst plnění vnější'!L820)</f>
        <v>1</v>
      </c>
      <c r="Z816" s="47" t="str">
        <f t="shared" si="36"/>
        <v>Osová Bítýška</v>
      </c>
    </row>
    <row r="817" spans="1:26" ht="19.5" customHeight="1" x14ac:dyDescent="0.25">
      <c r="A817" s="14" t="s">
        <v>2510</v>
      </c>
      <c r="B817" s="30">
        <v>2031</v>
      </c>
      <c r="C817" s="26" t="s">
        <v>344</v>
      </c>
      <c r="D817" s="42" t="s">
        <v>163</v>
      </c>
      <c r="E817" s="26">
        <v>368654</v>
      </c>
      <c r="F817" s="26" t="s">
        <v>1623</v>
      </c>
      <c r="G817" s="33" t="s">
        <v>189</v>
      </c>
      <c r="H817" s="227" t="s">
        <v>1988</v>
      </c>
      <c r="I817" s="227" t="s">
        <v>2279</v>
      </c>
      <c r="J817" s="227" t="s">
        <v>2494</v>
      </c>
      <c r="K817" s="227" t="s">
        <v>2494</v>
      </c>
      <c r="L817" s="227" t="s">
        <v>391</v>
      </c>
      <c r="M817" s="247">
        <v>1</v>
      </c>
      <c r="N817" s="244">
        <v>1140</v>
      </c>
      <c r="O817" s="243" t="s">
        <v>1575</v>
      </c>
      <c r="P817" s="125">
        <f>SUMIFS('C - Sazby a jednotkové ceny'!$H$7:$H$69,'C - Sazby a jednotkové ceny'!$E$7:$E$69,'A1 - Seznam míst plnění vnější'!L817,'C - Sazby a jednotkové ceny'!$F$7:$F$69,'A1 - Seznam míst plnění vnější'!M817)</f>
        <v>0</v>
      </c>
      <c r="Q817" s="269">
        <f t="shared" si="37"/>
        <v>0</v>
      </c>
      <c r="R817" s="249" t="s">
        <v>1586</v>
      </c>
      <c r="S817" s="251" t="s">
        <v>1586</v>
      </c>
      <c r="T817" s="252" t="s">
        <v>1586</v>
      </c>
      <c r="U817" s="250" t="s">
        <v>1586</v>
      </c>
      <c r="V817" s="261" t="s">
        <v>1586</v>
      </c>
      <c r="W817" s="262" t="s">
        <v>1586</v>
      </c>
      <c r="Y817" s="15">
        <f ca="1">SUMIFS('D - Harmonogram úklidu'!$AJ$5:$AJ$1213,'D - Harmonogram úklidu'!$A$5:$A$1213,'A1 - Seznam míst plnění vnější'!G821,'D - Harmonogram úklidu'!$B$5:$B$1213,'A1 - Seznam míst plnění vnější'!L821)</f>
        <v>4</v>
      </c>
      <c r="Z817" s="47" t="str">
        <f t="shared" si="36"/>
        <v>Osová Bítýška</v>
      </c>
    </row>
    <row r="818" spans="1:26" ht="19.5" customHeight="1" x14ac:dyDescent="0.25">
      <c r="A818" s="14" t="s">
        <v>2510</v>
      </c>
      <c r="B818" s="30">
        <v>2031</v>
      </c>
      <c r="C818" s="26" t="s">
        <v>128</v>
      </c>
      <c r="D818" s="42" t="s">
        <v>133</v>
      </c>
      <c r="E818" s="26">
        <v>355057</v>
      </c>
      <c r="F818" s="26" t="s">
        <v>1769</v>
      </c>
      <c r="G818" s="33" t="s">
        <v>190</v>
      </c>
      <c r="H818" s="227" t="s">
        <v>1988</v>
      </c>
      <c r="I818" s="227" t="s">
        <v>2280</v>
      </c>
      <c r="J818" s="227" t="s">
        <v>2580</v>
      </c>
      <c r="K818" s="227" t="s">
        <v>2492</v>
      </c>
      <c r="L818" s="227" t="s">
        <v>347</v>
      </c>
      <c r="M818" s="247">
        <v>2</v>
      </c>
      <c r="N818" s="32">
        <v>3</v>
      </c>
      <c r="O818" s="39" t="s">
        <v>1576</v>
      </c>
      <c r="P818" s="125">
        <f>SUMIFS('C - Sazby a jednotkové ceny'!$H$7:$H$69,'C - Sazby a jednotkové ceny'!$E$7:$E$69,'A1 - Seznam míst plnění vnější'!L818,'C - Sazby a jednotkové ceny'!$F$7:$F$69,'A1 - Seznam míst plnění vnější'!M818)</f>
        <v>0</v>
      </c>
      <c r="Q818" s="269">
        <f t="shared" si="37"/>
        <v>0</v>
      </c>
      <c r="R818" s="249" t="s">
        <v>1586</v>
      </c>
      <c r="S818" s="251" t="s">
        <v>1586</v>
      </c>
      <c r="T818" s="252" t="s">
        <v>1586</v>
      </c>
      <c r="U818" s="250" t="s">
        <v>1586</v>
      </c>
      <c r="V818" s="261" t="s">
        <v>1586</v>
      </c>
      <c r="W818" s="262" t="s">
        <v>1586</v>
      </c>
      <c r="Y818" s="15">
        <f>SUMIFS('D - Harmonogram úklidu'!$AJ$5:$AJ$1213,'D - Harmonogram úklidu'!$A$5:$A$1213,'A1 - Seznam míst plnění vnější'!G822,'D - Harmonogram úklidu'!$B$5:$B$1213,'A1 - Seznam míst plnění vnější'!L822)</f>
        <v>0</v>
      </c>
      <c r="Z818" s="47" t="str">
        <f t="shared" si="36"/>
        <v>Ostrov nad Oslavou</v>
      </c>
    </row>
    <row r="819" spans="1:26" ht="19.5" customHeight="1" x14ac:dyDescent="0.25">
      <c r="A819" s="14" t="s">
        <v>2510</v>
      </c>
      <c r="B819" s="30">
        <v>2031</v>
      </c>
      <c r="C819" s="26" t="s">
        <v>128</v>
      </c>
      <c r="D819" s="42" t="s">
        <v>133</v>
      </c>
      <c r="E819" s="26">
        <v>355057</v>
      </c>
      <c r="F819" s="26" t="s">
        <v>1770</v>
      </c>
      <c r="G819" s="33" t="s">
        <v>190</v>
      </c>
      <c r="H819" s="227" t="s">
        <v>1988</v>
      </c>
      <c r="I819" s="227" t="s">
        <v>2280</v>
      </c>
      <c r="J819" s="227" t="s">
        <v>2580</v>
      </c>
      <c r="K819" s="227" t="s">
        <v>2495</v>
      </c>
      <c r="L819" s="227" t="s">
        <v>350</v>
      </c>
      <c r="M819" s="247">
        <v>2</v>
      </c>
      <c r="N819" s="244">
        <v>5102</v>
      </c>
      <c r="O819" s="243" t="s">
        <v>1575</v>
      </c>
      <c r="P819" s="125">
        <f>SUMIFS('C - Sazby a jednotkové ceny'!$H$7:$H$69,'C - Sazby a jednotkové ceny'!$E$7:$E$69,'A1 - Seznam míst plnění vnější'!L819,'C - Sazby a jednotkové ceny'!$F$7:$F$69,'A1 - Seznam míst plnění vnější'!M819)</f>
        <v>0</v>
      </c>
      <c r="Q819" s="269">
        <f t="shared" si="37"/>
        <v>0</v>
      </c>
      <c r="R819" s="249" t="s">
        <v>1586</v>
      </c>
      <c r="S819" s="251" t="s">
        <v>1586</v>
      </c>
      <c r="T819" s="252" t="s">
        <v>1586</v>
      </c>
      <c r="U819" s="250" t="s">
        <v>1586</v>
      </c>
      <c r="V819" s="261" t="s">
        <v>1586</v>
      </c>
      <c r="W819" s="262" t="s">
        <v>1586</v>
      </c>
      <c r="Y819" s="15">
        <f ca="1">SUMIFS('D - Harmonogram úklidu'!$AJ$5:$AJ$1213,'D - Harmonogram úklidu'!$A$5:$A$1213,'A1 - Seznam míst plnění vnější'!G823,'D - Harmonogram úklidu'!$B$5:$B$1213,'A1 - Seznam míst plnění vnější'!L823)</f>
        <v>2</v>
      </c>
      <c r="Z819" s="47" t="str">
        <f t="shared" si="36"/>
        <v>Ostrov nad Oslavou</v>
      </c>
    </row>
    <row r="820" spans="1:26" ht="19.5" customHeight="1" x14ac:dyDescent="0.25">
      <c r="A820" s="14" t="s">
        <v>2510</v>
      </c>
      <c r="B820" s="30">
        <v>2031</v>
      </c>
      <c r="C820" s="26" t="s">
        <v>128</v>
      </c>
      <c r="D820" s="42" t="s">
        <v>133</v>
      </c>
      <c r="E820" s="26">
        <v>355057</v>
      </c>
      <c r="F820" s="26" t="s">
        <v>1771</v>
      </c>
      <c r="G820" s="33" t="s">
        <v>190</v>
      </c>
      <c r="H820" s="227" t="s">
        <v>1988</v>
      </c>
      <c r="I820" s="227" t="s">
        <v>2280</v>
      </c>
      <c r="J820" s="227" t="s">
        <v>2494</v>
      </c>
      <c r="K820" s="227" t="s">
        <v>2494</v>
      </c>
      <c r="L820" s="227" t="s">
        <v>391</v>
      </c>
      <c r="M820" s="247">
        <v>1</v>
      </c>
      <c r="N820" s="244">
        <v>508</v>
      </c>
      <c r="O820" s="243" t="s">
        <v>1575</v>
      </c>
      <c r="P820" s="125">
        <f>SUMIFS('C - Sazby a jednotkové ceny'!$H$7:$H$69,'C - Sazby a jednotkové ceny'!$E$7:$E$69,'A1 - Seznam míst plnění vnější'!L820,'C - Sazby a jednotkové ceny'!$F$7:$F$69,'A1 - Seznam míst plnění vnější'!M820)</f>
        <v>0</v>
      </c>
      <c r="Q820" s="269">
        <f t="shared" si="37"/>
        <v>0</v>
      </c>
      <c r="R820" s="249" t="s">
        <v>1586</v>
      </c>
      <c r="S820" s="251" t="s">
        <v>1586</v>
      </c>
      <c r="T820" s="252" t="s">
        <v>1586</v>
      </c>
      <c r="U820" s="250" t="s">
        <v>1586</v>
      </c>
      <c r="V820" s="261" t="s">
        <v>1586</v>
      </c>
      <c r="W820" s="262" t="s">
        <v>1586</v>
      </c>
      <c r="Y820" s="15">
        <f ca="1">SUMIFS('D - Harmonogram úklidu'!$AJ$5:$AJ$1213,'D - Harmonogram úklidu'!$A$5:$A$1213,'A1 - Seznam míst plnění vnější'!G824,'D - Harmonogram úklidu'!$B$5:$B$1213,'A1 - Seznam míst plnění vnější'!L824)</f>
        <v>1</v>
      </c>
      <c r="Z820" s="47" t="str">
        <f t="shared" si="36"/>
        <v>Ostrov nad Oslavou</v>
      </c>
    </row>
    <row r="821" spans="1:26" ht="11.25" customHeight="1" x14ac:dyDescent="0.25">
      <c r="A821" s="14" t="s">
        <v>2510</v>
      </c>
      <c r="B821" s="30">
        <v>2031</v>
      </c>
      <c r="C821" s="26" t="s">
        <v>128</v>
      </c>
      <c r="D821" s="42" t="s">
        <v>133</v>
      </c>
      <c r="E821" s="26">
        <v>355057</v>
      </c>
      <c r="F821" s="26" t="s">
        <v>1857</v>
      </c>
      <c r="G821" s="33" t="s">
        <v>190</v>
      </c>
      <c r="H821" s="227" t="s">
        <v>1988</v>
      </c>
      <c r="I821" s="227" t="s">
        <v>2281</v>
      </c>
      <c r="J821" s="227" t="s">
        <v>2580</v>
      </c>
      <c r="K821" s="227" t="s">
        <v>2495</v>
      </c>
      <c r="L821" s="227" t="s">
        <v>350</v>
      </c>
      <c r="M821" s="247">
        <v>2</v>
      </c>
      <c r="N821" s="244">
        <v>135</v>
      </c>
      <c r="O821" s="243" t="s">
        <v>1575</v>
      </c>
      <c r="P821" s="125">
        <f>SUMIFS('C - Sazby a jednotkové ceny'!$H$7:$H$69,'C - Sazby a jednotkové ceny'!$E$7:$E$69,'A1 - Seznam míst plnění vnější'!L821,'C - Sazby a jednotkové ceny'!$F$7:$F$69,'A1 - Seznam míst plnění vnější'!M821)</f>
        <v>0</v>
      </c>
      <c r="Q821" s="269">
        <f t="shared" si="37"/>
        <v>0</v>
      </c>
      <c r="R821" s="249" t="s">
        <v>1586</v>
      </c>
      <c r="S821" s="251" t="s">
        <v>1586</v>
      </c>
      <c r="T821" s="252" t="s">
        <v>1586</v>
      </c>
      <c r="U821" s="250" t="s">
        <v>1586</v>
      </c>
      <c r="V821" s="261" t="s">
        <v>1586</v>
      </c>
      <c r="W821" s="262" t="s">
        <v>1586</v>
      </c>
      <c r="Y821" s="15">
        <f ca="1">SUMIFS('D - Harmonogram úklidu'!$AJ$5:$AJ$1213,'D - Harmonogram úklidu'!$A$5:$A$1213,'A1 - Seznam míst plnění vnější'!G825,'D - Harmonogram úklidu'!$B$5:$B$1213,'A1 - Seznam míst plnění vnější'!L825)</f>
        <v>2</v>
      </c>
      <c r="Z821" s="47" t="str">
        <f t="shared" si="36"/>
        <v>Ostrov nad Oslavou</v>
      </c>
    </row>
    <row r="822" spans="1:26" ht="19.5" customHeight="1" x14ac:dyDescent="0.25">
      <c r="A822" s="14" t="s">
        <v>2510</v>
      </c>
      <c r="B822" s="30">
        <v>1851</v>
      </c>
      <c r="C822" s="26" t="s">
        <v>128</v>
      </c>
      <c r="D822" s="42" t="s">
        <v>119</v>
      </c>
      <c r="E822" s="26">
        <v>742924</v>
      </c>
      <c r="F822" s="26" t="s">
        <v>1769</v>
      </c>
      <c r="G822" s="33" t="s">
        <v>191</v>
      </c>
      <c r="H822" s="227" t="s">
        <v>1988</v>
      </c>
      <c r="I822" s="227" t="s">
        <v>2282</v>
      </c>
      <c r="J822" s="227" t="s">
        <v>2580</v>
      </c>
      <c r="K822" s="227" t="s">
        <v>2492</v>
      </c>
      <c r="L822" s="227" t="s">
        <v>347</v>
      </c>
      <c r="M822" s="247">
        <v>4</v>
      </c>
      <c r="N822" s="32">
        <v>3</v>
      </c>
      <c r="O822" s="39" t="s">
        <v>1576</v>
      </c>
      <c r="P822" s="125">
        <f>SUMIFS('C - Sazby a jednotkové ceny'!$H$7:$H$69,'C - Sazby a jednotkové ceny'!$E$7:$E$69,'A1 - Seznam míst plnění vnější'!L822,'C - Sazby a jednotkové ceny'!$F$7:$F$69,'A1 - Seznam míst plnění vnější'!M822)</f>
        <v>0</v>
      </c>
      <c r="Q822" s="269">
        <f t="shared" si="37"/>
        <v>0</v>
      </c>
      <c r="R822" s="249" t="s">
        <v>1586</v>
      </c>
      <c r="S822" s="251" t="s">
        <v>1586</v>
      </c>
      <c r="T822" s="252" t="s">
        <v>1586</v>
      </c>
      <c r="U822" s="250" t="s">
        <v>1586</v>
      </c>
      <c r="V822" s="261" t="s">
        <v>1586</v>
      </c>
      <c r="W822" s="262" t="s">
        <v>1586</v>
      </c>
      <c r="Y822" s="15">
        <f ca="1">SUMIFS('D - Harmonogram úklidu'!$AJ$5:$AJ$1213,'D - Harmonogram úklidu'!$A$5:$A$1213,'A1 - Seznam míst plnění vnější'!G826,'D - Harmonogram úklidu'!$B$5:$B$1213,'A1 - Seznam míst plnění vnější'!L826)</f>
        <v>4</v>
      </c>
      <c r="Z822" s="47" t="str">
        <f t="shared" si="36"/>
        <v>Pacov</v>
      </c>
    </row>
    <row r="823" spans="1:26" ht="19.5" customHeight="1" x14ac:dyDescent="0.25">
      <c r="A823" s="14" t="s">
        <v>2510</v>
      </c>
      <c r="B823" s="30">
        <v>1851</v>
      </c>
      <c r="C823" s="26" t="s">
        <v>128</v>
      </c>
      <c r="D823" s="42" t="s">
        <v>119</v>
      </c>
      <c r="E823" s="26">
        <v>742924</v>
      </c>
      <c r="F823" s="26" t="s">
        <v>1770</v>
      </c>
      <c r="G823" s="33" t="s">
        <v>191</v>
      </c>
      <c r="H823" s="227" t="s">
        <v>1988</v>
      </c>
      <c r="I823" s="227" t="s">
        <v>2282</v>
      </c>
      <c r="J823" s="227" t="s">
        <v>2580</v>
      </c>
      <c r="K823" s="227" t="s">
        <v>2495</v>
      </c>
      <c r="L823" s="227" t="s">
        <v>350</v>
      </c>
      <c r="M823" s="247">
        <v>1</v>
      </c>
      <c r="N823" s="244">
        <v>189</v>
      </c>
      <c r="O823" s="243" t="s">
        <v>1575</v>
      </c>
      <c r="P823" s="125">
        <f>SUMIFS('C - Sazby a jednotkové ceny'!$H$7:$H$69,'C - Sazby a jednotkové ceny'!$E$7:$E$69,'A1 - Seznam míst plnění vnější'!L823,'C - Sazby a jednotkové ceny'!$F$7:$F$69,'A1 - Seznam míst plnění vnější'!M823)</f>
        <v>0</v>
      </c>
      <c r="Q823" s="269">
        <f t="shared" si="37"/>
        <v>0</v>
      </c>
      <c r="R823" s="249" t="s">
        <v>1586</v>
      </c>
      <c r="S823" s="251" t="s">
        <v>1586</v>
      </c>
      <c r="T823" s="252" t="s">
        <v>1586</v>
      </c>
      <c r="U823" s="250" t="s">
        <v>1586</v>
      </c>
      <c r="V823" s="261" t="s">
        <v>1586</v>
      </c>
      <c r="W823" s="262" t="s">
        <v>1586</v>
      </c>
      <c r="Y823" s="15">
        <f ca="1">SUMIFS('D - Harmonogram úklidu'!$AJ$5:$AJ$1213,'D - Harmonogram úklidu'!$A$5:$A$1213,'A1 - Seznam míst plnění vnější'!G827,'D - Harmonogram úklidu'!$B$5:$B$1213,'A1 - Seznam míst plnění vnější'!L827)</f>
        <v>2</v>
      </c>
      <c r="Z823" s="47" t="str">
        <f t="shared" si="36"/>
        <v>Pacov</v>
      </c>
    </row>
    <row r="824" spans="1:26" ht="19.5" customHeight="1" x14ac:dyDescent="0.25">
      <c r="A824" s="14" t="s">
        <v>2510</v>
      </c>
      <c r="B824" s="30">
        <v>1851</v>
      </c>
      <c r="C824" s="26" t="s">
        <v>128</v>
      </c>
      <c r="D824" s="42" t="s">
        <v>119</v>
      </c>
      <c r="E824" s="26">
        <v>742924</v>
      </c>
      <c r="F824" s="26" t="s">
        <v>1771</v>
      </c>
      <c r="G824" s="33" t="s">
        <v>191</v>
      </c>
      <c r="H824" s="227" t="s">
        <v>1988</v>
      </c>
      <c r="I824" s="227" t="s">
        <v>2282</v>
      </c>
      <c r="J824" s="227" t="s">
        <v>2494</v>
      </c>
      <c r="K824" s="227" t="s">
        <v>2494</v>
      </c>
      <c r="L824" s="227" t="s">
        <v>391</v>
      </c>
      <c r="M824" s="247">
        <v>1</v>
      </c>
      <c r="N824" s="244">
        <v>1405</v>
      </c>
      <c r="O824" s="243" t="s">
        <v>1575</v>
      </c>
      <c r="P824" s="125">
        <f>SUMIFS('C - Sazby a jednotkové ceny'!$H$7:$H$69,'C - Sazby a jednotkové ceny'!$E$7:$E$69,'A1 - Seznam míst plnění vnější'!L824,'C - Sazby a jednotkové ceny'!$F$7:$F$69,'A1 - Seznam míst plnění vnější'!M824)</f>
        <v>0</v>
      </c>
      <c r="Q824" s="269">
        <f t="shared" si="37"/>
        <v>0</v>
      </c>
      <c r="R824" s="249" t="s">
        <v>1586</v>
      </c>
      <c r="S824" s="251" t="s">
        <v>1586</v>
      </c>
      <c r="T824" s="252" t="s">
        <v>1586</v>
      </c>
      <c r="U824" s="250" t="s">
        <v>1586</v>
      </c>
      <c r="V824" s="261" t="s">
        <v>1586</v>
      </c>
      <c r="W824" s="262" t="s">
        <v>1586</v>
      </c>
      <c r="Y824" s="15">
        <f ca="1">SUMIFS('D - Harmonogram úklidu'!$AJ$5:$AJ$1213,'D - Harmonogram úklidu'!$A$5:$A$1213,'A1 - Seznam míst plnění vnější'!G828,'D - Harmonogram úklidu'!$B$5:$B$1213,'A1 - Seznam míst plnění vnější'!L828)</f>
        <v>1</v>
      </c>
      <c r="Z824" s="47" t="str">
        <f t="shared" si="36"/>
        <v>Pacov</v>
      </c>
    </row>
    <row r="825" spans="1:26" ht="19.5" customHeight="1" x14ac:dyDescent="0.25">
      <c r="A825" s="14" t="s">
        <v>2510</v>
      </c>
      <c r="B825" s="30">
        <v>1862</v>
      </c>
      <c r="C825" s="26" t="s">
        <v>128</v>
      </c>
      <c r="D825" s="42" t="s">
        <v>137</v>
      </c>
      <c r="E825" s="26">
        <v>748525</v>
      </c>
      <c r="F825" s="26" t="s">
        <v>1624</v>
      </c>
      <c r="G825" s="33" t="s">
        <v>192</v>
      </c>
      <c r="H825" s="227" t="s">
        <v>1988</v>
      </c>
      <c r="I825" s="227" t="s">
        <v>2283</v>
      </c>
      <c r="J825" s="227" t="s">
        <v>2580</v>
      </c>
      <c r="K825" s="227" t="s">
        <v>2491</v>
      </c>
      <c r="L825" s="227" t="s">
        <v>346</v>
      </c>
      <c r="M825" s="247">
        <v>2</v>
      </c>
      <c r="N825" s="244">
        <v>6</v>
      </c>
      <c r="O825" s="243" t="s">
        <v>1575</v>
      </c>
      <c r="P825" s="125">
        <f>SUMIFS('C - Sazby a jednotkové ceny'!$H$7:$H$69,'C - Sazby a jednotkové ceny'!$E$7:$E$69,'A1 - Seznam míst plnění vnější'!L825,'C - Sazby a jednotkové ceny'!$F$7:$F$69,'A1 - Seznam míst plnění vnější'!M825)</f>
        <v>0</v>
      </c>
      <c r="Q825" s="269">
        <f t="shared" si="37"/>
        <v>0</v>
      </c>
      <c r="R825" s="249" t="s">
        <v>1586</v>
      </c>
      <c r="S825" s="251" t="s">
        <v>1586</v>
      </c>
      <c r="T825" s="252" t="s">
        <v>1586</v>
      </c>
      <c r="U825" s="250" t="s">
        <v>1586</v>
      </c>
      <c r="V825" s="261" t="s">
        <v>1586</v>
      </c>
      <c r="W825" s="262" t="s">
        <v>1586</v>
      </c>
      <c r="Y825" s="15">
        <f ca="1">SUMIFS('D - Harmonogram úklidu'!$AJ$5:$AJ$1213,'D - Harmonogram úklidu'!$A$5:$A$1213,'A1 - Seznam míst plnění vnější'!G829,'D - Harmonogram úklidu'!$B$5:$B$1213,'A1 - Seznam míst plnění vnější'!L829)</f>
        <v>4</v>
      </c>
      <c r="Z825" s="47" t="str">
        <f t="shared" si="36"/>
        <v>Peč</v>
      </c>
    </row>
    <row r="826" spans="1:26" ht="19.5" customHeight="1" x14ac:dyDescent="0.25">
      <c r="A826" s="14" t="s">
        <v>2510</v>
      </c>
      <c r="B826" s="30">
        <v>1862</v>
      </c>
      <c r="C826" s="26" t="s">
        <v>128</v>
      </c>
      <c r="D826" s="42" t="s">
        <v>137</v>
      </c>
      <c r="E826" s="26">
        <v>748525</v>
      </c>
      <c r="F826" s="26" t="s">
        <v>1625</v>
      </c>
      <c r="G826" s="33" t="s">
        <v>192</v>
      </c>
      <c r="H826" s="227" t="s">
        <v>1988</v>
      </c>
      <c r="I826" s="227" t="s">
        <v>2283</v>
      </c>
      <c r="J826" s="227" t="s">
        <v>2580</v>
      </c>
      <c r="K826" s="227" t="s">
        <v>2492</v>
      </c>
      <c r="L826" s="227" t="s">
        <v>347</v>
      </c>
      <c r="M826" s="247">
        <v>4</v>
      </c>
      <c r="N826" s="32">
        <v>1</v>
      </c>
      <c r="O826" s="39" t="s">
        <v>1576</v>
      </c>
      <c r="P826" s="125">
        <f>SUMIFS('C - Sazby a jednotkové ceny'!$H$7:$H$69,'C - Sazby a jednotkové ceny'!$E$7:$E$69,'A1 - Seznam míst plnění vnější'!L826,'C - Sazby a jednotkové ceny'!$F$7:$F$69,'A1 - Seznam míst plnění vnější'!M826)</f>
        <v>0</v>
      </c>
      <c r="Q826" s="269">
        <f t="shared" si="37"/>
        <v>0</v>
      </c>
      <c r="R826" s="249" t="s">
        <v>1586</v>
      </c>
      <c r="S826" s="251" t="s">
        <v>1586</v>
      </c>
      <c r="T826" s="252" t="s">
        <v>1586</v>
      </c>
      <c r="U826" s="250" t="s">
        <v>1586</v>
      </c>
      <c r="V826" s="261" t="s">
        <v>1586</v>
      </c>
      <c r="W826" s="262" t="s">
        <v>1586</v>
      </c>
      <c r="Y826" s="15">
        <f ca="1">SUMIFS('D - Harmonogram úklidu'!$AJ$5:$AJ$1213,'D - Harmonogram úklidu'!$A$5:$A$1213,'A1 - Seznam míst plnění vnější'!G830,'D - Harmonogram úklidu'!$B$5:$B$1213,'A1 - Seznam míst plnění vnější'!L830)</f>
        <v>16</v>
      </c>
      <c r="Z826" s="47" t="str">
        <f t="shared" si="36"/>
        <v>Peč</v>
      </c>
    </row>
    <row r="827" spans="1:26" ht="19.5" customHeight="1" x14ac:dyDescent="0.25">
      <c r="A827" s="14" t="s">
        <v>2510</v>
      </c>
      <c r="B827" s="30">
        <v>1862</v>
      </c>
      <c r="C827" s="26" t="s">
        <v>128</v>
      </c>
      <c r="D827" s="42" t="s">
        <v>137</v>
      </c>
      <c r="E827" s="26">
        <v>748525</v>
      </c>
      <c r="F827" s="26" t="s">
        <v>1626</v>
      </c>
      <c r="G827" s="33" t="s">
        <v>192</v>
      </c>
      <c r="H827" s="227" t="s">
        <v>1988</v>
      </c>
      <c r="I827" s="227" t="s">
        <v>2283</v>
      </c>
      <c r="J827" s="227" t="s">
        <v>2580</v>
      </c>
      <c r="K827" s="227" t="s">
        <v>2495</v>
      </c>
      <c r="L827" s="227" t="s">
        <v>350</v>
      </c>
      <c r="M827" s="247">
        <v>1</v>
      </c>
      <c r="N827" s="244">
        <v>240</v>
      </c>
      <c r="O827" s="243" t="s">
        <v>1575</v>
      </c>
      <c r="P827" s="125">
        <f>SUMIFS('C - Sazby a jednotkové ceny'!$H$7:$H$69,'C - Sazby a jednotkové ceny'!$E$7:$E$69,'A1 - Seznam míst plnění vnější'!L827,'C - Sazby a jednotkové ceny'!$F$7:$F$69,'A1 - Seznam míst plnění vnější'!M827)</f>
        <v>0</v>
      </c>
      <c r="Q827" s="269">
        <f t="shared" si="37"/>
        <v>0</v>
      </c>
      <c r="R827" s="249" t="s">
        <v>1586</v>
      </c>
      <c r="S827" s="251" t="s">
        <v>1586</v>
      </c>
      <c r="T827" s="252" t="s">
        <v>1586</v>
      </c>
      <c r="U827" s="250" t="s">
        <v>1586</v>
      </c>
      <c r="V827" s="261" t="s">
        <v>1586</v>
      </c>
      <c r="W827" s="262" t="s">
        <v>1586</v>
      </c>
      <c r="Y827" s="15">
        <f ca="1">SUMIFS('D - Harmonogram úklidu'!$AJ$5:$AJ$1213,'D - Harmonogram úklidu'!$A$5:$A$1213,'A1 - Seznam míst plnění vnější'!G831,'D - Harmonogram úklidu'!$B$5:$B$1213,'A1 - Seznam míst plnění vnější'!L831)</f>
        <v>1</v>
      </c>
      <c r="Z827" s="47" t="str">
        <f t="shared" si="36"/>
        <v>Peč</v>
      </c>
    </row>
    <row r="828" spans="1:26" ht="19.5" customHeight="1" x14ac:dyDescent="0.25">
      <c r="A828" s="14" t="s">
        <v>2510</v>
      </c>
      <c r="B828" s="30">
        <v>1862</v>
      </c>
      <c r="C828" s="26" t="s">
        <v>128</v>
      </c>
      <c r="D828" s="42" t="s">
        <v>137</v>
      </c>
      <c r="E828" s="26">
        <v>748525</v>
      </c>
      <c r="F828" s="26" t="s">
        <v>1627</v>
      </c>
      <c r="G828" s="33" t="s">
        <v>192</v>
      </c>
      <c r="H828" s="227" t="s">
        <v>1988</v>
      </c>
      <c r="I828" s="227" t="s">
        <v>2283</v>
      </c>
      <c r="J828" s="227" t="s">
        <v>2494</v>
      </c>
      <c r="K828" s="227" t="s">
        <v>2494</v>
      </c>
      <c r="L828" s="227" t="s">
        <v>391</v>
      </c>
      <c r="M828" s="247">
        <v>1</v>
      </c>
      <c r="N828" s="244">
        <v>400</v>
      </c>
      <c r="O828" s="243" t="s">
        <v>1575</v>
      </c>
      <c r="P828" s="125">
        <f>SUMIFS('C - Sazby a jednotkové ceny'!$H$7:$H$69,'C - Sazby a jednotkové ceny'!$E$7:$E$69,'A1 - Seznam míst plnění vnější'!L828,'C - Sazby a jednotkové ceny'!$F$7:$F$69,'A1 - Seznam míst plnění vnější'!M828)</f>
        <v>0</v>
      </c>
      <c r="Q828" s="269">
        <f t="shared" si="37"/>
        <v>0</v>
      </c>
      <c r="R828" s="249" t="s">
        <v>1586</v>
      </c>
      <c r="S828" s="251" t="s">
        <v>1586</v>
      </c>
      <c r="T828" s="252" t="s">
        <v>1586</v>
      </c>
      <c r="U828" s="250" t="s">
        <v>1586</v>
      </c>
      <c r="V828" s="261" t="s">
        <v>1586</v>
      </c>
      <c r="W828" s="262" t="s">
        <v>1586</v>
      </c>
      <c r="Y828" s="15">
        <f ca="1">SUMIFS('D - Harmonogram úklidu'!$AJ$5:$AJ$1213,'D - Harmonogram úklidu'!$A$5:$A$1213,'A1 - Seznam míst plnění vnější'!G832,'D - Harmonogram úklidu'!$B$5:$B$1213,'A1 - Seznam míst plnění vnější'!L832)</f>
        <v>16</v>
      </c>
      <c r="Z828" s="47" t="str">
        <f t="shared" si="36"/>
        <v>Peč</v>
      </c>
    </row>
    <row r="829" spans="1:26" ht="19.5" customHeight="1" x14ac:dyDescent="0.25">
      <c r="A829" s="14" t="s">
        <v>2510</v>
      </c>
      <c r="B829" s="30">
        <v>1851</v>
      </c>
      <c r="C829" s="26" t="s">
        <v>128</v>
      </c>
      <c r="D829" s="42" t="s">
        <v>119</v>
      </c>
      <c r="E829" s="26">
        <v>742528</v>
      </c>
      <c r="F829" s="26" t="s">
        <v>1745</v>
      </c>
      <c r="G829" s="33" t="s">
        <v>193</v>
      </c>
      <c r="H829" s="227" t="s">
        <v>1988</v>
      </c>
      <c r="I829" s="227" t="s">
        <v>2284</v>
      </c>
      <c r="J829" s="227" t="s">
        <v>2580</v>
      </c>
      <c r="K829" s="227" t="s">
        <v>2492</v>
      </c>
      <c r="L829" s="227" t="s">
        <v>347</v>
      </c>
      <c r="M829" s="247">
        <v>12</v>
      </c>
      <c r="N829" s="32">
        <v>4</v>
      </c>
      <c r="O829" s="39" t="s">
        <v>1576</v>
      </c>
      <c r="P829" s="125">
        <f>SUMIFS('C - Sazby a jednotkové ceny'!$H$7:$H$69,'C - Sazby a jednotkové ceny'!$E$7:$E$69,'A1 - Seznam míst plnění vnější'!L829,'C - Sazby a jednotkové ceny'!$F$7:$F$69,'A1 - Seznam míst plnění vnější'!M829)</f>
        <v>0</v>
      </c>
      <c r="Q829" s="269">
        <f t="shared" si="37"/>
        <v>0</v>
      </c>
      <c r="R829" s="249" t="s">
        <v>1586</v>
      </c>
      <c r="S829" s="251" t="s">
        <v>1586</v>
      </c>
      <c r="T829" s="252" t="s">
        <v>1586</v>
      </c>
      <c r="U829" s="250" t="s">
        <v>1586</v>
      </c>
      <c r="V829" s="261" t="s">
        <v>1586</v>
      </c>
      <c r="W829" s="262" t="s">
        <v>1586</v>
      </c>
      <c r="Y829" s="15">
        <f ca="1">SUMIFS('D - Harmonogram úklidu'!$AJ$5:$AJ$1213,'D - Harmonogram úklidu'!$A$5:$A$1213,'A1 - Seznam míst plnění vnější'!G833,'D - Harmonogram úklidu'!$B$5:$B$1213,'A1 - Seznam míst plnění vnější'!L833)</f>
        <v>2</v>
      </c>
      <c r="Z829" s="47" t="str">
        <f t="shared" si="36"/>
        <v>Pelhřimov</v>
      </c>
    </row>
    <row r="830" spans="1:26" ht="19.5" customHeight="1" x14ac:dyDescent="0.25">
      <c r="A830" s="14" t="s">
        <v>2510</v>
      </c>
      <c r="B830" s="30">
        <v>1851</v>
      </c>
      <c r="C830" s="26" t="s">
        <v>128</v>
      </c>
      <c r="D830" s="42" t="s">
        <v>119</v>
      </c>
      <c r="E830" s="26">
        <v>742528</v>
      </c>
      <c r="F830" s="26" t="s">
        <v>1746</v>
      </c>
      <c r="G830" s="33" t="s">
        <v>193</v>
      </c>
      <c r="H830" s="227" t="s">
        <v>1988</v>
      </c>
      <c r="I830" s="227" t="s">
        <v>2284</v>
      </c>
      <c r="J830" s="227" t="s">
        <v>2580</v>
      </c>
      <c r="K830" s="227" t="s">
        <v>2495</v>
      </c>
      <c r="L830" s="227" t="s">
        <v>350</v>
      </c>
      <c r="M830" s="247">
        <v>4</v>
      </c>
      <c r="N830" s="244">
        <v>773</v>
      </c>
      <c r="O830" s="243" t="s">
        <v>1575</v>
      </c>
      <c r="P830" s="125">
        <f>SUMIFS('C - Sazby a jednotkové ceny'!$H$7:$H$69,'C - Sazby a jednotkové ceny'!$E$7:$E$69,'A1 - Seznam míst plnění vnější'!L830,'C - Sazby a jednotkové ceny'!$F$7:$F$69,'A1 - Seznam míst plnění vnější'!M830)</f>
        <v>0</v>
      </c>
      <c r="Q830" s="269">
        <f t="shared" si="37"/>
        <v>0</v>
      </c>
      <c r="R830" s="249" t="s">
        <v>1586</v>
      </c>
      <c r="S830" s="251" t="s">
        <v>1585</v>
      </c>
      <c r="T830" s="252" t="s">
        <v>1585</v>
      </c>
      <c r="U830" s="250" t="s">
        <v>1586</v>
      </c>
      <c r="V830" s="261" t="s">
        <v>1586</v>
      </c>
      <c r="W830" s="262" t="s">
        <v>1586</v>
      </c>
      <c r="Y830" s="15">
        <f ca="1">SUMIFS('D - Harmonogram úklidu'!$AJ$5:$AJ$1213,'D - Harmonogram úklidu'!$A$5:$A$1213,'A1 - Seznam míst plnění vnější'!G834,'D - Harmonogram úklidu'!$B$5:$B$1213,'A1 - Seznam míst plnění vnější'!L834)</f>
        <v>4</v>
      </c>
      <c r="Z830" s="47" t="str">
        <f t="shared" si="36"/>
        <v>Pelhřimov</v>
      </c>
    </row>
    <row r="831" spans="1:26" ht="19.5" customHeight="1" x14ac:dyDescent="0.25">
      <c r="A831" s="14" t="s">
        <v>2510</v>
      </c>
      <c r="B831" s="30">
        <v>1851</v>
      </c>
      <c r="C831" s="26" t="s">
        <v>128</v>
      </c>
      <c r="D831" s="42" t="s">
        <v>119</v>
      </c>
      <c r="E831" s="26">
        <v>742528</v>
      </c>
      <c r="F831" s="26" t="s">
        <v>1747</v>
      </c>
      <c r="G831" s="33" t="s">
        <v>193</v>
      </c>
      <c r="H831" s="227" t="s">
        <v>1988</v>
      </c>
      <c r="I831" s="227" t="s">
        <v>2284</v>
      </c>
      <c r="J831" s="227" t="s">
        <v>2494</v>
      </c>
      <c r="K831" s="227" t="s">
        <v>2494</v>
      </c>
      <c r="L831" s="227" t="s">
        <v>391</v>
      </c>
      <c r="M831" s="247">
        <v>1</v>
      </c>
      <c r="N831" s="244">
        <v>1312</v>
      </c>
      <c r="O831" s="243" t="s">
        <v>1575</v>
      </c>
      <c r="P831" s="125">
        <f>SUMIFS('C - Sazby a jednotkové ceny'!$H$7:$H$69,'C - Sazby a jednotkové ceny'!$E$7:$E$69,'A1 - Seznam míst plnění vnější'!L831,'C - Sazby a jednotkové ceny'!$F$7:$F$69,'A1 - Seznam míst plnění vnější'!M831)</f>
        <v>0</v>
      </c>
      <c r="Q831" s="269">
        <f t="shared" si="37"/>
        <v>0</v>
      </c>
      <c r="R831" s="249" t="s">
        <v>1586</v>
      </c>
      <c r="S831" s="251" t="s">
        <v>1586</v>
      </c>
      <c r="T831" s="252" t="s">
        <v>1586</v>
      </c>
      <c r="U831" s="250" t="s">
        <v>1586</v>
      </c>
      <c r="V831" s="261" t="s">
        <v>1586</v>
      </c>
      <c r="W831" s="262" t="s">
        <v>1586</v>
      </c>
      <c r="Y831" s="15">
        <f ca="1">SUMIFS('D - Harmonogram úklidu'!$AJ$5:$AJ$1213,'D - Harmonogram úklidu'!$A$5:$A$1213,'A1 - Seznam míst plnění vnější'!G835,'D - Harmonogram úklidu'!$B$5:$B$1213,'A1 - Seznam míst plnění vnější'!L835)</f>
        <v>2</v>
      </c>
      <c r="Z831" s="47" t="str">
        <f t="shared" si="36"/>
        <v>Pelhřimov</v>
      </c>
    </row>
    <row r="832" spans="1:26" ht="11.25" customHeight="1" x14ac:dyDescent="0.25">
      <c r="A832" s="14" t="s">
        <v>2510</v>
      </c>
      <c r="B832" s="30">
        <v>1851</v>
      </c>
      <c r="C832" s="26" t="s">
        <v>128</v>
      </c>
      <c r="D832" s="42" t="s">
        <v>119</v>
      </c>
      <c r="E832" s="26">
        <v>742528</v>
      </c>
      <c r="F832" s="26" t="s">
        <v>1633</v>
      </c>
      <c r="G832" s="33" t="s">
        <v>193</v>
      </c>
      <c r="H832" s="227" t="s">
        <v>1988</v>
      </c>
      <c r="I832" s="227" t="s">
        <v>2285</v>
      </c>
      <c r="J832" s="227" t="s">
        <v>2580</v>
      </c>
      <c r="K832" s="227" t="s">
        <v>2495</v>
      </c>
      <c r="L832" s="227" t="s">
        <v>350</v>
      </c>
      <c r="M832" s="247">
        <v>12</v>
      </c>
      <c r="N832" s="244">
        <v>115</v>
      </c>
      <c r="O832" s="243" t="s">
        <v>1575</v>
      </c>
      <c r="P832" s="125">
        <f>SUMIFS('C - Sazby a jednotkové ceny'!$H$7:$H$69,'C - Sazby a jednotkové ceny'!$E$7:$E$69,'A1 - Seznam míst plnění vnější'!L832,'C - Sazby a jednotkové ceny'!$F$7:$F$69,'A1 - Seznam míst plnění vnější'!M832)</f>
        <v>0</v>
      </c>
      <c r="Q832" s="269">
        <f t="shared" si="37"/>
        <v>0</v>
      </c>
      <c r="R832" s="249" t="s">
        <v>1586</v>
      </c>
      <c r="S832" s="251" t="s">
        <v>1585</v>
      </c>
      <c r="T832" s="252" t="s">
        <v>1585</v>
      </c>
      <c r="U832" s="250" t="s">
        <v>1586</v>
      </c>
      <c r="V832" s="261" t="s">
        <v>1586</v>
      </c>
      <c r="W832" s="262" t="s">
        <v>1586</v>
      </c>
      <c r="Y832" s="15">
        <f ca="1">SUMIFS('D - Harmonogram úklidu'!$AJ$5:$AJ$1213,'D - Harmonogram úklidu'!$A$5:$A$1213,'A1 - Seznam míst plnění vnější'!G836,'D - Harmonogram úklidu'!$B$5:$B$1213,'A1 - Seznam míst plnění vnější'!L836)</f>
        <v>1</v>
      </c>
      <c r="Z832" s="47" t="str">
        <f t="shared" si="36"/>
        <v>Pelhřimov</v>
      </c>
    </row>
    <row r="833" spans="1:26" ht="19.5" customHeight="1" x14ac:dyDescent="0.25">
      <c r="A833" s="14" t="s">
        <v>2510</v>
      </c>
      <c r="B833" s="30">
        <v>1221</v>
      </c>
      <c r="C833" s="26" t="s">
        <v>128</v>
      </c>
      <c r="D833" s="42" t="s">
        <v>142</v>
      </c>
      <c r="E833" s="26">
        <v>542233</v>
      </c>
      <c r="F833" s="26" t="s">
        <v>1624</v>
      </c>
      <c r="G833" s="33" t="s">
        <v>194</v>
      </c>
      <c r="H833" s="227" t="s">
        <v>1988</v>
      </c>
      <c r="I833" s="227" t="s">
        <v>2286</v>
      </c>
      <c r="J833" s="227" t="s">
        <v>2580</v>
      </c>
      <c r="K833" s="227" t="s">
        <v>2491</v>
      </c>
      <c r="L833" s="227" t="s">
        <v>346</v>
      </c>
      <c r="M833" s="247">
        <v>2</v>
      </c>
      <c r="N833" s="244">
        <v>20</v>
      </c>
      <c r="O833" s="243" t="s">
        <v>1575</v>
      </c>
      <c r="P833" s="125">
        <f>SUMIFS('C - Sazby a jednotkové ceny'!$H$7:$H$69,'C - Sazby a jednotkové ceny'!$E$7:$E$69,'A1 - Seznam míst plnění vnější'!L833,'C - Sazby a jednotkové ceny'!$F$7:$F$69,'A1 - Seznam míst plnění vnější'!M833)</f>
        <v>0</v>
      </c>
      <c r="Q833" s="269">
        <f t="shared" si="37"/>
        <v>0</v>
      </c>
      <c r="R833" s="249" t="s">
        <v>1586</v>
      </c>
      <c r="S833" s="251" t="s">
        <v>1586</v>
      </c>
      <c r="T833" s="252" t="s">
        <v>1586</v>
      </c>
      <c r="U833" s="250" t="s">
        <v>1586</v>
      </c>
      <c r="V833" s="261" t="s">
        <v>1586</v>
      </c>
      <c r="W833" s="262" t="s">
        <v>1586</v>
      </c>
      <c r="Y833" s="15">
        <f ca="1">SUMIFS('D - Harmonogram úklidu'!$AJ$5:$AJ$1213,'D - Harmonogram úklidu'!$A$5:$A$1213,'A1 - Seznam míst plnění vnější'!G837,'D - Harmonogram úklidu'!$B$5:$B$1213,'A1 - Seznam míst plnění vnější'!L837)</f>
        <v>4</v>
      </c>
      <c r="Z833" s="47" t="str">
        <f t="shared" si="36"/>
        <v>Petrkov</v>
      </c>
    </row>
    <row r="834" spans="1:26" ht="19.5" customHeight="1" x14ac:dyDescent="0.25">
      <c r="A834" s="14" t="s">
        <v>2510</v>
      </c>
      <c r="B834" s="30">
        <v>1221</v>
      </c>
      <c r="C834" s="26" t="s">
        <v>128</v>
      </c>
      <c r="D834" s="42" t="s">
        <v>142</v>
      </c>
      <c r="E834" s="26">
        <v>542233</v>
      </c>
      <c r="F834" s="26" t="s">
        <v>1625</v>
      </c>
      <c r="G834" s="33" t="s">
        <v>194</v>
      </c>
      <c r="H834" s="227" t="s">
        <v>1988</v>
      </c>
      <c r="I834" s="227" t="s">
        <v>2286</v>
      </c>
      <c r="J834" s="227" t="s">
        <v>2580</v>
      </c>
      <c r="K834" s="227" t="s">
        <v>2492</v>
      </c>
      <c r="L834" s="227" t="s">
        <v>347</v>
      </c>
      <c r="M834" s="247">
        <v>4</v>
      </c>
      <c r="N834" s="32">
        <v>1</v>
      </c>
      <c r="O834" s="39" t="s">
        <v>1576</v>
      </c>
      <c r="P834" s="125">
        <f>SUMIFS('C - Sazby a jednotkové ceny'!$H$7:$H$69,'C - Sazby a jednotkové ceny'!$E$7:$E$69,'A1 - Seznam míst plnění vnější'!L834,'C - Sazby a jednotkové ceny'!$F$7:$F$69,'A1 - Seznam míst plnění vnější'!M834)</f>
        <v>0</v>
      </c>
      <c r="Q834" s="269">
        <f t="shared" si="37"/>
        <v>0</v>
      </c>
      <c r="R834" s="249" t="s">
        <v>1586</v>
      </c>
      <c r="S834" s="251" t="s">
        <v>1586</v>
      </c>
      <c r="T834" s="252" t="s">
        <v>1586</v>
      </c>
      <c r="U834" s="250" t="s">
        <v>1586</v>
      </c>
      <c r="V834" s="261" t="s">
        <v>1586</v>
      </c>
      <c r="W834" s="262" t="s">
        <v>1586</v>
      </c>
      <c r="Y834" s="15">
        <f ca="1">SUMIFS('D - Harmonogram úklidu'!$AJ$5:$AJ$1213,'D - Harmonogram úklidu'!$A$5:$A$1213,'A1 - Seznam míst plnění vnější'!G838,'D - Harmonogram úklidu'!$B$5:$B$1213,'A1 - Seznam míst plnění vnější'!L838)</f>
        <v>2</v>
      </c>
      <c r="Z834" s="47" t="str">
        <f t="shared" si="36"/>
        <v>Petrkov</v>
      </c>
    </row>
    <row r="835" spans="1:26" ht="19.5" customHeight="1" x14ac:dyDescent="0.25">
      <c r="A835" s="14" t="s">
        <v>2510</v>
      </c>
      <c r="B835" s="30">
        <v>1221</v>
      </c>
      <c r="C835" s="26" t="s">
        <v>128</v>
      </c>
      <c r="D835" s="42" t="s">
        <v>142</v>
      </c>
      <c r="E835" s="26">
        <v>542233</v>
      </c>
      <c r="F835" s="26" t="s">
        <v>1626</v>
      </c>
      <c r="G835" s="33" t="s">
        <v>194</v>
      </c>
      <c r="H835" s="227" t="s">
        <v>1988</v>
      </c>
      <c r="I835" s="227" t="s">
        <v>2286</v>
      </c>
      <c r="J835" s="227" t="s">
        <v>2580</v>
      </c>
      <c r="K835" s="227" t="s">
        <v>2495</v>
      </c>
      <c r="L835" s="227" t="s">
        <v>350</v>
      </c>
      <c r="M835" s="247">
        <v>1</v>
      </c>
      <c r="N835" s="244">
        <v>130</v>
      </c>
      <c r="O835" s="243" t="s">
        <v>1575</v>
      </c>
      <c r="P835" s="125">
        <f>SUMIFS('C - Sazby a jednotkové ceny'!$H$7:$H$69,'C - Sazby a jednotkové ceny'!$E$7:$E$69,'A1 - Seznam míst plnění vnější'!L835,'C - Sazby a jednotkové ceny'!$F$7:$F$69,'A1 - Seznam míst plnění vnější'!M835)</f>
        <v>0</v>
      </c>
      <c r="Q835" s="269">
        <f t="shared" si="37"/>
        <v>0</v>
      </c>
      <c r="R835" s="249" t="s">
        <v>1586</v>
      </c>
      <c r="S835" s="251" t="s">
        <v>1586</v>
      </c>
      <c r="T835" s="252" t="s">
        <v>1586</v>
      </c>
      <c r="U835" s="250" t="s">
        <v>1586</v>
      </c>
      <c r="V835" s="261" t="s">
        <v>1586</v>
      </c>
      <c r="W835" s="262" t="s">
        <v>1586</v>
      </c>
      <c r="Y835" s="15">
        <f ca="1">SUMIFS('D - Harmonogram úklidu'!$AJ$5:$AJ$1213,'D - Harmonogram úklidu'!$A$5:$A$1213,'A1 - Seznam míst plnění vnější'!G839,'D - Harmonogram úklidu'!$B$5:$B$1213,'A1 - Seznam míst plnění vnější'!L839)</f>
        <v>4</v>
      </c>
      <c r="Z835" s="47" t="str">
        <f t="shared" si="36"/>
        <v>Petrkov</v>
      </c>
    </row>
    <row r="836" spans="1:26" ht="19.5" customHeight="1" x14ac:dyDescent="0.25">
      <c r="A836" s="14" t="s">
        <v>2510</v>
      </c>
      <c r="B836" s="30">
        <v>1221</v>
      </c>
      <c r="C836" s="26" t="s">
        <v>128</v>
      </c>
      <c r="D836" s="42" t="s">
        <v>142</v>
      </c>
      <c r="E836" s="26">
        <v>542233</v>
      </c>
      <c r="F836" s="26" t="s">
        <v>1627</v>
      </c>
      <c r="G836" s="33" t="s">
        <v>194</v>
      </c>
      <c r="H836" s="227" t="s">
        <v>1988</v>
      </c>
      <c r="I836" s="227" t="s">
        <v>2286</v>
      </c>
      <c r="J836" s="227" t="s">
        <v>2494</v>
      </c>
      <c r="K836" s="227" t="s">
        <v>2494</v>
      </c>
      <c r="L836" s="227" t="s">
        <v>391</v>
      </c>
      <c r="M836" s="247">
        <v>1</v>
      </c>
      <c r="N836" s="244">
        <v>130</v>
      </c>
      <c r="O836" s="243" t="s">
        <v>1575</v>
      </c>
      <c r="P836" s="125">
        <f>SUMIFS('C - Sazby a jednotkové ceny'!$H$7:$H$69,'C - Sazby a jednotkové ceny'!$E$7:$E$69,'A1 - Seznam míst plnění vnější'!L836,'C - Sazby a jednotkové ceny'!$F$7:$F$69,'A1 - Seznam míst plnění vnější'!M836)</f>
        <v>0</v>
      </c>
      <c r="Q836" s="269">
        <f t="shared" si="37"/>
        <v>0</v>
      </c>
      <c r="R836" s="249" t="s">
        <v>1586</v>
      </c>
      <c r="S836" s="251" t="s">
        <v>1586</v>
      </c>
      <c r="T836" s="252" t="s">
        <v>1586</v>
      </c>
      <c r="U836" s="250" t="s">
        <v>1586</v>
      </c>
      <c r="V836" s="261" t="s">
        <v>1586</v>
      </c>
      <c r="W836" s="262" t="s">
        <v>1586</v>
      </c>
      <c r="Y836" s="15">
        <f ca="1">SUMIFS('D - Harmonogram úklidu'!$AJ$5:$AJ$1213,'D - Harmonogram úklidu'!$A$5:$A$1213,'A1 - Seznam míst plnění vnější'!G840,'D - Harmonogram úklidu'!$B$5:$B$1213,'A1 - Seznam míst plnění vnější'!L840)</f>
        <v>1</v>
      </c>
      <c r="Z836" s="47" t="str">
        <f t="shared" si="36"/>
        <v>Petrkov</v>
      </c>
    </row>
    <row r="837" spans="1:26" ht="19.5" customHeight="1" x14ac:dyDescent="0.25">
      <c r="A837" s="14" t="s">
        <v>2510</v>
      </c>
      <c r="B837" s="30">
        <v>2411</v>
      </c>
      <c r="C837" s="26" t="s">
        <v>68</v>
      </c>
      <c r="D837" s="42" t="s">
        <v>58</v>
      </c>
      <c r="E837" s="26">
        <v>371054</v>
      </c>
      <c r="F837" s="26" t="s">
        <v>1624</v>
      </c>
      <c r="G837" s="33" t="s">
        <v>302</v>
      </c>
      <c r="H837" s="227" t="s">
        <v>1988</v>
      </c>
      <c r="I837" s="227" t="s">
        <v>2287</v>
      </c>
      <c r="J837" s="227" t="s">
        <v>2580</v>
      </c>
      <c r="K837" s="227" t="s">
        <v>2491</v>
      </c>
      <c r="L837" s="227" t="s">
        <v>346</v>
      </c>
      <c r="M837" s="247">
        <v>4</v>
      </c>
      <c r="N837" s="244">
        <v>40</v>
      </c>
      <c r="O837" s="243" t="s">
        <v>1575</v>
      </c>
      <c r="P837" s="125">
        <f>SUMIFS('C - Sazby a jednotkové ceny'!$H$7:$H$69,'C - Sazby a jednotkové ceny'!$E$7:$E$69,'A1 - Seznam míst plnění vnější'!L837,'C - Sazby a jednotkové ceny'!$F$7:$F$69,'A1 - Seznam míst plnění vnější'!M837)</f>
        <v>0</v>
      </c>
      <c r="Q837" s="269">
        <f t="shared" si="37"/>
        <v>0</v>
      </c>
      <c r="R837" s="249" t="s">
        <v>1586</v>
      </c>
      <c r="S837" s="251" t="s">
        <v>1586</v>
      </c>
      <c r="T837" s="252" t="s">
        <v>1586</v>
      </c>
      <c r="U837" s="250" t="s">
        <v>1586</v>
      </c>
      <c r="V837" s="261" t="s">
        <v>1586</v>
      </c>
      <c r="W837" s="262" t="s">
        <v>1586</v>
      </c>
      <c r="Y837" s="15">
        <f ca="1">SUMIFS('D - Harmonogram úklidu'!$AJ$5:$AJ$1213,'D - Harmonogram úklidu'!$A$5:$A$1213,'A1 - Seznam míst plnění vnější'!G841,'D - Harmonogram úklidu'!$B$5:$B$1213,'A1 - Seznam míst plnění vnější'!L841)</f>
        <v>2</v>
      </c>
      <c r="Z837" s="47" t="str">
        <f t="shared" si="36"/>
        <v>Petrov u Strážnice</v>
      </c>
    </row>
    <row r="838" spans="1:26" ht="19.5" customHeight="1" x14ac:dyDescent="0.25">
      <c r="A838" s="14" t="s">
        <v>2510</v>
      </c>
      <c r="B838" s="30">
        <v>2411</v>
      </c>
      <c r="C838" s="26" t="s">
        <v>68</v>
      </c>
      <c r="D838" s="42" t="s">
        <v>58</v>
      </c>
      <c r="E838" s="26">
        <v>371054</v>
      </c>
      <c r="F838" s="26" t="s">
        <v>1625</v>
      </c>
      <c r="G838" s="33" t="s">
        <v>302</v>
      </c>
      <c r="H838" s="227" t="s">
        <v>1988</v>
      </c>
      <c r="I838" s="227" t="s">
        <v>2287</v>
      </c>
      <c r="J838" s="227" t="s">
        <v>2580</v>
      </c>
      <c r="K838" s="227" t="s">
        <v>2492</v>
      </c>
      <c r="L838" s="227" t="s">
        <v>347</v>
      </c>
      <c r="M838" s="247">
        <v>2</v>
      </c>
      <c r="N838" s="32">
        <v>2</v>
      </c>
      <c r="O838" s="39" t="s">
        <v>1576</v>
      </c>
      <c r="P838" s="125">
        <f>SUMIFS('C - Sazby a jednotkové ceny'!$H$7:$H$69,'C - Sazby a jednotkové ceny'!$E$7:$E$69,'A1 - Seznam míst plnění vnější'!L838,'C - Sazby a jednotkové ceny'!$F$7:$F$69,'A1 - Seznam míst plnění vnější'!M838)</f>
        <v>0</v>
      </c>
      <c r="Q838" s="269">
        <f t="shared" si="37"/>
        <v>0</v>
      </c>
      <c r="R838" s="249" t="s">
        <v>1586</v>
      </c>
      <c r="S838" s="251" t="s">
        <v>1586</v>
      </c>
      <c r="T838" s="252" t="s">
        <v>1586</v>
      </c>
      <c r="U838" s="250" t="s">
        <v>1586</v>
      </c>
      <c r="V838" s="261" t="s">
        <v>1586</v>
      </c>
      <c r="W838" s="262" t="s">
        <v>1586</v>
      </c>
      <c r="Y838" s="15">
        <f ca="1">SUMIFS('D - Harmonogram úklidu'!$AJ$5:$AJ$1213,'D - Harmonogram úklidu'!$A$5:$A$1213,'A1 - Seznam míst plnění vnější'!G842,'D - Harmonogram úklidu'!$B$5:$B$1213,'A1 - Seznam míst plnění vnější'!L842)</f>
        <v>4</v>
      </c>
      <c r="Z838" s="47" t="str">
        <f t="shared" si="36"/>
        <v>Petrov u Strážnice</v>
      </c>
    </row>
    <row r="839" spans="1:26" ht="19.5" customHeight="1" x14ac:dyDescent="0.25">
      <c r="A839" s="14" t="s">
        <v>2510</v>
      </c>
      <c r="B839" s="30">
        <v>2411</v>
      </c>
      <c r="C839" s="26" t="s">
        <v>68</v>
      </c>
      <c r="D839" s="42" t="s">
        <v>58</v>
      </c>
      <c r="E839" s="26">
        <v>371054</v>
      </c>
      <c r="F839" s="26" t="s">
        <v>1626</v>
      </c>
      <c r="G839" s="33" t="s">
        <v>302</v>
      </c>
      <c r="H839" s="227" t="s">
        <v>1988</v>
      </c>
      <c r="I839" s="227" t="s">
        <v>2287</v>
      </c>
      <c r="J839" s="227" t="s">
        <v>2580</v>
      </c>
      <c r="K839" s="227" t="s">
        <v>2495</v>
      </c>
      <c r="L839" s="227" t="s">
        <v>350</v>
      </c>
      <c r="M839" s="247">
        <v>2</v>
      </c>
      <c r="N839" s="244">
        <v>175</v>
      </c>
      <c r="O839" s="243" t="s">
        <v>1575</v>
      </c>
      <c r="P839" s="125">
        <f>SUMIFS('C - Sazby a jednotkové ceny'!$H$7:$H$69,'C - Sazby a jednotkové ceny'!$E$7:$E$69,'A1 - Seznam míst plnění vnější'!L839,'C - Sazby a jednotkové ceny'!$F$7:$F$69,'A1 - Seznam míst plnění vnější'!M839)</f>
        <v>0</v>
      </c>
      <c r="Q839" s="269">
        <f t="shared" si="37"/>
        <v>0</v>
      </c>
      <c r="R839" s="249" t="s">
        <v>1586</v>
      </c>
      <c r="S839" s="251" t="s">
        <v>1586</v>
      </c>
      <c r="T839" s="252" t="s">
        <v>1586</v>
      </c>
      <c r="U839" s="250" t="s">
        <v>1586</v>
      </c>
      <c r="V839" s="261" t="s">
        <v>1586</v>
      </c>
      <c r="W839" s="262" t="s">
        <v>1586</v>
      </c>
      <c r="Y839" s="15">
        <f ca="1">SUMIFS('D - Harmonogram úklidu'!$AJ$5:$AJ$1213,'D - Harmonogram úklidu'!$A$5:$A$1213,'A1 - Seznam míst plnění vnější'!G843,'D - Harmonogram úklidu'!$B$5:$B$1213,'A1 - Seznam míst plnění vnější'!L843)</f>
        <v>2</v>
      </c>
      <c r="Z839" s="47" t="str">
        <f t="shared" si="36"/>
        <v>Petrov u Strážnice</v>
      </c>
    </row>
    <row r="840" spans="1:26" ht="19.5" customHeight="1" x14ac:dyDescent="0.25">
      <c r="A840" s="14" t="s">
        <v>2510</v>
      </c>
      <c r="B840" s="30">
        <v>2411</v>
      </c>
      <c r="C840" s="26" t="s">
        <v>68</v>
      </c>
      <c r="D840" s="42" t="s">
        <v>58</v>
      </c>
      <c r="E840" s="26">
        <v>371054</v>
      </c>
      <c r="F840" s="26" t="s">
        <v>1627</v>
      </c>
      <c r="G840" s="33" t="s">
        <v>302</v>
      </c>
      <c r="H840" s="227" t="s">
        <v>1988</v>
      </c>
      <c r="I840" s="227" t="s">
        <v>2287</v>
      </c>
      <c r="J840" s="227" t="s">
        <v>2494</v>
      </c>
      <c r="K840" s="227" t="s">
        <v>2494</v>
      </c>
      <c r="L840" s="227" t="s">
        <v>391</v>
      </c>
      <c r="M840" s="247">
        <v>1</v>
      </c>
      <c r="N840" s="244">
        <v>90</v>
      </c>
      <c r="O840" s="243" t="s">
        <v>1575</v>
      </c>
      <c r="P840" s="125">
        <f>SUMIFS('C - Sazby a jednotkové ceny'!$H$7:$H$69,'C - Sazby a jednotkové ceny'!$E$7:$E$69,'A1 - Seznam míst plnění vnější'!L840,'C - Sazby a jednotkové ceny'!$F$7:$F$69,'A1 - Seznam míst plnění vnější'!M840)</f>
        <v>0</v>
      </c>
      <c r="Q840" s="269">
        <f t="shared" si="37"/>
        <v>0</v>
      </c>
      <c r="R840" s="249" t="s">
        <v>1586</v>
      </c>
      <c r="S840" s="251" t="s">
        <v>1586</v>
      </c>
      <c r="T840" s="252" t="s">
        <v>1586</v>
      </c>
      <c r="U840" s="250" t="s">
        <v>1586</v>
      </c>
      <c r="V840" s="261" t="s">
        <v>1586</v>
      </c>
      <c r="W840" s="262" t="s">
        <v>1586</v>
      </c>
      <c r="Y840" s="15">
        <f ca="1">SUMIFS('D - Harmonogram úklidu'!$AJ$5:$AJ$1213,'D - Harmonogram úklidu'!$A$5:$A$1213,'A1 - Seznam míst plnění vnější'!G844,'D - Harmonogram úklidu'!$B$5:$B$1213,'A1 - Seznam míst plnění vnější'!L844)</f>
        <v>1</v>
      </c>
      <c r="Z840" s="47" t="str">
        <f t="shared" si="36"/>
        <v>Petrov u Strážnice</v>
      </c>
    </row>
    <row r="841" spans="1:26" ht="19.5" customHeight="1" x14ac:dyDescent="0.25">
      <c r="A841" s="14" t="s">
        <v>2510</v>
      </c>
      <c r="B841" s="30">
        <v>1221</v>
      </c>
      <c r="C841" s="26" t="s">
        <v>128</v>
      </c>
      <c r="D841" s="42" t="s">
        <v>142</v>
      </c>
      <c r="E841" s="26">
        <v>558239</v>
      </c>
      <c r="F841" s="26" t="s">
        <v>1624</v>
      </c>
      <c r="G841" s="33" t="s">
        <v>195</v>
      </c>
      <c r="H841" s="227" t="s">
        <v>1988</v>
      </c>
      <c r="I841" s="227" t="s">
        <v>2288</v>
      </c>
      <c r="J841" s="227" t="s">
        <v>2580</v>
      </c>
      <c r="K841" s="227" t="s">
        <v>2491</v>
      </c>
      <c r="L841" s="227" t="s">
        <v>346</v>
      </c>
      <c r="M841" s="247">
        <v>2</v>
      </c>
      <c r="N841" s="244">
        <v>15</v>
      </c>
      <c r="O841" s="243" t="s">
        <v>1575</v>
      </c>
      <c r="P841" s="125">
        <f>SUMIFS('C - Sazby a jednotkové ceny'!$H$7:$H$69,'C - Sazby a jednotkové ceny'!$E$7:$E$69,'A1 - Seznam míst plnění vnější'!L841,'C - Sazby a jednotkové ceny'!$F$7:$F$69,'A1 - Seznam míst plnění vnější'!M841)</f>
        <v>0</v>
      </c>
      <c r="Q841" s="269">
        <f t="shared" si="37"/>
        <v>0</v>
      </c>
      <c r="R841" s="249" t="s">
        <v>1586</v>
      </c>
      <c r="S841" s="251" t="s">
        <v>1586</v>
      </c>
      <c r="T841" s="252" t="s">
        <v>1586</v>
      </c>
      <c r="U841" s="250" t="s">
        <v>1586</v>
      </c>
      <c r="V841" s="261" t="s">
        <v>1586</v>
      </c>
      <c r="W841" s="262" t="s">
        <v>1586</v>
      </c>
      <c r="Y841" s="15">
        <f ca="1">SUMIFS('D - Harmonogram úklidu'!$AJ$5:$AJ$1213,'D - Harmonogram úklidu'!$A$5:$A$1213,'A1 - Seznam míst plnění vnější'!G845,'D - Harmonogram úklidu'!$B$5:$B$1213,'A1 - Seznam míst plnění vnější'!L845)</f>
        <v>20</v>
      </c>
      <c r="Z841" s="47" t="str">
        <f t="shared" si="36"/>
        <v>Plačkov</v>
      </c>
    </row>
    <row r="842" spans="1:26" ht="19.5" customHeight="1" x14ac:dyDescent="0.25">
      <c r="A842" s="14" t="s">
        <v>2510</v>
      </c>
      <c r="B842" s="30">
        <v>1221</v>
      </c>
      <c r="C842" s="26" t="s">
        <v>128</v>
      </c>
      <c r="D842" s="42" t="s">
        <v>142</v>
      </c>
      <c r="E842" s="26">
        <v>558239</v>
      </c>
      <c r="F842" s="26" t="s">
        <v>1625</v>
      </c>
      <c r="G842" s="33" t="s">
        <v>195</v>
      </c>
      <c r="H842" s="227" t="s">
        <v>1988</v>
      </c>
      <c r="I842" s="227" t="s">
        <v>2288</v>
      </c>
      <c r="J842" s="227" t="s">
        <v>2580</v>
      </c>
      <c r="K842" s="227" t="s">
        <v>2492</v>
      </c>
      <c r="L842" s="227" t="s">
        <v>347</v>
      </c>
      <c r="M842" s="247">
        <v>4</v>
      </c>
      <c r="N842" s="32">
        <v>1</v>
      </c>
      <c r="O842" s="39" t="s">
        <v>1576</v>
      </c>
      <c r="P842" s="125">
        <f>SUMIFS('C - Sazby a jednotkové ceny'!$H$7:$H$69,'C - Sazby a jednotkové ceny'!$E$7:$E$69,'A1 - Seznam míst plnění vnější'!L842,'C - Sazby a jednotkové ceny'!$F$7:$F$69,'A1 - Seznam míst plnění vnější'!M842)</f>
        <v>0</v>
      </c>
      <c r="Q842" s="269">
        <f t="shared" si="37"/>
        <v>0</v>
      </c>
      <c r="R842" s="249" t="s">
        <v>1586</v>
      </c>
      <c r="S842" s="251" t="s">
        <v>1586</v>
      </c>
      <c r="T842" s="252" t="s">
        <v>1586</v>
      </c>
      <c r="U842" s="250" t="s">
        <v>1586</v>
      </c>
      <c r="V842" s="261" t="s">
        <v>1586</v>
      </c>
      <c r="W842" s="262" t="s">
        <v>1586</v>
      </c>
      <c r="Y842" s="15">
        <f ca="1">SUMIFS('D - Harmonogram úklidu'!$AJ$5:$AJ$1213,'D - Harmonogram úklidu'!$A$5:$A$1213,'A1 - Seznam míst plnění vnější'!G846,'D - Harmonogram úklidu'!$B$5:$B$1213,'A1 - Seznam míst plnění vnější'!L846)</f>
        <v>12</v>
      </c>
      <c r="Z842" s="47" t="str">
        <f t="shared" si="36"/>
        <v>Plačkov</v>
      </c>
    </row>
    <row r="843" spans="1:26" ht="19.5" customHeight="1" x14ac:dyDescent="0.25">
      <c r="A843" s="14" t="s">
        <v>2510</v>
      </c>
      <c r="B843" s="30">
        <v>1221</v>
      </c>
      <c r="C843" s="26" t="s">
        <v>128</v>
      </c>
      <c r="D843" s="42" t="s">
        <v>142</v>
      </c>
      <c r="E843" s="26">
        <v>558239</v>
      </c>
      <c r="F843" s="26" t="s">
        <v>1626</v>
      </c>
      <c r="G843" s="33" t="s">
        <v>195</v>
      </c>
      <c r="H843" s="227" t="s">
        <v>1988</v>
      </c>
      <c r="I843" s="227" t="s">
        <v>2288</v>
      </c>
      <c r="J843" s="227" t="s">
        <v>2580</v>
      </c>
      <c r="K843" s="227" t="s">
        <v>2495</v>
      </c>
      <c r="L843" s="227" t="s">
        <v>350</v>
      </c>
      <c r="M843" s="247">
        <v>1</v>
      </c>
      <c r="N843" s="244">
        <v>183</v>
      </c>
      <c r="O843" s="243" t="s">
        <v>1575</v>
      </c>
      <c r="P843" s="125">
        <f>SUMIFS('C - Sazby a jednotkové ceny'!$H$7:$H$69,'C - Sazby a jednotkové ceny'!$E$7:$E$69,'A1 - Seznam míst plnění vnější'!L843,'C - Sazby a jednotkové ceny'!$F$7:$F$69,'A1 - Seznam míst plnění vnější'!M843)</f>
        <v>0</v>
      </c>
      <c r="Q843" s="269">
        <f t="shared" si="37"/>
        <v>0</v>
      </c>
      <c r="R843" s="249" t="s">
        <v>1586</v>
      </c>
      <c r="S843" s="251" t="s">
        <v>1586</v>
      </c>
      <c r="T843" s="252" t="s">
        <v>1586</v>
      </c>
      <c r="U843" s="250" t="s">
        <v>1586</v>
      </c>
      <c r="V843" s="261" t="s">
        <v>1586</v>
      </c>
      <c r="W843" s="262" t="s">
        <v>1586</v>
      </c>
      <c r="Y843" s="15">
        <f ca="1">SUMIFS('D - Harmonogram úklidu'!$AJ$5:$AJ$1213,'D - Harmonogram úklidu'!$A$5:$A$1213,'A1 - Seznam míst plnění vnější'!G847,'D - Harmonogram úklidu'!$B$5:$B$1213,'A1 - Seznam míst plnění vnější'!L847)</f>
        <v>18</v>
      </c>
      <c r="Z843" s="47" t="str">
        <f t="shared" si="36"/>
        <v>Plačkov</v>
      </c>
    </row>
    <row r="844" spans="1:26" ht="19.5" customHeight="1" x14ac:dyDescent="0.25">
      <c r="A844" s="14" t="s">
        <v>2510</v>
      </c>
      <c r="B844" s="30">
        <v>1221</v>
      </c>
      <c r="C844" s="26" t="s">
        <v>128</v>
      </c>
      <c r="D844" s="42" t="s">
        <v>142</v>
      </c>
      <c r="E844" s="26">
        <v>558239</v>
      </c>
      <c r="F844" s="26" t="s">
        <v>1627</v>
      </c>
      <c r="G844" s="33" t="s">
        <v>195</v>
      </c>
      <c r="H844" s="227" t="s">
        <v>1988</v>
      </c>
      <c r="I844" s="227" t="s">
        <v>2288</v>
      </c>
      <c r="J844" s="227" t="s">
        <v>2494</v>
      </c>
      <c r="K844" s="227" t="s">
        <v>2494</v>
      </c>
      <c r="L844" s="227" t="s">
        <v>391</v>
      </c>
      <c r="M844" s="247">
        <v>1</v>
      </c>
      <c r="N844" s="244">
        <v>183</v>
      </c>
      <c r="O844" s="243" t="s">
        <v>1575</v>
      </c>
      <c r="P844" s="125">
        <f>SUMIFS('C - Sazby a jednotkové ceny'!$H$7:$H$69,'C - Sazby a jednotkové ceny'!$E$7:$E$69,'A1 - Seznam míst plnění vnější'!L844,'C - Sazby a jednotkové ceny'!$F$7:$F$69,'A1 - Seznam míst plnění vnější'!M844)</f>
        <v>0</v>
      </c>
      <c r="Q844" s="269">
        <f t="shared" si="37"/>
        <v>0</v>
      </c>
      <c r="R844" s="249" t="s">
        <v>1586</v>
      </c>
      <c r="S844" s="251" t="s">
        <v>1586</v>
      </c>
      <c r="T844" s="252" t="s">
        <v>1586</v>
      </c>
      <c r="U844" s="250" t="s">
        <v>1586</v>
      </c>
      <c r="V844" s="261" t="s">
        <v>1586</v>
      </c>
      <c r="W844" s="262" t="s">
        <v>1586</v>
      </c>
      <c r="Y844" s="15">
        <f ca="1">SUMIFS('D - Harmonogram úklidu'!$AJ$5:$AJ$1213,'D - Harmonogram úklidu'!$A$5:$A$1213,'A1 - Seznam míst plnění vnější'!G848,'D - Harmonogram úklidu'!$B$5:$B$1213,'A1 - Seznam míst plnění vnější'!L848)</f>
        <v>1</v>
      </c>
      <c r="Z844" s="47" t="str">
        <f t="shared" si="36"/>
        <v>Plačkov</v>
      </c>
    </row>
    <row r="845" spans="1:26" ht="19.5" customHeight="1" x14ac:dyDescent="0.25">
      <c r="A845" s="14" t="s">
        <v>2510</v>
      </c>
      <c r="B845" s="30">
        <v>2001</v>
      </c>
      <c r="C845" s="26" t="s">
        <v>68</v>
      </c>
      <c r="D845" s="42" t="s">
        <v>48</v>
      </c>
      <c r="E845" s="26">
        <v>356055</v>
      </c>
      <c r="F845" s="26" t="s">
        <v>1861</v>
      </c>
      <c r="G845" s="33" t="s">
        <v>49</v>
      </c>
      <c r="H845" s="227" t="s">
        <v>1988</v>
      </c>
      <c r="I845" s="227" t="s">
        <v>2289</v>
      </c>
      <c r="J845" s="227" t="s">
        <v>2580</v>
      </c>
      <c r="K845" s="227" t="s">
        <v>2492</v>
      </c>
      <c r="L845" s="227" t="s">
        <v>347</v>
      </c>
      <c r="M845" s="247">
        <v>12</v>
      </c>
      <c r="N845" s="32">
        <v>7</v>
      </c>
      <c r="O845" s="39" t="s">
        <v>1576</v>
      </c>
      <c r="P845" s="125">
        <f>SUMIFS('C - Sazby a jednotkové ceny'!$H$7:$H$69,'C - Sazby a jednotkové ceny'!$E$7:$E$69,'A1 - Seznam míst plnění vnější'!L845,'C - Sazby a jednotkové ceny'!$F$7:$F$69,'A1 - Seznam míst plnění vnější'!M845)</f>
        <v>0</v>
      </c>
      <c r="Q845" s="269">
        <f t="shared" si="37"/>
        <v>0</v>
      </c>
      <c r="R845" s="249" t="s">
        <v>1586</v>
      </c>
      <c r="S845" s="251" t="s">
        <v>1586</v>
      </c>
      <c r="T845" s="252" t="s">
        <v>1586</v>
      </c>
      <c r="U845" s="250" t="s">
        <v>1586</v>
      </c>
      <c r="V845" s="261" t="s">
        <v>1586</v>
      </c>
      <c r="W845" s="262" t="s">
        <v>1586</v>
      </c>
      <c r="Y845" s="15">
        <f ca="1">SUMIFS('D - Harmonogram úklidu'!$AJ$5:$AJ$1213,'D - Harmonogram úklidu'!$A$5:$A$1213,'A1 - Seznam míst plnění vnější'!G849,'D - Harmonogram úklidu'!$B$5:$B$1213,'A1 - Seznam míst plnění vnější'!L849)</f>
        <v>4</v>
      </c>
      <c r="Z845" s="47" t="str">
        <f t="shared" si="36"/>
        <v>Podivín</v>
      </c>
    </row>
    <row r="846" spans="1:26" ht="19.5" customHeight="1" x14ac:dyDescent="0.25">
      <c r="A846" s="14" t="s">
        <v>2510</v>
      </c>
      <c r="B846" s="30">
        <v>2001</v>
      </c>
      <c r="C846" s="26" t="s">
        <v>68</v>
      </c>
      <c r="D846" s="42" t="s">
        <v>48</v>
      </c>
      <c r="E846" s="26">
        <v>356055</v>
      </c>
      <c r="F846" s="26" t="s">
        <v>1862</v>
      </c>
      <c r="G846" s="33" t="s">
        <v>49</v>
      </c>
      <c r="H846" s="227" t="s">
        <v>1988</v>
      </c>
      <c r="I846" s="227" t="s">
        <v>2289</v>
      </c>
      <c r="J846" s="227" t="s">
        <v>2580</v>
      </c>
      <c r="K846" s="227" t="s">
        <v>2493</v>
      </c>
      <c r="L846" s="227" t="s">
        <v>348</v>
      </c>
      <c r="M846" s="247">
        <v>12</v>
      </c>
      <c r="N846" s="32">
        <v>1</v>
      </c>
      <c r="O846" s="39" t="s">
        <v>1576</v>
      </c>
      <c r="P846" s="125">
        <f>SUMIFS('C - Sazby a jednotkové ceny'!$H$7:$H$69,'C - Sazby a jednotkové ceny'!$E$7:$E$69,'A1 - Seznam míst plnění vnější'!L846,'C - Sazby a jednotkové ceny'!$F$7:$F$69,'A1 - Seznam míst plnění vnější'!M846)</f>
        <v>0</v>
      </c>
      <c r="Q846" s="269">
        <f t="shared" si="37"/>
        <v>0</v>
      </c>
      <c r="R846" s="249" t="s">
        <v>1586</v>
      </c>
      <c r="S846" s="251" t="s">
        <v>1586</v>
      </c>
      <c r="T846" s="252" t="s">
        <v>1586</v>
      </c>
      <c r="U846" s="250" t="s">
        <v>1586</v>
      </c>
      <c r="V846" s="261" t="s">
        <v>1586</v>
      </c>
      <c r="W846" s="262" t="s">
        <v>1586</v>
      </c>
      <c r="Y846" s="15">
        <f ca="1">SUMIFS('D - Harmonogram úklidu'!$AJ$5:$AJ$1213,'D - Harmonogram úklidu'!$A$5:$A$1213,'A1 - Seznam míst plnění vnější'!G850,'D - Harmonogram úklidu'!$B$5:$B$1213,'A1 - Seznam míst plnění vnější'!L850)</f>
        <v>18</v>
      </c>
      <c r="Z846" s="47" t="str">
        <f t="shared" si="36"/>
        <v>Podivín</v>
      </c>
    </row>
    <row r="847" spans="1:26" ht="19.5" customHeight="1" x14ac:dyDescent="0.25">
      <c r="A847" s="14" t="s">
        <v>2510</v>
      </c>
      <c r="B847" s="30">
        <v>2001</v>
      </c>
      <c r="C847" s="26" t="s">
        <v>68</v>
      </c>
      <c r="D847" s="42" t="s">
        <v>48</v>
      </c>
      <c r="E847" s="26">
        <v>356055</v>
      </c>
      <c r="F847" s="26" t="s">
        <v>1863</v>
      </c>
      <c r="G847" s="33" t="s">
        <v>49</v>
      </c>
      <c r="H847" s="227" t="s">
        <v>1988</v>
      </c>
      <c r="I847" s="227" t="s">
        <v>2289</v>
      </c>
      <c r="J847" s="227" t="s">
        <v>2580</v>
      </c>
      <c r="K847" s="227" t="s">
        <v>2495</v>
      </c>
      <c r="L847" s="227" t="s">
        <v>350</v>
      </c>
      <c r="M847" s="247">
        <v>4</v>
      </c>
      <c r="N847" s="244">
        <v>350</v>
      </c>
      <c r="O847" s="243" t="s">
        <v>1575</v>
      </c>
      <c r="P847" s="125">
        <f>SUMIFS('C - Sazby a jednotkové ceny'!$H$7:$H$69,'C - Sazby a jednotkové ceny'!$E$7:$E$69,'A1 - Seznam míst plnění vnější'!L847,'C - Sazby a jednotkové ceny'!$F$7:$F$69,'A1 - Seznam míst plnění vnější'!M847)</f>
        <v>0</v>
      </c>
      <c r="Q847" s="269">
        <f t="shared" si="37"/>
        <v>0</v>
      </c>
      <c r="R847" s="249" t="s">
        <v>1586</v>
      </c>
      <c r="S847" s="251" t="s">
        <v>1585</v>
      </c>
      <c r="T847" s="252" t="s">
        <v>1585</v>
      </c>
      <c r="U847" s="250" t="s">
        <v>1586</v>
      </c>
      <c r="V847" s="261" t="s">
        <v>1586</v>
      </c>
      <c r="W847" s="262" t="s">
        <v>1586</v>
      </c>
      <c r="Y847" s="15">
        <f ca="1">SUMIFS('D - Harmonogram úklidu'!$AJ$5:$AJ$1213,'D - Harmonogram úklidu'!$A$5:$A$1213,'A1 - Seznam míst plnění vnější'!G851,'D - Harmonogram úklidu'!$B$5:$B$1213,'A1 - Seznam míst plnění vnější'!L851)</f>
        <v>12</v>
      </c>
      <c r="Z847" s="47" t="str">
        <f t="shared" si="36"/>
        <v>Podivín</v>
      </c>
    </row>
    <row r="848" spans="1:26" ht="19.5" customHeight="1" x14ac:dyDescent="0.25">
      <c r="A848" s="14" t="s">
        <v>2510</v>
      </c>
      <c r="B848" s="30">
        <v>2001</v>
      </c>
      <c r="C848" s="26" t="s">
        <v>68</v>
      </c>
      <c r="D848" s="42" t="s">
        <v>48</v>
      </c>
      <c r="E848" s="26">
        <v>356055</v>
      </c>
      <c r="F848" s="26" t="s">
        <v>1864</v>
      </c>
      <c r="G848" s="33" t="s">
        <v>49</v>
      </c>
      <c r="H848" s="227" t="s">
        <v>1988</v>
      </c>
      <c r="I848" s="227" t="s">
        <v>2289</v>
      </c>
      <c r="J848" s="227" t="s">
        <v>2494</v>
      </c>
      <c r="K848" s="227" t="s">
        <v>2494</v>
      </c>
      <c r="L848" s="227" t="s">
        <v>391</v>
      </c>
      <c r="M848" s="247">
        <v>1</v>
      </c>
      <c r="N848" s="244">
        <v>510</v>
      </c>
      <c r="O848" s="243" t="s">
        <v>1575</v>
      </c>
      <c r="P848" s="125">
        <f>SUMIFS('C - Sazby a jednotkové ceny'!$H$7:$H$69,'C - Sazby a jednotkové ceny'!$E$7:$E$69,'A1 - Seznam míst plnění vnější'!L848,'C - Sazby a jednotkové ceny'!$F$7:$F$69,'A1 - Seznam míst plnění vnější'!M848)</f>
        <v>0</v>
      </c>
      <c r="Q848" s="269">
        <f t="shared" si="37"/>
        <v>0</v>
      </c>
      <c r="R848" s="249" t="s">
        <v>1586</v>
      </c>
      <c r="S848" s="251" t="s">
        <v>1586</v>
      </c>
      <c r="T848" s="252" t="s">
        <v>1586</v>
      </c>
      <c r="U848" s="250" t="s">
        <v>1586</v>
      </c>
      <c r="V848" s="261" t="s">
        <v>1586</v>
      </c>
      <c r="W848" s="262" t="s">
        <v>1586</v>
      </c>
      <c r="Y848" s="15">
        <f ca="1">SUMIFS('D - Harmonogram úklidu'!$AJ$5:$AJ$1213,'D - Harmonogram úklidu'!$A$5:$A$1213,'A1 - Seznam míst plnění vnější'!G852,'D - Harmonogram úklidu'!$B$5:$B$1213,'A1 - Seznam míst plnění vnější'!L852)</f>
        <v>18</v>
      </c>
      <c r="Z848" s="47" t="str">
        <f t="shared" ref="Z848:Z911" si="38">IF(ISNUMBER(SEARCH(" - ",G848,1)),LEFT(G848,(SEARCH(" - ",G848,1))-1),G848)</f>
        <v>Podivín</v>
      </c>
    </row>
    <row r="849" spans="1:26" ht="11.25" customHeight="1" x14ac:dyDescent="0.25">
      <c r="A849" s="14" t="s">
        <v>2510</v>
      </c>
      <c r="B849" s="30">
        <v>2001</v>
      </c>
      <c r="C849" s="26" t="s">
        <v>68</v>
      </c>
      <c r="D849" s="42" t="s">
        <v>48</v>
      </c>
      <c r="E849" s="26">
        <v>356055</v>
      </c>
      <c r="F849" s="26" t="s">
        <v>1638</v>
      </c>
      <c r="G849" s="33" t="s">
        <v>49</v>
      </c>
      <c r="H849" s="227" t="s">
        <v>1988</v>
      </c>
      <c r="I849" s="227" t="s">
        <v>2290</v>
      </c>
      <c r="J849" s="227" t="s">
        <v>2580</v>
      </c>
      <c r="K849" s="227" t="s">
        <v>2495</v>
      </c>
      <c r="L849" s="227" t="s">
        <v>349</v>
      </c>
      <c r="M849" s="247">
        <v>2</v>
      </c>
      <c r="N849" s="244">
        <v>151</v>
      </c>
      <c r="O849" s="243" t="s">
        <v>1575</v>
      </c>
      <c r="P849" s="125">
        <f>SUMIFS('C - Sazby a jednotkové ceny'!$H$7:$H$69,'C - Sazby a jednotkové ceny'!$E$7:$E$69,'A1 - Seznam míst plnění vnější'!L849,'C - Sazby a jednotkové ceny'!$F$7:$F$69,'A1 - Seznam míst plnění vnější'!M849)</f>
        <v>0</v>
      </c>
      <c r="Q849" s="269">
        <f t="shared" ref="Q849:Q912" si="39">M849*P849*N849*(365/12/28)</f>
        <v>0</v>
      </c>
      <c r="R849" s="249" t="s">
        <v>1585</v>
      </c>
      <c r="S849" s="251" t="s">
        <v>1585</v>
      </c>
      <c r="T849" s="252" t="s">
        <v>1585</v>
      </c>
      <c r="U849" s="250" t="s">
        <v>1586</v>
      </c>
      <c r="V849" s="261" t="s">
        <v>1586</v>
      </c>
      <c r="W849" s="262" t="s">
        <v>1586</v>
      </c>
      <c r="Y849" s="15">
        <f ca="1">SUMIFS('D - Harmonogram úklidu'!$AJ$5:$AJ$1213,'D - Harmonogram úklidu'!$A$5:$A$1213,'A1 - Seznam míst plnění vnější'!G853,'D - Harmonogram úklidu'!$B$5:$B$1213,'A1 - Seznam míst plnění vnější'!L853)</f>
        <v>4</v>
      </c>
      <c r="Z849" s="47" t="str">
        <f t="shared" si="38"/>
        <v>Podivín</v>
      </c>
    </row>
    <row r="850" spans="1:26" ht="11.25" customHeight="1" x14ac:dyDescent="0.25">
      <c r="A850" s="14" t="s">
        <v>2510</v>
      </c>
      <c r="B850" s="30">
        <v>2001</v>
      </c>
      <c r="C850" s="26" t="s">
        <v>68</v>
      </c>
      <c r="D850" s="42" t="s">
        <v>48</v>
      </c>
      <c r="E850" s="26">
        <v>356055</v>
      </c>
      <c r="F850" s="26" t="s">
        <v>1639</v>
      </c>
      <c r="G850" s="33" t="s">
        <v>49</v>
      </c>
      <c r="H850" s="227" t="s">
        <v>1988</v>
      </c>
      <c r="I850" s="227" t="s">
        <v>2290</v>
      </c>
      <c r="J850" s="227" t="s">
        <v>2580</v>
      </c>
      <c r="K850" s="227" t="s">
        <v>2495</v>
      </c>
      <c r="L850" s="227" t="s">
        <v>350</v>
      </c>
      <c r="M850" s="247">
        <v>4</v>
      </c>
      <c r="N850" s="244">
        <v>151</v>
      </c>
      <c r="O850" s="243" t="s">
        <v>1575</v>
      </c>
      <c r="P850" s="125">
        <f>SUMIFS('C - Sazby a jednotkové ceny'!$H$7:$H$69,'C - Sazby a jednotkové ceny'!$E$7:$E$69,'A1 - Seznam míst plnění vnější'!L850,'C - Sazby a jednotkové ceny'!$F$7:$F$69,'A1 - Seznam míst plnění vnější'!M850)</f>
        <v>0</v>
      </c>
      <c r="Q850" s="269">
        <f t="shared" si="39"/>
        <v>0</v>
      </c>
      <c r="R850" s="249" t="s">
        <v>1586</v>
      </c>
      <c r="S850" s="251" t="s">
        <v>1585</v>
      </c>
      <c r="T850" s="252" t="s">
        <v>1585</v>
      </c>
      <c r="U850" s="250" t="s">
        <v>1586</v>
      </c>
      <c r="V850" s="261" t="s">
        <v>1586</v>
      </c>
      <c r="W850" s="262" t="s">
        <v>1586</v>
      </c>
      <c r="Y850" s="15">
        <f ca="1">SUMIFS('D - Harmonogram úklidu'!$AJ$5:$AJ$1213,'D - Harmonogram úklidu'!$A$5:$A$1213,'A1 - Seznam míst plnění vnější'!G854,'D - Harmonogram úklidu'!$B$5:$B$1213,'A1 - Seznam míst plnění vnější'!L854)</f>
        <v>4</v>
      </c>
      <c r="Z850" s="47" t="str">
        <f t="shared" si="38"/>
        <v>Podivín</v>
      </c>
    </row>
    <row r="851" spans="1:26" ht="11.25" customHeight="1" x14ac:dyDescent="0.25">
      <c r="A851" s="14" t="s">
        <v>2510</v>
      </c>
      <c r="B851" s="30">
        <v>2001</v>
      </c>
      <c r="C851" s="26" t="s">
        <v>68</v>
      </c>
      <c r="D851" s="42" t="s">
        <v>48</v>
      </c>
      <c r="E851" s="26">
        <v>356055</v>
      </c>
      <c r="F851" s="26" t="s">
        <v>1865</v>
      </c>
      <c r="G851" s="33" t="s">
        <v>49</v>
      </c>
      <c r="H851" s="227" t="s">
        <v>1988</v>
      </c>
      <c r="I851" s="227" t="s">
        <v>2291</v>
      </c>
      <c r="J851" s="227" t="s">
        <v>2580</v>
      </c>
      <c r="K851" s="227" t="s">
        <v>2493</v>
      </c>
      <c r="L851" s="227" t="s">
        <v>348</v>
      </c>
      <c r="M851" s="247">
        <v>12</v>
      </c>
      <c r="N851" s="32">
        <v>1</v>
      </c>
      <c r="O851" s="39" t="s">
        <v>1576</v>
      </c>
      <c r="P851" s="125">
        <f>SUMIFS('C - Sazby a jednotkové ceny'!$H$7:$H$69,'C - Sazby a jednotkové ceny'!$E$7:$E$69,'A1 - Seznam míst plnění vnější'!L851,'C - Sazby a jednotkové ceny'!$F$7:$F$69,'A1 - Seznam míst plnění vnější'!M851)</f>
        <v>0</v>
      </c>
      <c r="Q851" s="269">
        <f t="shared" si="39"/>
        <v>0</v>
      </c>
      <c r="R851" s="249" t="s">
        <v>1586</v>
      </c>
      <c r="S851" s="251" t="s">
        <v>1586</v>
      </c>
      <c r="T851" s="252" t="s">
        <v>1586</v>
      </c>
      <c r="U851" s="250" t="s">
        <v>1586</v>
      </c>
      <c r="V851" s="261" t="s">
        <v>1586</v>
      </c>
      <c r="W851" s="262" t="s">
        <v>1586</v>
      </c>
      <c r="Y851" s="15">
        <f ca="1">SUMIFS('D - Harmonogram úklidu'!$AJ$5:$AJ$1213,'D - Harmonogram úklidu'!$A$5:$A$1213,'A1 - Seznam míst plnění vnější'!G855,'D - Harmonogram úklidu'!$B$5:$B$1213,'A1 - Seznam míst plnění vnější'!L855)</f>
        <v>4</v>
      </c>
      <c r="Z851" s="47" t="str">
        <f t="shared" si="38"/>
        <v>Podivín</v>
      </c>
    </row>
    <row r="852" spans="1:26" ht="11.25" customHeight="1" x14ac:dyDescent="0.25">
      <c r="A852" s="14" t="s">
        <v>2510</v>
      </c>
      <c r="B852" s="30">
        <v>2001</v>
      </c>
      <c r="C852" s="26" t="s">
        <v>68</v>
      </c>
      <c r="D852" s="42" t="s">
        <v>48</v>
      </c>
      <c r="E852" s="26">
        <v>356055</v>
      </c>
      <c r="F852" s="26" t="s">
        <v>1866</v>
      </c>
      <c r="G852" s="33" t="s">
        <v>49</v>
      </c>
      <c r="H852" s="227" t="s">
        <v>1988</v>
      </c>
      <c r="I852" s="227" t="s">
        <v>2291</v>
      </c>
      <c r="J852" s="227" t="s">
        <v>2580</v>
      </c>
      <c r="K852" s="227" t="s">
        <v>2495</v>
      </c>
      <c r="L852" s="227" t="s">
        <v>350</v>
      </c>
      <c r="M852" s="247">
        <v>12</v>
      </c>
      <c r="N852" s="244">
        <v>140</v>
      </c>
      <c r="O852" s="243" t="s">
        <v>1575</v>
      </c>
      <c r="P852" s="125">
        <f>SUMIFS('C - Sazby a jednotkové ceny'!$H$7:$H$69,'C - Sazby a jednotkové ceny'!$E$7:$E$69,'A1 - Seznam míst plnění vnější'!L852,'C - Sazby a jednotkové ceny'!$F$7:$F$69,'A1 - Seznam míst plnění vnější'!M852)</f>
        <v>0</v>
      </c>
      <c r="Q852" s="269">
        <f t="shared" si="39"/>
        <v>0</v>
      </c>
      <c r="R852" s="249" t="s">
        <v>1586</v>
      </c>
      <c r="S852" s="251" t="s">
        <v>1585</v>
      </c>
      <c r="T852" s="252" t="s">
        <v>1585</v>
      </c>
      <c r="U852" s="250" t="s">
        <v>1586</v>
      </c>
      <c r="V852" s="261" t="s">
        <v>1586</v>
      </c>
      <c r="W852" s="262" t="s">
        <v>1586</v>
      </c>
      <c r="Y852" s="15">
        <f ca="1">SUMIFS('D - Harmonogram úklidu'!$AJ$5:$AJ$1213,'D - Harmonogram úklidu'!$A$5:$A$1213,'A1 - Seznam míst plnění vnější'!G856,'D - Harmonogram úklidu'!$B$5:$B$1213,'A1 - Seznam míst plnění vnější'!L856)</f>
        <v>1</v>
      </c>
      <c r="Z852" s="47" t="str">
        <f t="shared" si="38"/>
        <v>Podivín</v>
      </c>
    </row>
    <row r="853" spans="1:26" ht="19.5" customHeight="1" x14ac:dyDescent="0.25">
      <c r="A853" s="14" t="s">
        <v>2510</v>
      </c>
      <c r="B853" s="30">
        <v>2001</v>
      </c>
      <c r="C853" s="26" t="s">
        <v>68</v>
      </c>
      <c r="D853" s="42" t="s">
        <v>48</v>
      </c>
      <c r="E853" s="26">
        <v>356055</v>
      </c>
      <c r="F853" s="26" t="s">
        <v>1783</v>
      </c>
      <c r="G853" s="33" t="s">
        <v>49</v>
      </c>
      <c r="H853" s="227" t="s">
        <v>1988</v>
      </c>
      <c r="I853" s="227" t="s">
        <v>2292</v>
      </c>
      <c r="J853" s="227" t="s">
        <v>2580</v>
      </c>
      <c r="K853" s="227" t="s">
        <v>1573</v>
      </c>
      <c r="L853" s="227" t="s">
        <v>345</v>
      </c>
      <c r="M853" s="247">
        <v>4</v>
      </c>
      <c r="N853" s="32">
        <v>1</v>
      </c>
      <c r="O853" s="39" t="s">
        <v>1576</v>
      </c>
      <c r="P853" s="125">
        <f>SUMIFS('C - Sazby a jednotkové ceny'!$H$7:$H$69,'C - Sazby a jednotkové ceny'!$E$7:$E$69,'A1 - Seznam míst plnění vnější'!L853,'C - Sazby a jednotkové ceny'!$F$7:$F$69,'A1 - Seznam míst plnění vnější'!M853)</f>
        <v>0</v>
      </c>
      <c r="Q853" s="269">
        <f t="shared" si="39"/>
        <v>0</v>
      </c>
      <c r="R853" s="249" t="s">
        <v>1586</v>
      </c>
      <c r="S853" s="251" t="s">
        <v>1586</v>
      </c>
      <c r="T853" s="252" t="s">
        <v>1586</v>
      </c>
      <c r="U853" s="250" t="s">
        <v>1586</v>
      </c>
      <c r="V853" s="261" t="s">
        <v>1586</v>
      </c>
      <c r="W853" s="262" t="s">
        <v>1586</v>
      </c>
      <c r="Y853" s="15">
        <f ca="1">SUMIFS('D - Harmonogram úklidu'!$AJ$5:$AJ$1213,'D - Harmonogram úklidu'!$A$5:$A$1213,'A1 - Seznam míst plnění vnější'!G857,'D - Harmonogram úklidu'!$B$5:$B$1213,'A1 - Seznam míst plnění vnější'!L857)</f>
        <v>4</v>
      </c>
      <c r="Z853" s="47" t="str">
        <f t="shared" si="38"/>
        <v>Podivín</v>
      </c>
    </row>
    <row r="854" spans="1:26" ht="19.5" customHeight="1" x14ac:dyDescent="0.25">
      <c r="A854" s="14" t="s">
        <v>2510</v>
      </c>
      <c r="B854" s="30">
        <v>2001</v>
      </c>
      <c r="C854" s="26" t="s">
        <v>68</v>
      </c>
      <c r="D854" s="42" t="s">
        <v>48</v>
      </c>
      <c r="E854" s="26">
        <v>356055</v>
      </c>
      <c r="F854" s="26" t="s">
        <v>1784</v>
      </c>
      <c r="G854" s="33" t="s">
        <v>49</v>
      </c>
      <c r="H854" s="227" t="s">
        <v>1988</v>
      </c>
      <c r="I854" s="227" t="s">
        <v>2292</v>
      </c>
      <c r="J854" s="227" t="s">
        <v>2580</v>
      </c>
      <c r="K854" s="227" t="s">
        <v>1573</v>
      </c>
      <c r="L854" s="227" t="s">
        <v>345</v>
      </c>
      <c r="M854" s="247">
        <v>4</v>
      </c>
      <c r="N854" s="32">
        <v>1</v>
      </c>
      <c r="O854" s="39" t="s">
        <v>1576</v>
      </c>
      <c r="P854" s="125">
        <f>SUMIFS('C - Sazby a jednotkové ceny'!$H$7:$H$69,'C - Sazby a jednotkové ceny'!$E$7:$E$69,'A1 - Seznam míst plnění vnější'!L854,'C - Sazby a jednotkové ceny'!$F$7:$F$69,'A1 - Seznam míst plnění vnější'!M854)</f>
        <v>0</v>
      </c>
      <c r="Q854" s="269">
        <f t="shared" si="39"/>
        <v>0</v>
      </c>
      <c r="R854" s="249" t="s">
        <v>1586</v>
      </c>
      <c r="S854" s="251" t="s">
        <v>1586</v>
      </c>
      <c r="T854" s="252" t="s">
        <v>1586</v>
      </c>
      <c r="U854" s="250" t="s">
        <v>1586</v>
      </c>
      <c r="V854" s="261" t="s">
        <v>1586</v>
      </c>
      <c r="W854" s="262" t="s">
        <v>1586</v>
      </c>
      <c r="Y854" s="15">
        <f ca="1">SUMIFS('D - Harmonogram úklidu'!$AJ$5:$AJ$1213,'D - Harmonogram úklidu'!$A$5:$A$1213,'A1 - Seznam míst plnění vnější'!G858,'D - Harmonogram úklidu'!$B$5:$B$1213,'A1 - Seznam míst plnění vnější'!L858)</f>
        <v>4</v>
      </c>
      <c r="Z854" s="47" t="str">
        <f t="shared" si="38"/>
        <v>Podivín</v>
      </c>
    </row>
    <row r="855" spans="1:26" ht="11.25" customHeight="1" x14ac:dyDescent="0.25">
      <c r="A855" s="14" t="s">
        <v>2510</v>
      </c>
      <c r="B855" s="30">
        <v>2031</v>
      </c>
      <c r="C855" s="26" t="s">
        <v>128</v>
      </c>
      <c r="D855" s="42" t="s">
        <v>121</v>
      </c>
      <c r="E855" s="26">
        <v>356378</v>
      </c>
      <c r="F855" s="26" t="s">
        <v>1616</v>
      </c>
      <c r="G855" s="33" t="s">
        <v>196</v>
      </c>
      <c r="H855" s="227" t="s">
        <v>1988</v>
      </c>
      <c r="I855" s="227" t="s">
        <v>2294</v>
      </c>
      <c r="J855" s="227" t="s">
        <v>2580</v>
      </c>
      <c r="K855" s="227" t="s">
        <v>2495</v>
      </c>
      <c r="L855" s="227" t="s">
        <v>350</v>
      </c>
      <c r="M855" s="247">
        <v>2</v>
      </c>
      <c r="N855" s="244">
        <v>3903</v>
      </c>
      <c r="O855" s="243" t="s">
        <v>1575</v>
      </c>
      <c r="P855" s="125">
        <f>SUMIFS('C - Sazby a jednotkové ceny'!$H$7:$H$69,'C - Sazby a jednotkové ceny'!$E$7:$E$69,'A1 - Seznam míst plnění vnější'!L855,'C - Sazby a jednotkové ceny'!$F$7:$F$69,'A1 - Seznam míst plnění vnější'!M855)</f>
        <v>0</v>
      </c>
      <c r="Q855" s="269">
        <f t="shared" si="39"/>
        <v>0</v>
      </c>
      <c r="R855" s="249" t="s">
        <v>1586</v>
      </c>
      <c r="S855" s="251" t="s">
        <v>1585</v>
      </c>
      <c r="T855" s="252" t="s">
        <v>1585</v>
      </c>
      <c r="U855" s="250" t="s">
        <v>1586</v>
      </c>
      <c r="V855" s="261" t="s">
        <v>1586</v>
      </c>
      <c r="W855" s="262" t="s">
        <v>1586</v>
      </c>
      <c r="Y855" s="15">
        <f ca="1">SUMIFS('D - Harmonogram úklidu'!$AJ$5:$AJ$1213,'D - Harmonogram úklidu'!$A$5:$A$1213,'A1 - Seznam míst plnění vnější'!G863,'D - Harmonogram úklidu'!$B$5:$B$1213,'A1 - Seznam míst plnění vnější'!L863)</f>
        <v>1</v>
      </c>
      <c r="Z855" s="47" t="str">
        <f t="shared" si="38"/>
        <v>Pohled</v>
      </c>
    </row>
    <row r="856" spans="1:26" ht="11.25" customHeight="1" x14ac:dyDescent="0.25">
      <c r="A856" s="14" t="s">
        <v>2510</v>
      </c>
      <c r="B856" s="30">
        <v>2031</v>
      </c>
      <c r="C856" s="26" t="s">
        <v>128</v>
      </c>
      <c r="D856" s="42" t="s">
        <v>121</v>
      </c>
      <c r="E856" s="26">
        <v>356378</v>
      </c>
      <c r="F856" s="26" t="s">
        <v>1617</v>
      </c>
      <c r="G856" s="33" t="s">
        <v>196</v>
      </c>
      <c r="H856" s="227" t="s">
        <v>1988</v>
      </c>
      <c r="I856" s="227" t="s">
        <v>2294</v>
      </c>
      <c r="J856" s="227" t="s">
        <v>2494</v>
      </c>
      <c r="K856" s="227" t="s">
        <v>2494</v>
      </c>
      <c r="L856" s="227" t="s">
        <v>391</v>
      </c>
      <c r="M856" s="247">
        <v>1</v>
      </c>
      <c r="N856" s="244">
        <v>5377</v>
      </c>
      <c r="O856" s="243" t="s">
        <v>1575</v>
      </c>
      <c r="P856" s="125">
        <f>SUMIFS('C - Sazby a jednotkové ceny'!$H$7:$H$69,'C - Sazby a jednotkové ceny'!$E$7:$E$69,'A1 - Seznam míst plnění vnější'!L856,'C - Sazby a jednotkové ceny'!$F$7:$F$69,'A1 - Seznam míst plnění vnější'!M856)</f>
        <v>0</v>
      </c>
      <c r="Q856" s="269">
        <f t="shared" si="39"/>
        <v>0</v>
      </c>
      <c r="R856" s="249" t="s">
        <v>1586</v>
      </c>
      <c r="S856" s="251" t="s">
        <v>1586</v>
      </c>
      <c r="T856" s="252" t="s">
        <v>1586</v>
      </c>
      <c r="U856" s="250" t="s">
        <v>1586</v>
      </c>
      <c r="V856" s="261" t="s">
        <v>1586</v>
      </c>
      <c r="W856" s="262" t="s">
        <v>1586</v>
      </c>
      <c r="Y856" s="15">
        <f ca="1">SUMIFS('D - Harmonogram úklidu'!$AJ$5:$AJ$1213,'D - Harmonogram úklidu'!$A$5:$A$1213,'A1 - Seznam míst plnění vnější'!G864,'D - Harmonogram úklidu'!$B$5:$B$1213,'A1 - Seznam míst plnění vnější'!L864)</f>
        <v>2</v>
      </c>
      <c r="Z856" s="47" t="str">
        <f t="shared" si="38"/>
        <v>Pohled</v>
      </c>
    </row>
    <row r="857" spans="1:26" ht="11.25" customHeight="1" x14ac:dyDescent="0.25">
      <c r="A857" s="14" t="s">
        <v>2510</v>
      </c>
      <c r="B857" s="30">
        <v>2031</v>
      </c>
      <c r="C857" s="26" t="s">
        <v>128</v>
      </c>
      <c r="D857" s="42" t="s">
        <v>121</v>
      </c>
      <c r="E857" s="26">
        <v>356378</v>
      </c>
      <c r="F857" s="26" t="s">
        <v>1857</v>
      </c>
      <c r="G857" s="33" t="s">
        <v>196</v>
      </c>
      <c r="H857" s="227" t="s">
        <v>1988</v>
      </c>
      <c r="I857" s="227" t="s">
        <v>2295</v>
      </c>
      <c r="J857" s="227" t="s">
        <v>2580</v>
      </c>
      <c r="K857" s="227" t="s">
        <v>2495</v>
      </c>
      <c r="L857" s="227" t="s">
        <v>350</v>
      </c>
      <c r="M857" s="247">
        <v>2</v>
      </c>
      <c r="N857" s="244">
        <v>194</v>
      </c>
      <c r="O857" s="243" t="s">
        <v>1575</v>
      </c>
      <c r="P857" s="125">
        <f>SUMIFS('C - Sazby a jednotkové ceny'!$H$7:$H$69,'C - Sazby a jednotkové ceny'!$E$7:$E$69,'A1 - Seznam míst plnění vnější'!L857,'C - Sazby a jednotkové ceny'!$F$7:$F$69,'A1 - Seznam míst plnění vnější'!M857)</f>
        <v>0</v>
      </c>
      <c r="Q857" s="269">
        <f t="shared" si="39"/>
        <v>0</v>
      </c>
      <c r="R857" s="249" t="s">
        <v>1586</v>
      </c>
      <c r="S857" s="251" t="s">
        <v>1585</v>
      </c>
      <c r="T857" s="252" t="s">
        <v>1585</v>
      </c>
      <c r="U857" s="250" t="s">
        <v>1586</v>
      </c>
      <c r="V857" s="261" t="s">
        <v>1586</v>
      </c>
      <c r="W857" s="262" t="s">
        <v>1586</v>
      </c>
      <c r="Y857" s="15">
        <f ca="1">SUMIFS('D - Harmonogram úklidu'!$AJ$5:$AJ$1213,'D - Harmonogram úklidu'!$A$5:$A$1213,'A1 - Seznam míst plnění vnější'!G865,'D - Harmonogram úklidu'!$B$5:$B$1213,'A1 - Seznam míst plnění vnější'!L865)</f>
        <v>4</v>
      </c>
      <c r="Z857" s="47" t="str">
        <f t="shared" si="38"/>
        <v>Pohled</v>
      </c>
    </row>
    <row r="858" spans="1:26" ht="11.25" customHeight="1" x14ac:dyDescent="0.25">
      <c r="A858" s="14" t="s">
        <v>2510</v>
      </c>
      <c r="B858" s="30">
        <v>2031</v>
      </c>
      <c r="C858" s="26" t="s">
        <v>128</v>
      </c>
      <c r="D858" s="42" t="s">
        <v>121</v>
      </c>
      <c r="E858" s="26">
        <v>356378</v>
      </c>
      <c r="F858" s="26" t="s">
        <v>1832</v>
      </c>
      <c r="G858" s="33" t="s">
        <v>196</v>
      </c>
      <c r="H858" s="227" t="s">
        <v>1988</v>
      </c>
      <c r="I858" s="227" t="s">
        <v>2296</v>
      </c>
      <c r="J858" s="227" t="s">
        <v>2580</v>
      </c>
      <c r="K858" s="227" t="s">
        <v>2492</v>
      </c>
      <c r="L858" s="227" t="s">
        <v>347</v>
      </c>
      <c r="M858" s="247">
        <v>4</v>
      </c>
      <c r="N858" s="32">
        <v>2</v>
      </c>
      <c r="O858" s="39" t="s">
        <v>1576</v>
      </c>
      <c r="P858" s="125">
        <f>SUMIFS('C - Sazby a jednotkové ceny'!$H$7:$H$69,'C - Sazby a jednotkové ceny'!$E$7:$E$69,'A1 - Seznam míst plnění vnější'!L858,'C - Sazby a jednotkové ceny'!$F$7:$F$69,'A1 - Seznam míst plnění vnější'!M858)</f>
        <v>0</v>
      </c>
      <c r="Q858" s="269">
        <f t="shared" si="39"/>
        <v>0</v>
      </c>
      <c r="R858" s="249" t="s">
        <v>1586</v>
      </c>
      <c r="S858" s="251" t="s">
        <v>1586</v>
      </c>
      <c r="T858" s="252" t="s">
        <v>1586</v>
      </c>
      <c r="U858" s="250" t="s">
        <v>1586</v>
      </c>
      <c r="V858" s="261" t="s">
        <v>1586</v>
      </c>
      <c r="W858" s="262" t="s">
        <v>1586</v>
      </c>
      <c r="Y858" s="15">
        <f ca="1">SUMIFS('D - Harmonogram úklidu'!$AJ$5:$AJ$1213,'D - Harmonogram úklidu'!$A$5:$A$1213,'A1 - Seznam míst plnění vnější'!G866,'D - Harmonogram úklidu'!$B$5:$B$1213,'A1 - Seznam míst plnění vnější'!L866)</f>
        <v>2</v>
      </c>
      <c r="Z858" s="47" t="str">
        <f t="shared" si="38"/>
        <v>Pohled</v>
      </c>
    </row>
    <row r="859" spans="1:26" ht="11.25" customHeight="1" x14ac:dyDescent="0.25">
      <c r="A859" s="14" t="s">
        <v>2510</v>
      </c>
      <c r="B859" s="30">
        <v>2031</v>
      </c>
      <c r="C859" s="26" t="s">
        <v>128</v>
      </c>
      <c r="D859" s="42" t="s">
        <v>121</v>
      </c>
      <c r="E859" s="26">
        <v>356378</v>
      </c>
      <c r="F859" s="26" t="s">
        <v>1833</v>
      </c>
      <c r="G859" s="33" t="s">
        <v>196</v>
      </c>
      <c r="H859" s="227" t="s">
        <v>1988</v>
      </c>
      <c r="I859" s="227" t="s">
        <v>2296</v>
      </c>
      <c r="J859" s="227" t="s">
        <v>2580</v>
      </c>
      <c r="K859" s="227" t="s">
        <v>2495</v>
      </c>
      <c r="L859" s="227" t="s">
        <v>350</v>
      </c>
      <c r="M859" s="247">
        <v>4</v>
      </c>
      <c r="N859" s="244">
        <v>100</v>
      </c>
      <c r="O859" s="243" t="s">
        <v>1575</v>
      </c>
      <c r="P859" s="125">
        <f>SUMIFS('C - Sazby a jednotkové ceny'!$H$7:$H$69,'C - Sazby a jednotkové ceny'!$E$7:$E$69,'A1 - Seznam míst plnění vnější'!L859,'C - Sazby a jednotkové ceny'!$F$7:$F$69,'A1 - Seznam míst plnění vnější'!M859)</f>
        <v>0</v>
      </c>
      <c r="Q859" s="269">
        <f t="shared" si="39"/>
        <v>0</v>
      </c>
      <c r="R859" s="249" t="s">
        <v>1586</v>
      </c>
      <c r="S859" s="251" t="s">
        <v>1585</v>
      </c>
      <c r="T859" s="252" t="s">
        <v>1585</v>
      </c>
      <c r="U859" s="250" t="s">
        <v>1586</v>
      </c>
      <c r="V859" s="261" t="s">
        <v>1586</v>
      </c>
      <c r="W859" s="262" t="s">
        <v>1586</v>
      </c>
      <c r="Y859" s="15">
        <f ca="1">SUMIFS('D - Harmonogram úklidu'!$AJ$5:$AJ$1213,'D - Harmonogram úklidu'!$A$5:$A$1213,'A1 - Seznam míst plnění vnější'!G867,'D - Harmonogram úklidu'!$B$5:$B$1213,'A1 - Seznam míst plnění vnější'!L867)</f>
        <v>1</v>
      </c>
      <c r="Z859" s="47" t="str">
        <f t="shared" si="38"/>
        <v>Pohled</v>
      </c>
    </row>
    <row r="860" spans="1:26" ht="19.5" customHeight="1" x14ac:dyDescent="0.25">
      <c r="A860" s="14" t="s">
        <v>2510</v>
      </c>
      <c r="B860" s="30">
        <v>1201</v>
      </c>
      <c r="C860" s="26" t="s">
        <v>128</v>
      </c>
      <c r="D860" s="42" t="s">
        <v>142</v>
      </c>
      <c r="E860" s="26">
        <v>541433</v>
      </c>
      <c r="F860" s="26" t="s">
        <v>1624</v>
      </c>
      <c r="G860" s="33" t="s">
        <v>197</v>
      </c>
      <c r="H860" s="227" t="s">
        <v>1988</v>
      </c>
      <c r="I860" s="227" t="s">
        <v>2293</v>
      </c>
      <c r="J860" s="227" t="s">
        <v>2580</v>
      </c>
      <c r="K860" s="227" t="s">
        <v>2491</v>
      </c>
      <c r="L860" s="227" t="s">
        <v>346</v>
      </c>
      <c r="M860" s="247">
        <v>2</v>
      </c>
      <c r="N860" s="244">
        <v>10</v>
      </c>
      <c r="O860" s="243" t="s">
        <v>1575</v>
      </c>
      <c r="P860" s="125">
        <f>SUMIFS('C - Sazby a jednotkové ceny'!$H$7:$H$69,'C - Sazby a jednotkové ceny'!$E$7:$E$69,'A1 - Seznam míst plnění vnější'!L860,'C - Sazby a jednotkové ceny'!$F$7:$F$69,'A1 - Seznam míst plnění vnější'!M860)</f>
        <v>0</v>
      </c>
      <c r="Q860" s="269">
        <f t="shared" si="39"/>
        <v>0</v>
      </c>
      <c r="R860" s="249" t="s">
        <v>1586</v>
      </c>
      <c r="S860" s="251" t="s">
        <v>1586</v>
      </c>
      <c r="T860" s="252" t="s">
        <v>1586</v>
      </c>
      <c r="U860" s="250" t="s">
        <v>1586</v>
      </c>
      <c r="V860" s="261" t="s">
        <v>1586</v>
      </c>
      <c r="W860" s="262" t="s">
        <v>1586</v>
      </c>
      <c r="Y860" s="15">
        <f ca="1">SUMIFS('D - Harmonogram úklidu'!$AJ$5:$AJ$1213,'D - Harmonogram úklidu'!$A$5:$A$1213,'A1 - Seznam míst plnění vnější'!G859,'D - Harmonogram úklidu'!$B$5:$B$1213,'A1 - Seznam míst plnění vnější'!L859)</f>
        <v>4</v>
      </c>
      <c r="Z860" s="47" t="str">
        <f t="shared" si="38"/>
        <v>Pohleď</v>
      </c>
    </row>
    <row r="861" spans="1:26" ht="19.5" customHeight="1" x14ac:dyDescent="0.25">
      <c r="A861" s="14" t="s">
        <v>2510</v>
      </c>
      <c r="B861" s="30">
        <v>1201</v>
      </c>
      <c r="C861" s="26" t="s">
        <v>128</v>
      </c>
      <c r="D861" s="42" t="s">
        <v>142</v>
      </c>
      <c r="E861" s="26">
        <v>541433</v>
      </c>
      <c r="F861" s="26" t="s">
        <v>1625</v>
      </c>
      <c r="G861" s="33" t="s">
        <v>197</v>
      </c>
      <c r="H861" s="227" t="s">
        <v>1988</v>
      </c>
      <c r="I861" s="227" t="s">
        <v>2293</v>
      </c>
      <c r="J861" s="227" t="s">
        <v>2580</v>
      </c>
      <c r="K861" s="227" t="s">
        <v>2492</v>
      </c>
      <c r="L861" s="227" t="s">
        <v>347</v>
      </c>
      <c r="M861" s="247">
        <v>4</v>
      </c>
      <c r="N861" s="32">
        <v>1</v>
      </c>
      <c r="O861" s="39" t="s">
        <v>1576</v>
      </c>
      <c r="P861" s="125">
        <f>SUMIFS('C - Sazby a jednotkové ceny'!$H$7:$H$69,'C - Sazby a jednotkové ceny'!$E$7:$E$69,'A1 - Seznam míst plnění vnější'!L861,'C - Sazby a jednotkové ceny'!$F$7:$F$69,'A1 - Seznam míst plnění vnější'!M861)</f>
        <v>0</v>
      </c>
      <c r="Q861" s="269">
        <f t="shared" si="39"/>
        <v>0</v>
      </c>
      <c r="R861" s="249" t="s">
        <v>1586</v>
      </c>
      <c r="S861" s="251" t="s">
        <v>1586</v>
      </c>
      <c r="T861" s="252" t="s">
        <v>1586</v>
      </c>
      <c r="U861" s="250" t="s">
        <v>1586</v>
      </c>
      <c r="V861" s="261" t="s">
        <v>1586</v>
      </c>
      <c r="W861" s="262" t="s">
        <v>1586</v>
      </c>
      <c r="Y861" s="15">
        <f ca="1">SUMIFS('D - Harmonogram úklidu'!$AJ$5:$AJ$1213,'D - Harmonogram úklidu'!$A$5:$A$1213,'A1 - Seznam míst plnění vnější'!G860,'D - Harmonogram úklidu'!$B$5:$B$1213,'A1 - Seznam míst plnění vnější'!L860)</f>
        <v>2</v>
      </c>
      <c r="Z861" s="47" t="str">
        <f t="shared" si="38"/>
        <v>Pohleď</v>
      </c>
    </row>
    <row r="862" spans="1:26" ht="19.5" customHeight="1" x14ac:dyDescent="0.25">
      <c r="A862" s="14" t="s">
        <v>2510</v>
      </c>
      <c r="B862" s="30">
        <v>1201</v>
      </c>
      <c r="C862" s="26" t="s">
        <v>128</v>
      </c>
      <c r="D862" s="42" t="s">
        <v>142</v>
      </c>
      <c r="E862" s="26">
        <v>541433</v>
      </c>
      <c r="F862" s="26" t="s">
        <v>1626</v>
      </c>
      <c r="G862" s="33" t="s">
        <v>197</v>
      </c>
      <c r="H862" s="227" t="s">
        <v>1988</v>
      </c>
      <c r="I862" s="227" t="s">
        <v>2293</v>
      </c>
      <c r="J862" s="227" t="s">
        <v>2580</v>
      </c>
      <c r="K862" s="227" t="s">
        <v>2495</v>
      </c>
      <c r="L862" s="227" t="s">
        <v>350</v>
      </c>
      <c r="M862" s="247">
        <v>1</v>
      </c>
      <c r="N862" s="244">
        <v>478</v>
      </c>
      <c r="O862" s="243" t="s">
        <v>1575</v>
      </c>
      <c r="P862" s="125">
        <f>SUMIFS('C - Sazby a jednotkové ceny'!$H$7:$H$69,'C - Sazby a jednotkové ceny'!$E$7:$E$69,'A1 - Seznam míst plnění vnější'!L862,'C - Sazby a jednotkové ceny'!$F$7:$F$69,'A1 - Seznam míst plnění vnější'!M862)</f>
        <v>0</v>
      </c>
      <c r="Q862" s="269">
        <f t="shared" si="39"/>
        <v>0</v>
      </c>
      <c r="R862" s="249" t="s">
        <v>1586</v>
      </c>
      <c r="S862" s="251" t="s">
        <v>1586</v>
      </c>
      <c r="T862" s="252" t="s">
        <v>1586</v>
      </c>
      <c r="U862" s="250" t="s">
        <v>1586</v>
      </c>
      <c r="V862" s="261" t="s">
        <v>1586</v>
      </c>
      <c r="W862" s="262" t="s">
        <v>1586</v>
      </c>
      <c r="Y862" s="15">
        <f ca="1">SUMIFS('D - Harmonogram úklidu'!$AJ$5:$AJ$1213,'D - Harmonogram úklidu'!$A$5:$A$1213,'A1 - Seznam míst plnění vnější'!G861,'D - Harmonogram úklidu'!$B$5:$B$1213,'A1 - Seznam míst plnění vnější'!L861)</f>
        <v>4</v>
      </c>
      <c r="Z862" s="47" t="str">
        <f t="shared" si="38"/>
        <v>Pohleď</v>
      </c>
    </row>
    <row r="863" spans="1:26" ht="19.5" customHeight="1" x14ac:dyDescent="0.25">
      <c r="A863" s="14" t="s">
        <v>2510</v>
      </c>
      <c r="B863" s="30">
        <v>1201</v>
      </c>
      <c r="C863" s="26" t="s">
        <v>128</v>
      </c>
      <c r="D863" s="42" t="s">
        <v>142</v>
      </c>
      <c r="E863" s="26">
        <v>541433</v>
      </c>
      <c r="F863" s="26" t="s">
        <v>1627</v>
      </c>
      <c r="G863" s="33" t="s">
        <v>197</v>
      </c>
      <c r="H863" s="227" t="s">
        <v>1988</v>
      </c>
      <c r="I863" s="227" t="s">
        <v>2293</v>
      </c>
      <c r="J863" s="227" t="s">
        <v>2494</v>
      </c>
      <c r="K863" s="227" t="s">
        <v>2494</v>
      </c>
      <c r="L863" s="227" t="s">
        <v>391</v>
      </c>
      <c r="M863" s="247">
        <v>1</v>
      </c>
      <c r="N863" s="244">
        <v>990</v>
      </c>
      <c r="O863" s="243" t="s">
        <v>1575</v>
      </c>
      <c r="P863" s="125">
        <f>SUMIFS('C - Sazby a jednotkové ceny'!$H$7:$H$69,'C - Sazby a jednotkové ceny'!$E$7:$E$69,'A1 - Seznam míst plnění vnější'!L863,'C - Sazby a jednotkové ceny'!$F$7:$F$69,'A1 - Seznam míst plnění vnější'!M863)</f>
        <v>0</v>
      </c>
      <c r="Q863" s="269">
        <f t="shared" si="39"/>
        <v>0</v>
      </c>
      <c r="R863" s="249" t="s">
        <v>1586</v>
      </c>
      <c r="S863" s="251" t="s">
        <v>1586</v>
      </c>
      <c r="T863" s="252" t="s">
        <v>1586</v>
      </c>
      <c r="U863" s="250" t="s">
        <v>1586</v>
      </c>
      <c r="V863" s="261" t="s">
        <v>1586</v>
      </c>
      <c r="W863" s="262" t="s">
        <v>1586</v>
      </c>
      <c r="Y863" s="15">
        <f ca="1">SUMIFS('D - Harmonogram úklidu'!$AJ$5:$AJ$1213,'D - Harmonogram úklidu'!$A$5:$A$1213,'A1 - Seznam míst plnění vnější'!G862,'D - Harmonogram úklidu'!$B$5:$B$1213,'A1 - Seznam míst plnění vnější'!L862)</f>
        <v>2</v>
      </c>
      <c r="Z863" s="47" t="str">
        <f t="shared" si="38"/>
        <v>Pohleď</v>
      </c>
    </row>
    <row r="864" spans="1:26" ht="19.5" customHeight="1" x14ac:dyDescent="0.25">
      <c r="A864" s="14" t="s">
        <v>2510</v>
      </c>
      <c r="B864" s="30">
        <v>2031</v>
      </c>
      <c r="C864" s="26" t="s">
        <v>128</v>
      </c>
      <c r="D864" s="42" t="s">
        <v>121</v>
      </c>
      <c r="E864" s="26">
        <v>542530</v>
      </c>
      <c r="F864" s="26" t="s">
        <v>1620</v>
      </c>
      <c r="G864" s="33" t="s">
        <v>272</v>
      </c>
      <c r="H864" s="227" t="s">
        <v>1988</v>
      </c>
      <c r="I864" s="227" t="s">
        <v>2297</v>
      </c>
      <c r="J864" s="227" t="s">
        <v>2580</v>
      </c>
      <c r="K864" s="227" t="s">
        <v>2491</v>
      </c>
      <c r="L864" s="227" t="s">
        <v>346</v>
      </c>
      <c r="M864" s="247">
        <v>2</v>
      </c>
      <c r="N864" s="244">
        <v>16</v>
      </c>
      <c r="O864" s="243" t="s">
        <v>1575</v>
      </c>
      <c r="P864" s="125">
        <f>SUMIFS('C - Sazby a jednotkové ceny'!$H$7:$H$69,'C - Sazby a jednotkové ceny'!$E$7:$E$69,'A1 - Seznam míst plnění vnější'!L864,'C - Sazby a jednotkové ceny'!$F$7:$F$69,'A1 - Seznam míst plnění vnější'!M864)</f>
        <v>0</v>
      </c>
      <c r="Q864" s="269">
        <f t="shared" si="39"/>
        <v>0</v>
      </c>
      <c r="R864" s="249" t="s">
        <v>1586</v>
      </c>
      <c r="S864" s="251" t="s">
        <v>1586</v>
      </c>
      <c r="T864" s="252" t="s">
        <v>1586</v>
      </c>
      <c r="U864" s="250" t="s">
        <v>1586</v>
      </c>
      <c r="V864" s="261" t="s">
        <v>1586</v>
      </c>
      <c r="W864" s="262" t="s">
        <v>1586</v>
      </c>
      <c r="Y864" s="15">
        <f>SUMIFS('D - Harmonogram úklidu'!$AJ$5:$AJ$1213,'D - Harmonogram úklidu'!$A$5:$A$1213,'A1 - Seznam míst plnění vnější'!G868,'D - Harmonogram úklidu'!$B$5:$B$1213,'A1 - Seznam míst plnění vnější'!L868)</f>
        <v>0</v>
      </c>
      <c r="Z864" s="47" t="str">
        <f t="shared" si="38"/>
        <v>Pohledští Dvořáci</v>
      </c>
    </row>
    <row r="865" spans="1:26" ht="19.5" customHeight="1" x14ac:dyDescent="0.25">
      <c r="A865" s="14" t="s">
        <v>2510</v>
      </c>
      <c r="B865" s="30">
        <v>2031</v>
      </c>
      <c r="C865" s="26" t="s">
        <v>128</v>
      </c>
      <c r="D865" s="42" t="s">
        <v>121</v>
      </c>
      <c r="E865" s="26">
        <v>542530</v>
      </c>
      <c r="F865" s="26" t="s">
        <v>1621</v>
      </c>
      <c r="G865" s="33" t="s">
        <v>272</v>
      </c>
      <c r="H865" s="227" t="s">
        <v>1988</v>
      </c>
      <c r="I865" s="227" t="s">
        <v>2297</v>
      </c>
      <c r="J865" s="227" t="s">
        <v>2580</v>
      </c>
      <c r="K865" s="227" t="s">
        <v>2492</v>
      </c>
      <c r="L865" s="227" t="s">
        <v>347</v>
      </c>
      <c r="M865" s="247">
        <v>4</v>
      </c>
      <c r="N865" s="32">
        <v>2</v>
      </c>
      <c r="O865" s="39" t="s">
        <v>1576</v>
      </c>
      <c r="P865" s="125">
        <f>SUMIFS('C - Sazby a jednotkové ceny'!$H$7:$H$69,'C - Sazby a jednotkové ceny'!$E$7:$E$69,'A1 - Seznam míst plnění vnější'!L865,'C - Sazby a jednotkové ceny'!$F$7:$F$69,'A1 - Seznam míst plnění vnější'!M865)</f>
        <v>0</v>
      </c>
      <c r="Q865" s="269">
        <f t="shared" si="39"/>
        <v>0</v>
      </c>
      <c r="R865" s="249" t="s">
        <v>1586</v>
      </c>
      <c r="S865" s="251" t="s">
        <v>1586</v>
      </c>
      <c r="T865" s="252" t="s">
        <v>1586</v>
      </c>
      <c r="U865" s="250" t="s">
        <v>1586</v>
      </c>
      <c r="V865" s="261" t="s">
        <v>1586</v>
      </c>
      <c r="W865" s="262" t="s">
        <v>1586</v>
      </c>
      <c r="Y865" s="15">
        <f ca="1">SUMIFS('D - Harmonogram úklidu'!$AJ$5:$AJ$1213,'D - Harmonogram úklidu'!$A$5:$A$1213,'A1 - Seznam míst plnění vnější'!G869,'D - Harmonogram úklidu'!$B$5:$B$1213,'A1 - Seznam míst plnění vnější'!L869)</f>
        <v>4</v>
      </c>
      <c r="Z865" s="47" t="str">
        <f t="shared" si="38"/>
        <v>Pohledští Dvořáci</v>
      </c>
    </row>
    <row r="866" spans="1:26" ht="19.5" customHeight="1" x14ac:dyDescent="0.25">
      <c r="A866" s="14" t="s">
        <v>2510</v>
      </c>
      <c r="B866" s="30">
        <v>2031</v>
      </c>
      <c r="C866" s="26" t="s">
        <v>128</v>
      </c>
      <c r="D866" s="42" t="s">
        <v>121</v>
      </c>
      <c r="E866" s="26">
        <v>542530</v>
      </c>
      <c r="F866" s="26" t="s">
        <v>1622</v>
      </c>
      <c r="G866" s="33" t="s">
        <v>272</v>
      </c>
      <c r="H866" s="227" t="s">
        <v>1988</v>
      </c>
      <c r="I866" s="227" t="s">
        <v>2297</v>
      </c>
      <c r="J866" s="227" t="s">
        <v>2580</v>
      </c>
      <c r="K866" s="227" t="s">
        <v>2495</v>
      </c>
      <c r="L866" s="227" t="s">
        <v>350</v>
      </c>
      <c r="M866" s="247">
        <v>1</v>
      </c>
      <c r="N866" s="244">
        <v>1008</v>
      </c>
      <c r="O866" s="243" t="s">
        <v>1575</v>
      </c>
      <c r="P866" s="125">
        <f>SUMIFS('C - Sazby a jednotkové ceny'!$H$7:$H$69,'C - Sazby a jednotkové ceny'!$E$7:$E$69,'A1 - Seznam míst plnění vnější'!L866,'C - Sazby a jednotkové ceny'!$F$7:$F$69,'A1 - Seznam míst plnění vnější'!M866)</f>
        <v>0</v>
      </c>
      <c r="Q866" s="269">
        <f t="shared" si="39"/>
        <v>0</v>
      </c>
      <c r="R866" s="249" t="s">
        <v>1586</v>
      </c>
      <c r="S866" s="251" t="s">
        <v>1586</v>
      </c>
      <c r="T866" s="252" t="s">
        <v>1586</v>
      </c>
      <c r="U866" s="250" t="s">
        <v>1586</v>
      </c>
      <c r="V866" s="261" t="s">
        <v>1586</v>
      </c>
      <c r="W866" s="262" t="s">
        <v>1586</v>
      </c>
      <c r="Y866" s="15">
        <f ca="1">SUMIFS('D - Harmonogram úklidu'!$AJ$5:$AJ$1213,'D - Harmonogram úklidu'!$A$5:$A$1213,'A1 - Seznam míst plnění vnější'!G870,'D - Harmonogram úklidu'!$B$5:$B$1213,'A1 - Seznam míst plnění vnější'!L870)</f>
        <v>4</v>
      </c>
      <c r="Z866" s="47" t="str">
        <f t="shared" si="38"/>
        <v>Pohledští Dvořáci</v>
      </c>
    </row>
    <row r="867" spans="1:26" ht="19.5" customHeight="1" x14ac:dyDescent="0.25">
      <c r="A867" s="14" t="s">
        <v>2510</v>
      </c>
      <c r="B867" s="30">
        <v>2031</v>
      </c>
      <c r="C867" s="26" t="s">
        <v>128</v>
      </c>
      <c r="D867" s="42" t="s">
        <v>121</v>
      </c>
      <c r="E867" s="26">
        <v>542530</v>
      </c>
      <c r="F867" s="26" t="s">
        <v>1623</v>
      </c>
      <c r="G867" s="33" t="s">
        <v>272</v>
      </c>
      <c r="H867" s="227" t="s">
        <v>1988</v>
      </c>
      <c r="I867" s="227" t="s">
        <v>2297</v>
      </c>
      <c r="J867" s="227" t="s">
        <v>2494</v>
      </c>
      <c r="K867" s="227" t="s">
        <v>2494</v>
      </c>
      <c r="L867" s="227" t="s">
        <v>391</v>
      </c>
      <c r="M867" s="247">
        <v>1</v>
      </c>
      <c r="N867" s="244">
        <v>789</v>
      </c>
      <c r="O867" s="243" t="s">
        <v>1575</v>
      </c>
      <c r="P867" s="125">
        <f>SUMIFS('C - Sazby a jednotkové ceny'!$H$7:$H$69,'C - Sazby a jednotkové ceny'!$E$7:$E$69,'A1 - Seznam míst plnění vnější'!L867,'C - Sazby a jednotkové ceny'!$F$7:$F$69,'A1 - Seznam míst plnění vnější'!M867)</f>
        <v>0</v>
      </c>
      <c r="Q867" s="269">
        <f t="shared" si="39"/>
        <v>0</v>
      </c>
      <c r="R867" s="249" t="s">
        <v>1586</v>
      </c>
      <c r="S867" s="251" t="s">
        <v>1586</v>
      </c>
      <c r="T867" s="252" t="s">
        <v>1586</v>
      </c>
      <c r="U867" s="250" t="s">
        <v>1586</v>
      </c>
      <c r="V867" s="261" t="s">
        <v>1586</v>
      </c>
      <c r="W867" s="262" t="s">
        <v>1586</v>
      </c>
      <c r="Y867" s="15">
        <f ca="1">SUMIFS('D - Harmonogram úklidu'!$AJ$5:$AJ$1213,'D - Harmonogram úklidu'!$A$5:$A$1213,'A1 - Seznam míst plnění vnější'!G871,'D - Harmonogram úklidu'!$B$5:$B$1213,'A1 - Seznam míst plnění vnější'!L871)</f>
        <v>2</v>
      </c>
      <c r="Z867" s="47" t="str">
        <f t="shared" si="38"/>
        <v>Pohledští Dvořáci</v>
      </c>
    </row>
    <row r="868" spans="1:26" ht="11.25" customHeight="1" x14ac:dyDescent="0.25">
      <c r="A868" s="14" t="s">
        <v>489</v>
      </c>
      <c r="B868" s="30">
        <v>1231</v>
      </c>
      <c r="C868" s="26" t="s">
        <v>117</v>
      </c>
      <c r="D868" s="42" t="s">
        <v>128</v>
      </c>
      <c r="E868" s="26">
        <v>0</v>
      </c>
      <c r="F868" s="26" t="s">
        <v>1649</v>
      </c>
      <c r="G868" s="33" t="s">
        <v>1979</v>
      </c>
      <c r="H868" s="227" t="s">
        <v>1988</v>
      </c>
      <c r="I868" s="227" t="s">
        <v>2076</v>
      </c>
      <c r="J868" s="227" t="s">
        <v>2580</v>
      </c>
      <c r="K868" s="227" t="s">
        <v>2495</v>
      </c>
      <c r="L868" s="227" t="s">
        <v>350</v>
      </c>
      <c r="M868" s="247">
        <v>2</v>
      </c>
      <c r="N868" s="244">
        <v>369</v>
      </c>
      <c r="O868" s="243" t="s">
        <v>1575</v>
      </c>
      <c r="P868" s="125">
        <f>SUMIFS('C - Sazby a jednotkové ceny'!$H$7:$H$69,'C - Sazby a jednotkové ceny'!$E$7:$E$69,'A1 - Seznam míst plnění vnější'!L868,'C - Sazby a jednotkové ceny'!$F$7:$F$69,'A1 - Seznam míst plnění vnější'!M868)</f>
        <v>0</v>
      </c>
      <c r="Q868" s="269">
        <f t="shared" si="39"/>
        <v>0</v>
      </c>
      <c r="R868" s="249" t="s">
        <v>1586</v>
      </c>
      <c r="S868" s="251" t="s">
        <v>1586</v>
      </c>
      <c r="T868" s="252" t="s">
        <v>1586</v>
      </c>
      <c r="U868" s="250" t="s">
        <v>1586</v>
      </c>
      <c r="V868" s="261" t="s">
        <v>1586</v>
      </c>
      <c r="W868" s="262" t="s">
        <v>1586</v>
      </c>
      <c r="Y868" s="15">
        <f ca="1">SUMIFS('D - Harmonogram úklidu'!$AJ$5:$AJ$1213,'D - Harmonogram úklidu'!$A$5:$A$1213,'A1 - Seznam míst plnění vnější'!G872,'D - Harmonogram úklidu'!$B$5:$B$1213,'A1 - Seznam míst plnění vnější'!L872)</f>
        <v>2</v>
      </c>
      <c r="Z868" s="47" t="str">
        <f t="shared" si="38"/>
        <v>Polná</v>
      </c>
    </row>
    <row r="869" spans="1:26" ht="19.5" customHeight="1" x14ac:dyDescent="0.25">
      <c r="A869" s="14" t="s">
        <v>2510</v>
      </c>
      <c r="B869" s="30">
        <v>2302</v>
      </c>
      <c r="C869" s="26" t="s">
        <v>344</v>
      </c>
      <c r="D869" s="42" t="s">
        <v>24</v>
      </c>
      <c r="E869" s="26">
        <v>363556</v>
      </c>
      <c r="F869" s="26" t="s">
        <v>1716</v>
      </c>
      <c r="G869" s="33" t="s">
        <v>5</v>
      </c>
      <c r="H869" s="227" t="s">
        <v>1988</v>
      </c>
      <c r="I869" s="227" t="s">
        <v>2298</v>
      </c>
      <c r="J869" s="227" t="s">
        <v>2580</v>
      </c>
      <c r="K869" s="227" t="s">
        <v>2491</v>
      </c>
      <c r="L869" s="227" t="s">
        <v>346</v>
      </c>
      <c r="M869" s="247">
        <v>4</v>
      </c>
      <c r="N869" s="244">
        <v>17</v>
      </c>
      <c r="O869" s="243" t="s">
        <v>1575</v>
      </c>
      <c r="P869" s="125">
        <f>SUMIFS('C - Sazby a jednotkové ceny'!$H$7:$H$69,'C - Sazby a jednotkové ceny'!$E$7:$E$69,'A1 - Seznam míst plnění vnější'!L869,'C - Sazby a jednotkové ceny'!$F$7:$F$69,'A1 - Seznam míst plnění vnější'!M869)</f>
        <v>0</v>
      </c>
      <c r="Q869" s="269">
        <f t="shared" si="39"/>
        <v>0</v>
      </c>
      <c r="R869" s="249" t="s">
        <v>1586</v>
      </c>
      <c r="S869" s="251" t="s">
        <v>1586</v>
      </c>
      <c r="T869" s="252" t="s">
        <v>1586</v>
      </c>
      <c r="U869" s="250" t="s">
        <v>1586</v>
      </c>
      <c r="V869" s="261" t="s">
        <v>1586</v>
      </c>
      <c r="W869" s="262" t="s">
        <v>1586</v>
      </c>
      <c r="Y869" s="15">
        <f ca="1">SUMIFS('D - Harmonogram úklidu'!$AJ$5:$AJ$1213,'D - Harmonogram úklidu'!$A$5:$A$1213,'A1 - Seznam míst plnění vnější'!G873,'D - Harmonogram úklidu'!$B$5:$B$1213,'A1 - Seznam míst plnění vnější'!L873)</f>
        <v>4</v>
      </c>
      <c r="Z869" s="47" t="str">
        <f t="shared" si="38"/>
        <v>Ponětovice</v>
      </c>
    </row>
    <row r="870" spans="1:26" ht="19.5" customHeight="1" x14ac:dyDescent="0.25">
      <c r="A870" s="14" t="s">
        <v>2510</v>
      </c>
      <c r="B870" s="30">
        <v>2302</v>
      </c>
      <c r="C870" s="26" t="s">
        <v>344</v>
      </c>
      <c r="D870" s="42" t="s">
        <v>24</v>
      </c>
      <c r="E870" s="26">
        <v>363556</v>
      </c>
      <c r="F870" s="26" t="s">
        <v>1717</v>
      </c>
      <c r="G870" s="33" t="s">
        <v>5</v>
      </c>
      <c r="H870" s="227" t="s">
        <v>1988</v>
      </c>
      <c r="I870" s="227" t="s">
        <v>2298</v>
      </c>
      <c r="J870" s="227" t="s">
        <v>2580</v>
      </c>
      <c r="K870" s="227" t="s">
        <v>2492</v>
      </c>
      <c r="L870" s="227" t="s">
        <v>347</v>
      </c>
      <c r="M870" s="247">
        <v>4</v>
      </c>
      <c r="N870" s="32">
        <v>2</v>
      </c>
      <c r="O870" s="39" t="s">
        <v>1576</v>
      </c>
      <c r="P870" s="125">
        <f>SUMIFS('C - Sazby a jednotkové ceny'!$H$7:$H$69,'C - Sazby a jednotkové ceny'!$E$7:$E$69,'A1 - Seznam míst plnění vnější'!L870,'C - Sazby a jednotkové ceny'!$F$7:$F$69,'A1 - Seznam míst plnění vnější'!M870)</f>
        <v>0</v>
      </c>
      <c r="Q870" s="269">
        <f t="shared" si="39"/>
        <v>0</v>
      </c>
      <c r="R870" s="249" t="s">
        <v>1586</v>
      </c>
      <c r="S870" s="251" t="s">
        <v>1586</v>
      </c>
      <c r="T870" s="252" t="s">
        <v>1586</v>
      </c>
      <c r="U870" s="250" t="s">
        <v>1586</v>
      </c>
      <c r="V870" s="261" t="s">
        <v>1586</v>
      </c>
      <c r="W870" s="262" t="s">
        <v>1586</v>
      </c>
      <c r="Y870" s="15">
        <f ca="1">SUMIFS('D - Harmonogram úklidu'!$AJ$5:$AJ$1213,'D - Harmonogram úklidu'!$A$5:$A$1213,'A1 - Seznam míst plnění vnější'!G874,'D - Harmonogram úklidu'!$B$5:$B$1213,'A1 - Seznam míst plnění vnější'!L874)</f>
        <v>2</v>
      </c>
      <c r="Z870" s="47" t="str">
        <f t="shared" si="38"/>
        <v>Ponětovice</v>
      </c>
    </row>
    <row r="871" spans="1:26" ht="19.5" customHeight="1" x14ac:dyDescent="0.25">
      <c r="A871" s="14" t="s">
        <v>2510</v>
      </c>
      <c r="B871" s="30">
        <v>2302</v>
      </c>
      <c r="C871" s="26" t="s">
        <v>344</v>
      </c>
      <c r="D871" s="42" t="s">
        <v>24</v>
      </c>
      <c r="E871" s="26">
        <v>363556</v>
      </c>
      <c r="F871" s="26" t="s">
        <v>1718</v>
      </c>
      <c r="G871" s="33" t="s">
        <v>5</v>
      </c>
      <c r="H871" s="227" t="s">
        <v>1988</v>
      </c>
      <c r="I871" s="227" t="s">
        <v>2298</v>
      </c>
      <c r="J871" s="227" t="s">
        <v>2580</v>
      </c>
      <c r="K871" s="227" t="s">
        <v>2495</v>
      </c>
      <c r="L871" s="227" t="s">
        <v>350</v>
      </c>
      <c r="M871" s="247">
        <v>1</v>
      </c>
      <c r="N871" s="244">
        <v>656</v>
      </c>
      <c r="O871" s="243" t="s">
        <v>1575</v>
      </c>
      <c r="P871" s="125">
        <f>SUMIFS('C - Sazby a jednotkové ceny'!$H$7:$H$69,'C - Sazby a jednotkové ceny'!$E$7:$E$69,'A1 - Seznam míst plnění vnější'!L871,'C - Sazby a jednotkové ceny'!$F$7:$F$69,'A1 - Seznam míst plnění vnější'!M871)</f>
        <v>0</v>
      </c>
      <c r="Q871" s="269">
        <f t="shared" si="39"/>
        <v>0</v>
      </c>
      <c r="R871" s="249" t="s">
        <v>1586</v>
      </c>
      <c r="S871" s="251" t="s">
        <v>1586</v>
      </c>
      <c r="T871" s="252" t="s">
        <v>1586</v>
      </c>
      <c r="U871" s="250" t="s">
        <v>1586</v>
      </c>
      <c r="V871" s="261" t="s">
        <v>1586</v>
      </c>
      <c r="W871" s="262" t="s">
        <v>1586</v>
      </c>
      <c r="Y871" s="15">
        <f ca="1">SUMIFS('D - Harmonogram úklidu'!$AJ$5:$AJ$1213,'D - Harmonogram úklidu'!$A$5:$A$1213,'A1 - Seznam míst plnění vnější'!G875,'D - Harmonogram úklidu'!$B$5:$B$1213,'A1 - Seznam míst plnění vnější'!L875)</f>
        <v>4</v>
      </c>
      <c r="Z871" s="47" t="str">
        <f t="shared" si="38"/>
        <v>Ponětovice</v>
      </c>
    </row>
    <row r="872" spans="1:26" ht="19.5" customHeight="1" x14ac:dyDescent="0.25">
      <c r="A872" s="14" t="s">
        <v>2510</v>
      </c>
      <c r="B872" s="30">
        <v>2001</v>
      </c>
      <c r="C872" s="26" t="s">
        <v>68</v>
      </c>
      <c r="D872" s="42" t="s">
        <v>48</v>
      </c>
      <c r="E872" s="26">
        <v>362558</v>
      </c>
      <c r="F872" s="26" t="s">
        <v>1643</v>
      </c>
      <c r="G872" s="33" t="s">
        <v>50</v>
      </c>
      <c r="H872" s="227" t="s">
        <v>1988</v>
      </c>
      <c r="I872" s="227" t="s">
        <v>2299</v>
      </c>
      <c r="J872" s="227" t="s">
        <v>2580</v>
      </c>
      <c r="K872" s="227" t="s">
        <v>2491</v>
      </c>
      <c r="L872" s="227" t="s">
        <v>346</v>
      </c>
      <c r="M872" s="247">
        <v>2</v>
      </c>
      <c r="N872" s="244">
        <v>30</v>
      </c>
      <c r="O872" s="243" t="s">
        <v>1575</v>
      </c>
      <c r="P872" s="125">
        <f>SUMIFS('C - Sazby a jednotkové ceny'!$H$7:$H$69,'C - Sazby a jednotkové ceny'!$E$7:$E$69,'A1 - Seznam míst plnění vnější'!L872,'C - Sazby a jednotkové ceny'!$F$7:$F$69,'A1 - Seznam míst plnění vnější'!M872)</f>
        <v>0</v>
      </c>
      <c r="Q872" s="269">
        <f t="shared" si="39"/>
        <v>0</v>
      </c>
      <c r="R872" s="249" t="s">
        <v>1586</v>
      </c>
      <c r="S872" s="251" t="s">
        <v>1586</v>
      </c>
      <c r="T872" s="252" t="s">
        <v>1586</v>
      </c>
      <c r="U872" s="250" t="s">
        <v>1586</v>
      </c>
      <c r="V872" s="261" t="s">
        <v>1586</v>
      </c>
      <c r="W872" s="262" t="s">
        <v>1586</v>
      </c>
      <c r="Y872" s="15">
        <f ca="1">SUMIFS('D - Harmonogram úklidu'!$AJ$5:$AJ$1213,'D - Harmonogram úklidu'!$A$5:$A$1213,'A1 - Seznam míst plnění vnější'!G876,'D - Harmonogram úklidu'!$B$5:$B$1213,'A1 - Seznam míst plnění vnější'!L876)</f>
        <v>4</v>
      </c>
      <c r="Z872" s="47" t="str">
        <f t="shared" si="38"/>
        <v>Popice</v>
      </c>
    </row>
    <row r="873" spans="1:26" ht="19.5" customHeight="1" x14ac:dyDescent="0.25">
      <c r="A873" s="14" t="s">
        <v>2510</v>
      </c>
      <c r="B873" s="30">
        <v>2001</v>
      </c>
      <c r="C873" s="26" t="s">
        <v>68</v>
      </c>
      <c r="D873" s="42" t="s">
        <v>48</v>
      </c>
      <c r="E873" s="26">
        <v>362558</v>
      </c>
      <c r="F873" s="26" t="s">
        <v>1644</v>
      </c>
      <c r="G873" s="33" t="s">
        <v>50</v>
      </c>
      <c r="H873" s="227" t="s">
        <v>1988</v>
      </c>
      <c r="I873" s="227" t="s">
        <v>2299</v>
      </c>
      <c r="J873" s="227" t="s">
        <v>2580</v>
      </c>
      <c r="K873" s="227" t="s">
        <v>2492</v>
      </c>
      <c r="L873" s="227" t="s">
        <v>347</v>
      </c>
      <c r="M873" s="247">
        <v>4</v>
      </c>
      <c r="N873" s="32">
        <v>2</v>
      </c>
      <c r="O873" s="39" t="s">
        <v>1576</v>
      </c>
      <c r="P873" s="125">
        <f>SUMIFS('C - Sazby a jednotkové ceny'!$H$7:$H$69,'C - Sazby a jednotkové ceny'!$E$7:$E$69,'A1 - Seznam míst plnění vnější'!L873,'C - Sazby a jednotkové ceny'!$F$7:$F$69,'A1 - Seznam míst plnění vnější'!M873)</f>
        <v>0</v>
      </c>
      <c r="Q873" s="269">
        <f t="shared" si="39"/>
        <v>0</v>
      </c>
      <c r="R873" s="249" t="s">
        <v>1586</v>
      </c>
      <c r="S873" s="251" t="s">
        <v>1586</v>
      </c>
      <c r="T873" s="252" t="s">
        <v>1586</v>
      </c>
      <c r="U873" s="250" t="s">
        <v>1586</v>
      </c>
      <c r="V873" s="261" t="s">
        <v>1586</v>
      </c>
      <c r="W873" s="262" t="s">
        <v>1586</v>
      </c>
      <c r="Y873" s="15">
        <f ca="1">SUMIFS('D - Harmonogram úklidu'!$AJ$5:$AJ$1213,'D - Harmonogram úklidu'!$A$5:$A$1213,'A1 - Seznam míst plnění vnější'!G877,'D - Harmonogram úklidu'!$B$5:$B$1213,'A1 - Seznam míst plnění vnější'!L877)</f>
        <v>4</v>
      </c>
      <c r="Z873" s="47" t="str">
        <f t="shared" si="38"/>
        <v>Popice</v>
      </c>
    </row>
    <row r="874" spans="1:26" ht="19.5" customHeight="1" x14ac:dyDescent="0.25">
      <c r="A874" s="14" t="s">
        <v>2510</v>
      </c>
      <c r="B874" s="30">
        <v>2001</v>
      </c>
      <c r="C874" s="26" t="s">
        <v>68</v>
      </c>
      <c r="D874" s="42" t="s">
        <v>33</v>
      </c>
      <c r="E874" s="26">
        <v>358259</v>
      </c>
      <c r="F874" s="26" t="s">
        <v>1748</v>
      </c>
      <c r="G874" s="33" t="s">
        <v>35</v>
      </c>
      <c r="H874" s="227" t="s">
        <v>1988</v>
      </c>
      <c r="I874" s="227" t="s">
        <v>2300</v>
      </c>
      <c r="J874" s="227" t="s">
        <v>2580</v>
      </c>
      <c r="K874" s="227" t="s">
        <v>2491</v>
      </c>
      <c r="L874" s="227" t="s">
        <v>346</v>
      </c>
      <c r="M874" s="247">
        <v>2</v>
      </c>
      <c r="N874" s="244">
        <v>40</v>
      </c>
      <c r="O874" s="243" t="s">
        <v>1575</v>
      </c>
      <c r="P874" s="125">
        <f>SUMIFS('C - Sazby a jednotkové ceny'!$H$7:$H$69,'C - Sazby a jednotkové ceny'!$E$7:$E$69,'A1 - Seznam míst plnění vnější'!L874,'C - Sazby a jednotkové ceny'!$F$7:$F$69,'A1 - Seznam míst plnění vnější'!M874)</f>
        <v>0</v>
      </c>
      <c r="Q874" s="269">
        <f t="shared" si="39"/>
        <v>0</v>
      </c>
      <c r="R874" s="249" t="s">
        <v>1586</v>
      </c>
      <c r="S874" s="251" t="s">
        <v>1586</v>
      </c>
      <c r="T874" s="252" t="s">
        <v>1586</v>
      </c>
      <c r="U874" s="250" t="s">
        <v>1586</v>
      </c>
      <c r="V874" s="261" t="s">
        <v>1586</v>
      </c>
      <c r="W874" s="262" t="s">
        <v>1586</v>
      </c>
      <c r="Y874" s="15">
        <f ca="1">SUMIFS('D - Harmonogram úklidu'!$AJ$5:$AJ$1213,'D - Harmonogram úklidu'!$A$5:$A$1213,'A1 - Seznam míst plnění vnější'!G878,'D - Harmonogram úklidu'!$B$5:$B$1213,'A1 - Seznam míst plnění vnější'!L878)</f>
        <v>2</v>
      </c>
      <c r="Z874" s="47" t="str">
        <f t="shared" si="38"/>
        <v>Popovice u Rajhradu</v>
      </c>
    </row>
    <row r="875" spans="1:26" ht="19.5" customHeight="1" x14ac:dyDescent="0.25">
      <c r="A875" s="14" t="s">
        <v>2510</v>
      </c>
      <c r="B875" s="30">
        <v>2001</v>
      </c>
      <c r="C875" s="26" t="s">
        <v>68</v>
      </c>
      <c r="D875" s="42" t="s">
        <v>33</v>
      </c>
      <c r="E875" s="26">
        <v>358259</v>
      </c>
      <c r="F875" s="26" t="s">
        <v>1749</v>
      </c>
      <c r="G875" s="33" t="s">
        <v>35</v>
      </c>
      <c r="H875" s="227" t="s">
        <v>1988</v>
      </c>
      <c r="I875" s="227" t="s">
        <v>2300</v>
      </c>
      <c r="J875" s="227" t="s">
        <v>2580</v>
      </c>
      <c r="K875" s="227" t="s">
        <v>2492</v>
      </c>
      <c r="L875" s="227" t="s">
        <v>347</v>
      </c>
      <c r="M875" s="247">
        <v>4</v>
      </c>
      <c r="N875" s="32">
        <v>4</v>
      </c>
      <c r="O875" s="39" t="s">
        <v>1576</v>
      </c>
      <c r="P875" s="125">
        <f>SUMIFS('C - Sazby a jednotkové ceny'!$H$7:$H$69,'C - Sazby a jednotkové ceny'!$E$7:$E$69,'A1 - Seznam míst plnění vnější'!L875,'C - Sazby a jednotkové ceny'!$F$7:$F$69,'A1 - Seznam míst plnění vnější'!M875)</f>
        <v>0</v>
      </c>
      <c r="Q875" s="269">
        <f t="shared" si="39"/>
        <v>0</v>
      </c>
      <c r="R875" s="249" t="s">
        <v>1586</v>
      </c>
      <c r="S875" s="251" t="s">
        <v>1586</v>
      </c>
      <c r="T875" s="252" t="s">
        <v>1586</v>
      </c>
      <c r="U875" s="250" t="s">
        <v>1586</v>
      </c>
      <c r="V875" s="261" t="s">
        <v>1586</v>
      </c>
      <c r="W875" s="262" t="s">
        <v>1586</v>
      </c>
      <c r="Y875" s="15">
        <f ca="1">SUMIFS('D - Harmonogram úklidu'!$AJ$5:$AJ$1213,'D - Harmonogram úklidu'!$A$5:$A$1213,'A1 - Seznam míst plnění vnější'!G879,'D - Harmonogram úklidu'!$B$5:$B$1213,'A1 - Seznam míst plnění vnější'!L879)</f>
        <v>2</v>
      </c>
      <c r="Z875" s="47" t="str">
        <f t="shared" si="38"/>
        <v>Popovice u Rajhradu</v>
      </c>
    </row>
    <row r="876" spans="1:26" ht="19.5" customHeight="1" x14ac:dyDescent="0.25">
      <c r="A876" s="14" t="s">
        <v>2510</v>
      </c>
      <c r="B876" s="30">
        <v>2001</v>
      </c>
      <c r="C876" s="26" t="s">
        <v>68</v>
      </c>
      <c r="D876" s="42" t="s">
        <v>33</v>
      </c>
      <c r="E876" s="26">
        <v>358259</v>
      </c>
      <c r="F876" s="26" t="s">
        <v>1750</v>
      </c>
      <c r="G876" s="33" t="s">
        <v>35</v>
      </c>
      <c r="H876" s="227" t="s">
        <v>1988</v>
      </c>
      <c r="I876" s="227" t="s">
        <v>2300</v>
      </c>
      <c r="J876" s="227" t="s">
        <v>2580</v>
      </c>
      <c r="K876" s="227" t="s">
        <v>2495</v>
      </c>
      <c r="L876" s="227" t="s">
        <v>350</v>
      </c>
      <c r="M876" s="247">
        <v>4</v>
      </c>
      <c r="N876" s="244">
        <v>1335</v>
      </c>
      <c r="O876" s="243" t="s">
        <v>1575</v>
      </c>
      <c r="P876" s="125">
        <f>SUMIFS('C - Sazby a jednotkové ceny'!$H$7:$H$69,'C - Sazby a jednotkové ceny'!$E$7:$E$69,'A1 - Seznam míst plnění vnější'!L876,'C - Sazby a jednotkové ceny'!$F$7:$F$69,'A1 - Seznam míst plnění vnější'!M876)</f>
        <v>0</v>
      </c>
      <c r="Q876" s="269">
        <f t="shared" si="39"/>
        <v>0</v>
      </c>
      <c r="R876" s="249" t="s">
        <v>1586</v>
      </c>
      <c r="S876" s="251" t="s">
        <v>1586</v>
      </c>
      <c r="T876" s="252" t="s">
        <v>1586</v>
      </c>
      <c r="U876" s="250" t="s">
        <v>1586</v>
      </c>
      <c r="V876" s="261" t="s">
        <v>1586</v>
      </c>
      <c r="W876" s="262" t="s">
        <v>1586</v>
      </c>
      <c r="Y876" s="15">
        <f ca="1">SUMIFS('D - Harmonogram úklidu'!$AJ$5:$AJ$1213,'D - Harmonogram úklidu'!$A$5:$A$1213,'A1 - Seznam míst plnění vnější'!G880,'D - Harmonogram úklidu'!$B$5:$B$1213,'A1 - Seznam míst plnění vnější'!L880)</f>
        <v>4</v>
      </c>
      <c r="Z876" s="47" t="str">
        <f t="shared" si="38"/>
        <v>Popovice u Rajhradu</v>
      </c>
    </row>
    <row r="877" spans="1:26" ht="22.5" customHeight="1" x14ac:dyDescent="0.25">
      <c r="A877" s="14" t="s">
        <v>2510</v>
      </c>
      <c r="B877" s="30">
        <v>2083</v>
      </c>
      <c r="C877" s="26" t="s">
        <v>68</v>
      </c>
      <c r="D877" s="42" t="s">
        <v>65</v>
      </c>
      <c r="E877" s="26">
        <v>356857</v>
      </c>
      <c r="F877" s="26" t="s">
        <v>1653</v>
      </c>
      <c r="G877" s="33" t="s">
        <v>100</v>
      </c>
      <c r="H877" s="227" t="s">
        <v>1988</v>
      </c>
      <c r="I877" s="227" t="s">
        <v>2301</v>
      </c>
      <c r="J877" s="227" t="s">
        <v>2580</v>
      </c>
      <c r="K877" s="227" t="s">
        <v>2491</v>
      </c>
      <c r="L877" s="227" t="s">
        <v>346</v>
      </c>
      <c r="M877" s="247">
        <v>4</v>
      </c>
      <c r="N877" s="244">
        <v>40</v>
      </c>
      <c r="O877" s="243" t="s">
        <v>1575</v>
      </c>
      <c r="P877" s="125">
        <f>SUMIFS('C - Sazby a jednotkové ceny'!$H$7:$H$69,'C - Sazby a jednotkové ceny'!$E$7:$E$69,'A1 - Seznam míst plnění vnější'!L877,'C - Sazby a jednotkové ceny'!$F$7:$F$69,'A1 - Seznam míst plnění vnější'!M877)</f>
        <v>0</v>
      </c>
      <c r="Q877" s="269">
        <f t="shared" si="39"/>
        <v>0</v>
      </c>
      <c r="R877" s="249" t="s">
        <v>1586</v>
      </c>
      <c r="S877" s="251" t="s">
        <v>1586</v>
      </c>
      <c r="T877" s="252" t="s">
        <v>1586</v>
      </c>
      <c r="U877" s="250" t="s">
        <v>1586</v>
      </c>
      <c r="V877" s="261" t="s">
        <v>1586</v>
      </c>
      <c r="W877" s="262" t="s">
        <v>1586</v>
      </c>
      <c r="Y877" s="15">
        <f ca="1">SUMIFS('D - Harmonogram úklidu'!$AJ$5:$AJ$1213,'D - Harmonogram úklidu'!$A$5:$A$1213,'A1 - Seznam míst plnění vnější'!G881,'D - Harmonogram úklidu'!$B$5:$B$1213,'A1 - Seznam míst plnění vnější'!L881)</f>
        <v>4</v>
      </c>
      <c r="Z877" s="47" t="str">
        <f t="shared" si="38"/>
        <v>Poštorná</v>
      </c>
    </row>
    <row r="878" spans="1:26" ht="22.5" customHeight="1" x14ac:dyDescent="0.25">
      <c r="A878" s="14" t="s">
        <v>2510</v>
      </c>
      <c r="B878" s="30">
        <v>2083</v>
      </c>
      <c r="C878" s="26" t="s">
        <v>68</v>
      </c>
      <c r="D878" s="42" t="s">
        <v>65</v>
      </c>
      <c r="E878" s="26">
        <v>356857</v>
      </c>
      <c r="F878" s="26" t="s">
        <v>1654</v>
      </c>
      <c r="G878" s="33" t="s">
        <v>100</v>
      </c>
      <c r="H878" s="227" t="s">
        <v>1988</v>
      </c>
      <c r="I878" s="227" t="s">
        <v>2301</v>
      </c>
      <c r="J878" s="227" t="s">
        <v>2580</v>
      </c>
      <c r="K878" s="227" t="s">
        <v>2492</v>
      </c>
      <c r="L878" s="227" t="s">
        <v>347</v>
      </c>
      <c r="M878" s="247">
        <v>4</v>
      </c>
      <c r="N878" s="32">
        <v>1</v>
      </c>
      <c r="O878" s="39" t="s">
        <v>1576</v>
      </c>
      <c r="P878" s="125">
        <f>SUMIFS('C - Sazby a jednotkové ceny'!$H$7:$H$69,'C - Sazby a jednotkové ceny'!$E$7:$E$69,'A1 - Seznam míst plnění vnější'!L878,'C - Sazby a jednotkové ceny'!$F$7:$F$69,'A1 - Seznam míst plnění vnější'!M878)</f>
        <v>0</v>
      </c>
      <c r="Q878" s="269">
        <f t="shared" si="39"/>
        <v>0</v>
      </c>
      <c r="R878" s="249" t="s">
        <v>1586</v>
      </c>
      <c r="S878" s="251" t="s">
        <v>1586</v>
      </c>
      <c r="T878" s="252" t="s">
        <v>1586</v>
      </c>
      <c r="U878" s="250" t="s">
        <v>1586</v>
      </c>
      <c r="V878" s="261" t="s">
        <v>1586</v>
      </c>
      <c r="W878" s="262" t="s">
        <v>1586</v>
      </c>
      <c r="Y878" s="15">
        <f ca="1">SUMIFS('D - Harmonogram úklidu'!$AJ$5:$AJ$1213,'D - Harmonogram úklidu'!$A$5:$A$1213,'A1 - Seznam míst plnění vnější'!G882,'D - Harmonogram úklidu'!$B$5:$B$1213,'A1 - Seznam míst plnění vnější'!L882)</f>
        <v>4</v>
      </c>
      <c r="Z878" s="47" t="str">
        <f t="shared" si="38"/>
        <v>Poštorná</v>
      </c>
    </row>
    <row r="879" spans="1:26" ht="19.5" customHeight="1" x14ac:dyDescent="0.25">
      <c r="A879" s="14" t="s">
        <v>2510</v>
      </c>
      <c r="B879" s="30">
        <v>2001</v>
      </c>
      <c r="C879" s="26" t="s">
        <v>68</v>
      </c>
      <c r="D879" s="42" t="s">
        <v>48</v>
      </c>
      <c r="E879" s="26">
        <v>362657</v>
      </c>
      <c r="F879" s="26" t="s">
        <v>1643</v>
      </c>
      <c r="G879" s="33" t="s">
        <v>51</v>
      </c>
      <c r="H879" s="227" t="s">
        <v>1988</v>
      </c>
      <c r="I879" s="227" t="s">
        <v>2302</v>
      </c>
      <c r="J879" s="227" t="s">
        <v>2580</v>
      </c>
      <c r="K879" s="227" t="s">
        <v>2491</v>
      </c>
      <c r="L879" s="227" t="s">
        <v>346</v>
      </c>
      <c r="M879" s="247">
        <v>4</v>
      </c>
      <c r="N879" s="244">
        <v>28</v>
      </c>
      <c r="O879" s="243" t="s">
        <v>1575</v>
      </c>
      <c r="P879" s="125">
        <f>SUMIFS('C - Sazby a jednotkové ceny'!$H$7:$H$69,'C - Sazby a jednotkové ceny'!$E$7:$E$69,'A1 - Seznam míst plnění vnější'!L879,'C - Sazby a jednotkové ceny'!$F$7:$F$69,'A1 - Seznam míst plnění vnější'!M879)</f>
        <v>0</v>
      </c>
      <c r="Q879" s="269">
        <f t="shared" si="39"/>
        <v>0</v>
      </c>
      <c r="R879" s="249" t="s">
        <v>1586</v>
      </c>
      <c r="S879" s="251" t="s">
        <v>1586</v>
      </c>
      <c r="T879" s="252" t="s">
        <v>1586</v>
      </c>
      <c r="U879" s="250" t="s">
        <v>1586</v>
      </c>
      <c r="V879" s="261" t="s">
        <v>1586</v>
      </c>
      <c r="W879" s="262" t="s">
        <v>1586</v>
      </c>
      <c r="Y879" s="15">
        <f ca="1">SUMIFS('D - Harmonogram úklidu'!$AJ$5:$AJ$1213,'D - Harmonogram úklidu'!$A$5:$A$1213,'A1 - Seznam míst plnění vnější'!G883,'D - Harmonogram úklidu'!$B$5:$B$1213,'A1 - Seznam míst plnění vnější'!L883)</f>
        <v>2</v>
      </c>
      <c r="Z879" s="47" t="str">
        <f t="shared" si="38"/>
        <v>Pouzdřany</v>
      </c>
    </row>
    <row r="880" spans="1:26" ht="19.5" customHeight="1" x14ac:dyDescent="0.25">
      <c r="A880" s="14" t="s">
        <v>2510</v>
      </c>
      <c r="B880" s="30">
        <v>2001</v>
      </c>
      <c r="C880" s="26" t="s">
        <v>68</v>
      </c>
      <c r="D880" s="42" t="s">
        <v>48</v>
      </c>
      <c r="E880" s="26">
        <v>362657</v>
      </c>
      <c r="F880" s="26" t="s">
        <v>1644</v>
      </c>
      <c r="G880" s="33" t="s">
        <v>51</v>
      </c>
      <c r="H880" s="227" t="s">
        <v>1988</v>
      </c>
      <c r="I880" s="227" t="s">
        <v>2302</v>
      </c>
      <c r="J880" s="227" t="s">
        <v>2580</v>
      </c>
      <c r="K880" s="227" t="s">
        <v>2492</v>
      </c>
      <c r="L880" s="227" t="s">
        <v>347</v>
      </c>
      <c r="M880" s="247">
        <v>12</v>
      </c>
      <c r="N880" s="32">
        <v>2</v>
      </c>
      <c r="O880" s="39" t="s">
        <v>1576</v>
      </c>
      <c r="P880" s="125">
        <f>SUMIFS('C - Sazby a jednotkové ceny'!$H$7:$H$69,'C - Sazby a jednotkové ceny'!$E$7:$E$69,'A1 - Seznam míst plnění vnější'!L880,'C - Sazby a jednotkové ceny'!$F$7:$F$69,'A1 - Seznam míst plnění vnější'!M880)</f>
        <v>0</v>
      </c>
      <c r="Q880" s="269">
        <f t="shared" si="39"/>
        <v>0</v>
      </c>
      <c r="R880" s="249" t="s">
        <v>1586</v>
      </c>
      <c r="S880" s="251" t="s">
        <v>1586</v>
      </c>
      <c r="T880" s="252" t="s">
        <v>1586</v>
      </c>
      <c r="U880" s="250" t="s">
        <v>1586</v>
      </c>
      <c r="V880" s="261" t="s">
        <v>1586</v>
      </c>
      <c r="W880" s="262" t="s">
        <v>1586</v>
      </c>
      <c r="Y880" s="15">
        <f ca="1">SUMIFS('D - Harmonogram úklidu'!$AJ$5:$AJ$1213,'D - Harmonogram úklidu'!$A$5:$A$1213,'A1 - Seznam míst plnění vnější'!G884,'D - Harmonogram úklidu'!$B$5:$B$1213,'A1 - Seznam míst plnění vnější'!L884)</f>
        <v>1</v>
      </c>
      <c r="Z880" s="47" t="str">
        <f t="shared" si="38"/>
        <v>Pouzdřany</v>
      </c>
    </row>
    <row r="881" spans="1:26" ht="19.5" customHeight="1" x14ac:dyDescent="0.25">
      <c r="A881" s="14" t="s">
        <v>2510</v>
      </c>
      <c r="B881" s="30">
        <v>1261</v>
      </c>
      <c r="C881" s="26" t="s">
        <v>344</v>
      </c>
      <c r="D881" s="42" t="s">
        <v>132</v>
      </c>
      <c r="E881" s="26">
        <v>362350</v>
      </c>
      <c r="F881" s="26" t="s">
        <v>1624</v>
      </c>
      <c r="G881" s="33" t="s">
        <v>198</v>
      </c>
      <c r="H881" s="227" t="s">
        <v>1988</v>
      </c>
      <c r="I881" s="227" t="s">
        <v>2303</v>
      </c>
      <c r="J881" s="227" t="s">
        <v>2580</v>
      </c>
      <c r="K881" s="227" t="s">
        <v>2491</v>
      </c>
      <c r="L881" s="227" t="s">
        <v>346</v>
      </c>
      <c r="M881" s="247">
        <v>4</v>
      </c>
      <c r="N881" s="244">
        <v>14</v>
      </c>
      <c r="O881" s="243" t="s">
        <v>1575</v>
      </c>
      <c r="P881" s="125">
        <f>SUMIFS('C - Sazby a jednotkové ceny'!$H$7:$H$69,'C - Sazby a jednotkové ceny'!$E$7:$E$69,'A1 - Seznam míst plnění vnější'!L881,'C - Sazby a jednotkové ceny'!$F$7:$F$69,'A1 - Seznam míst plnění vnější'!M881)</f>
        <v>0</v>
      </c>
      <c r="Q881" s="269">
        <f t="shared" si="39"/>
        <v>0</v>
      </c>
      <c r="R881" s="249" t="s">
        <v>1586</v>
      </c>
      <c r="S881" s="251" t="s">
        <v>1586</v>
      </c>
      <c r="T881" s="252" t="s">
        <v>1586</v>
      </c>
      <c r="U881" s="250" t="s">
        <v>1586</v>
      </c>
      <c r="V881" s="261" t="s">
        <v>1586</v>
      </c>
      <c r="W881" s="262" t="s">
        <v>1586</v>
      </c>
      <c r="Y881" s="15">
        <f ca="1">SUMIFS('D - Harmonogram úklidu'!$AJ$5:$AJ$1213,'D - Harmonogram úklidu'!$A$5:$A$1213,'A1 - Seznam míst plnění vnější'!G885,'D - Harmonogram úklidu'!$B$5:$B$1213,'A1 - Seznam míst plnění vnější'!L885)</f>
        <v>4</v>
      </c>
      <c r="Z881" s="47" t="str">
        <f t="shared" si="38"/>
        <v>Pozďatín</v>
      </c>
    </row>
    <row r="882" spans="1:26" ht="19.5" customHeight="1" x14ac:dyDescent="0.25">
      <c r="A882" s="14" t="s">
        <v>2510</v>
      </c>
      <c r="B882" s="30">
        <v>1261</v>
      </c>
      <c r="C882" s="26" t="s">
        <v>344</v>
      </c>
      <c r="D882" s="42" t="s">
        <v>132</v>
      </c>
      <c r="E882" s="26">
        <v>362350</v>
      </c>
      <c r="F882" s="26" t="s">
        <v>1625</v>
      </c>
      <c r="G882" s="33" t="s">
        <v>198</v>
      </c>
      <c r="H882" s="227" t="s">
        <v>1988</v>
      </c>
      <c r="I882" s="227" t="s">
        <v>2303</v>
      </c>
      <c r="J882" s="227" t="s">
        <v>2580</v>
      </c>
      <c r="K882" s="227" t="s">
        <v>2492</v>
      </c>
      <c r="L882" s="227" t="s">
        <v>347</v>
      </c>
      <c r="M882" s="247">
        <v>4</v>
      </c>
      <c r="N882" s="32">
        <v>1</v>
      </c>
      <c r="O882" s="39" t="s">
        <v>1576</v>
      </c>
      <c r="P882" s="125">
        <f>SUMIFS('C - Sazby a jednotkové ceny'!$H$7:$H$69,'C - Sazby a jednotkové ceny'!$E$7:$E$69,'A1 - Seznam míst plnění vnější'!L882,'C - Sazby a jednotkové ceny'!$F$7:$F$69,'A1 - Seznam míst plnění vnější'!M882)</f>
        <v>0</v>
      </c>
      <c r="Q882" s="269">
        <f t="shared" si="39"/>
        <v>0</v>
      </c>
      <c r="R882" s="249" t="s">
        <v>1586</v>
      </c>
      <c r="S882" s="251" t="s">
        <v>1586</v>
      </c>
      <c r="T882" s="252" t="s">
        <v>1586</v>
      </c>
      <c r="U882" s="250" t="s">
        <v>1586</v>
      </c>
      <c r="V882" s="261" t="s">
        <v>1586</v>
      </c>
      <c r="W882" s="262" t="s">
        <v>1586</v>
      </c>
      <c r="Y882" s="15">
        <f ca="1">SUMIFS('D - Harmonogram úklidu'!$AJ$5:$AJ$1213,'D - Harmonogram úklidu'!$A$5:$A$1213,'A1 - Seznam míst plnění vnější'!G886,'D - Harmonogram úklidu'!$B$5:$B$1213,'A1 - Seznam míst plnění vnější'!L886)</f>
        <v>2</v>
      </c>
      <c r="Z882" s="47" t="str">
        <f t="shared" si="38"/>
        <v>Pozďatín</v>
      </c>
    </row>
    <row r="883" spans="1:26" ht="19.5" customHeight="1" x14ac:dyDescent="0.25">
      <c r="A883" s="14" t="s">
        <v>2510</v>
      </c>
      <c r="B883" s="30">
        <v>1261</v>
      </c>
      <c r="C883" s="26" t="s">
        <v>344</v>
      </c>
      <c r="D883" s="42" t="s">
        <v>132</v>
      </c>
      <c r="E883" s="26">
        <v>362350</v>
      </c>
      <c r="F883" s="26" t="s">
        <v>1626</v>
      </c>
      <c r="G883" s="33" t="s">
        <v>198</v>
      </c>
      <c r="H883" s="227" t="s">
        <v>1988</v>
      </c>
      <c r="I883" s="227" t="s">
        <v>2303</v>
      </c>
      <c r="J883" s="227" t="s">
        <v>2580</v>
      </c>
      <c r="K883" s="227" t="s">
        <v>2495</v>
      </c>
      <c r="L883" s="227" t="s">
        <v>350</v>
      </c>
      <c r="M883" s="247">
        <v>1</v>
      </c>
      <c r="N883" s="244">
        <v>144</v>
      </c>
      <c r="O883" s="243" t="s">
        <v>1575</v>
      </c>
      <c r="P883" s="125">
        <f>SUMIFS('C - Sazby a jednotkové ceny'!$H$7:$H$69,'C - Sazby a jednotkové ceny'!$E$7:$E$69,'A1 - Seznam míst plnění vnější'!L883,'C - Sazby a jednotkové ceny'!$F$7:$F$69,'A1 - Seznam míst plnění vnější'!M883)</f>
        <v>0</v>
      </c>
      <c r="Q883" s="269">
        <f t="shared" si="39"/>
        <v>0</v>
      </c>
      <c r="R883" s="249" t="s">
        <v>1586</v>
      </c>
      <c r="S883" s="251" t="s">
        <v>1586</v>
      </c>
      <c r="T883" s="252" t="s">
        <v>1586</v>
      </c>
      <c r="U883" s="250" t="s">
        <v>1586</v>
      </c>
      <c r="V883" s="261" t="s">
        <v>1586</v>
      </c>
      <c r="W883" s="262" t="s">
        <v>1586</v>
      </c>
      <c r="Y883" s="15">
        <f ca="1">SUMIFS('D - Harmonogram úklidu'!$AJ$5:$AJ$1213,'D - Harmonogram úklidu'!$A$5:$A$1213,'A1 - Seznam míst plnění vnější'!G887,'D - Harmonogram úklidu'!$B$5:$B$1213,'A1 - Seznam míst plnění vnější'!L887)</f>
        <v>2</v>
      </c>
      <c r="Z883" s="47" t="str">
        <f t="shared" si="38"/>
        <v>Pozďatín</v>
      </c>
    </row>
    <row r="884" spans="1:26" ht="19.5" customHeight="1" x14ac:dyDescent="0.25">
      <c r="A884" s="14" t="s">
        <v>2510</v>
      </c>
      <c r="B884" s="30">
        <v>1261</v>
      </c>
      <c r="C884" s="26" t="s">
        <v>344</v>
      </c>
      <c r="D884" s="42" t="s">
        <v>132</v>
      </c>
      <c r="E884" s="26">
        <v>362350</v>
      </c>
      <c r="F884" s="26" t="s">
        <v>1627</v>
      </c>
      <c r="G884" s="33" t="s">
        <v>198</v>
      </c>
      <c r="H884" s="227" t="s">
        <v>1988</v>
      </c>
      <c r="I884" s="227" t="s">
        <v>2303</v>
      </c>
      <c r="J884" s="227" t="s">
        <v>2494</v>
      </c>
      <c r="K884" s="227" t="s">
        <v>2494</v>
      </c>
      <c r="L884" s="227" t="s">
        <v>391</v>
      </c>
      <c r="M884" s="247">
        <v>1</v>
      </c>
      <c r="N884" s="244">
        <v>240</v>
      </c>
      <c r="O884" s="243" t="s">
        <v>1575</v>
      </c>
      <c r="P884" s="125">
        <f>SUMIFS('C - Sazby a jednotkové ceny'!$H$7:$H$69,'C - Sazby a jednotkové ceny'!$E$7:$E$69,'A1 - Seznam míst plnění vnější'!L884,'C - Sazby a jednotkové ceny'!$F$7:$F$69,'A1 - Seznam míst plnění vnější'!M884)</f>
        <v>0</v>
      </c>
      <c r="Q884" s="269">
        <f t="shared" si="39"/>
        <v>0</v>
      </c>
      <c r="R884" s="249" t="s">
        <v>1586</v>
      </c>
      <c r="S884" s="251" t="s">
        <v>1586</v>
      </c>
      <c r="T884" s="252" t="s">
        <v>1586</v>
      </c>
      <c r="U884" s="250" t="s">
        <v>1586</v>
      </c>
      <c r="V884" s="261" t="s">
        <v>1586</v>
      </c>
      <c r="W884" s="262" t="s">
        <v>1586</v>
      </c>
      <c r="Y884" s="15">
        <f ca="1">SUMIFS('D - Harmonogram úklidu'!$AJ$5:$AJ$1213,'D - Harmonogram úklidu'!$A$5:$A$1213,'A1 - Seznam míst plnění vnější'!G888,'D - Harmonogram úklidu'!$B$5:$B$1213,'A1 - Seznam míst plnění vnější'!L888)</f>
        <v>4</v>
      </c>
      <c r="Z884" s="47" t="str">
        <f t="shared" si="38"/>
        <v>Pozďatín</v>
      </c>
    </row>
    <row r="885" spans="1:26" ht="19.5" customHeight="1" x14ac:dyDescent="0.25">
      <c r="A885" s="14" t="s">
        <v>2510</v>
      </c>
      <c r="B885" s="30">
        <v>1271</v>
      </c>
      <c r="C885" s="26" t="s">
        <v>68</v>
      </c>
      <c r="D885" s="42" t="s">
        <v>61</v>
      </c>
      <c r="E885" s="26">
        <v>334953</v>
      </c>
      <c r="F885" s="26" t="s">
        <v>1653</v>
      </c>
      <c r="G885" s="33" t="s">
        <v>101</v>
      </c>
      <c r="H885" s="227" t="s">
        <v>1988</v>
      </c>
      <c r="I885" s="227" t="s">
        <v>2304</v>
      </c>
      <c r="J885" s="227" t="s">
        <v>2580</v>
      </c>
      <c r="K885" s="227" t="s">
        <v>2491</v>
      </c>
      <c r="L885" s="227" t="s">
        <v>346</v>
      </c>
      <c r="M885" s="247">
        <v>4</v>
      </c>
      <c r="N885" s="244">
        <v>13</v>
      </c>
      <c r="O885" s="243" t="s">
        <v>1575</v>
      </c>
      <c r="P885" s="125">
        <f>SUMIFS('C - Sazby a jednotkové ceny'!$H$7:$H$69,'C - Sazby a jednotkové ceny'!$E$7:$E$69,'A1 - Seznam míst plnění vnější'!L885,'C - Sazby a jednotkové ceny'!$F$7:$F$69,'A1 - Seznam míst plnění vnější'!M885)</f>
        <v>0</v>
      </c>
      <c r="Q885" s="269">
        <f t="shared" si="39"/>
        <v>0</v>
      </c>
      <c r="R885" s="249" t="s">
        <v>1586</v>
      </c>
      <c r="S885" s="251" t="s">
        <v>1586</v>
      </c>
      <c r="T885" s="252" t="s">
        <v>1586</v>
      </c>
      <c r="U885" s="250" t="s">
        <v>1586</v>
      </c>
      <c r="V885" s="261" t="s">
        <v>1586</v>
      </c>
      <c r="W885" s="262" t="s">
        <v>1586</v>
      </c>
      <c r="Y885" s="15">
        <f ca="1">SUMIFS('D - Harmonogram úklidu'!$AJ$5:$AJ$1213,'D - Harmonogram úklidu'!$A$5:$A$1213,'A1 - Seznam míst plnění vnější'!G889,'D - Harmonogram úklidu'!$B$5:$B$1213,'A1 - Seznam míst plnění vnější'!L889)</f>
        <v>2</v>
      </c>
      <c r="Z885" s="47" t="str">
        <f t="shared" si="38"/>
        <v>Pravice</v>
      </c>
    </row>
    <row r="886" spans="1:26" ht="19.5" customHeight="1" x14ac:dyDescent="0.25">
      <c r="A886" s="14" t="s">
        <v>2510</v>
      </c>
      <c r="B886" s="30">
        <v>1271</v>
      </c>
      <c r="C886" s="26" t="s">
        <v>68</v>
      </c>
      <c r="D886" s="42" t="s">
        <v>61</v>
      </c>
      <c r="E886" s="26">
        <v>334953</v>
      </c>
      <c r="F886" s="26" t="s">
        <v>1654</v>
      </c>
      <c r="G886" s="33" t="s">
        <v>101</v>
      </c>
      <c r="H886" s="227" t="s">
        <v>1988</v>
      </c>
      <c r="I886" s="227" t="s">
        <v>2304</v>
      </c>
      <c r="J886" s="227" t="s">
        <v>2580</v>
      </c>
      <c r="K886" s="227" t="s">
        <v>2492</v>
      </c>
      <c r="L886" s="227" t="s">
        <v>347</v>
      </c>
      <c r="M886" s="247">
        <v>2</v>
      </c>
      <c r="N886" s="32">
        <v>1</v>
      </c>
      <c r="O886" s="39" t="s">
        <v>1576</v>
      </c>
      <c r="P886" s="125">
        <f>SUMIFS('C - Sazby a jednotkové ceny'!$H$7:$H$69,'C - Sazby a jednotkové ceny'!$E$7:$E$69,'A1 - Seznam míst plnění vnější'!L886,'C - Sazby a jednotkové ceny'!$F$7:$F$69,'A1 - Seznam míst plnění vnější'!M886)</f>
        <v>0</v>
      </c>
      <c r="Q886" s="269">
        <f t="shared" si="39"/>
        <v>0</v>
      </c>
      <c r="R886" s="249" t="s">
        <v>1586</v>
      </c>
      <c r="S886" s="251" t="s">
        <v>1586</v>
      </c>
      <c r="T886" s="252" t="s">
        <v>1586</v>
      </c>
      <c r="U886" s="250" t="s">
        <v>1586</v>
      </c>
      <c r="V886" s="261" t="s">
        <v>1586</v>
      </c>
      <c r="W886" s="262" t="s">
        <v>1586</v>
      </c>
      <c r="Y886" s="15">
        <f ca="1">SUMIFS('D - Harmonogram úklidu'!$AJ$5:$AJ$1213,'D - Harmonogram úklidu'!$A$5:$A$1213,'A1 - Seznam míst plnění vnější'!G890,'D - Harmonogram úklidu'!$B$5:$B$1213,'A1 - Seznam míst plnění vnější'!L890)</f>
        <v>4</v>
      </c>
      <c r="Z886" s="47" t="str">
        <f t="shared" si="38"/>
        <v>Pravice</v>
      </c>
    </row>
    <row r="887" spans="1:26" ht="19.5" customHeight="1" x14ac:dyDescent="0.25">
      <c r="A887" s="14" t="s">
        <v>2510</v>
      </c>
      <c r="B887" s="30">
        <v>2071</v>
      </c>
      <c r="C887" s="26" t="s">
        <v>344</v>
      </c>
      <c r="D887" s="42" t="s">
        <v>125</v>
      </c>
      <c r="E887" s="26">
        <v>364554</v>
      </c>
      <c r="F887" s="26" t="s">
        <v>1650</v>
      </c>
      <c r="G887" s="33" t="s">
        <v>199</v>
      </c>
      <c r="H887" s="227" t="s">
        <v>1988</v>
      </c>
      <c r="I887" s="227" t="s">
        <v>2305</v>
      </c>
      <c r="J887" s="227" t="s">
        <v>2580</v>
      </c>
      <c r="K887" s="227" t="s">
        <v>2491</v>
      </c>
      <c r="L887" s="227" t="s">
        <v>346</v>
      </c>
      <c r="M887" s="247">
        <v>1</v>
      </c>
      <c r="N887" s="244">
        <v>15</v>
      </c>
      <c r="O887" s="243" t="s">
        <v>1575</v>
      </c>
      <c r="P887" s="125">
        <f>SUMIFS('C - Sazby a jednotkové ceny'!$H$7:$H$69,'C - Sazby a jednotkové ceny'!$E$7:$E$69,'A1 - Seznam míst plnění vnější'!L887,'C - Sazby a jednotkové ceny'!$F$7:$F$69,'A1 - Seznam míst plnění vnější'!M887)</f>
        <v>0</v>
      </c>
      <c r="Q887" s="269">
        <f t="shared" si="39"/>
        <v>0</v>
      </c>
      <c r="R887" s="249" t="s">
        <v>1586</v>
      </c>
      <c r="S887" s="251" t="s">
        <v>1586</v>
      </c>
      <c r="T887" s="252" t="s">
        <v>1586</v>
      </c>
      <c r="U887" s="250" t="s">
        <v>1586</v>
      </c>
      <c r="V887" s="261" t="s">
        <v>1586</v>
      </c>
      <c r="W887" s="262" t="s">
        <v>1586</v>
      </c>
      <c r="Y887" s="15">
        <f ca="1">SUMIFS('D - Harmonogram úklidu'!$AJ$5:$AJ$1213,'D - Harmonogram úklidu'!$A$5:$A$1213,'A1 - Seznam míst plnění vnější'!G891,'D - Harmonogram úklidu'!$B$5:$B$1213,'A1 - Seznam míst plnění vnější'!L891)</f>
        <v>16</v>
      </c>
      <c r="Z887" s="47" t="str">
        <f t="shared" si="38"/>
        <v>Prudká zastávka</v>
      </c>
    </row>
    <row r="888" spans="1:26" ht="19.5" customHeight="1" x14ac:dyDescent="0.25">
      <c r="A888" s="14" t="s">
        <v>2510</v>
      </c>
      <c r="B888" s="30">
        <v>2071</v>
      </c>
      <c r="C888" s="26" t="s">
        <v>344</v>
      </c>
      <c r="D888" s="42" t="s">
        <v>125</v>
      </c>
      <c r="E888" s="26">
        <v>364554</v>
      </c>
      <c r="F888" s="26" t="s">
        <v>1651</v>
      </c>
      <c r="G888" s="33" t="s">
        <v>199</v>
      </c>
      <c r="H888" s="227" t="s">
        <v>1988</v>
      </c>
      <c r="I888" s="227" t="s">
        <v>2305</v>
      </c>
      <c r="J888" s="227" t="s">
        <v>2580</v>
      </c>
      <c r="K888" s="227" t="s">
        <v>2492</v>
      </c>
      <c r="L888" s="227" t="s">
        <v>347</v>
      </c>
      <c r="M888" s="247">
        <v>4</v>
      </c>
      <c r="N888" s="32">
        <v>1</v>
      </c>
      <c r="O888" s="39" t="s">
        <v>1576</v>
      </c>
      <c r="P888" s="125">
        <f>SUMIFS('C - Sazby a jednotkové ceny'!$H$7:$H$69,'C - Sazby a jednotkové ceny'!$E$7:$E$69,'A1 - Seznam míst plnění vnější'!L888,'C - Sazby a jednotkové ceny'!$F$7:$F$69,'A1 - Seznam míst plnění vnější'!M888)</f>
        <v>0</v>
      </c>
      <c r="Q888" s="269">
        <f t="shared" si="39"/>
        <v>0</v>
      </c>
      <c r="R888" s="249" t="s">
        <v>1586</v>
      </c>
      <c r="S888" s="251" t="s">
        <v>1586</v>
      </c>
      <c r="T888" s="252" t="s">
        <v>1586</v>
      </c>
      <c r="U888" s="250" t="s">
        <v>1586</v>
      </c>
      <c r="V888" s="261" t="s">
        <v>1586</v>
      </c>
      <c r="W888" s="262" t="s">
        <v>1586</v>
      </c>
      <c r="Y888" s="15">
        <f ca="1">SUMIFS('D - Harmonogram úklidu'!$AJ$5:$AJ$1213,'D - Harmonogram úklidu'!$A$5:$A$1213,'A1 - Seznam míst plnění vnější'!G892,'D - Harmonogram úklidu'!$B$5:$B$1213,'A1 - Seznam míst plnění vnější'!L892)</f>
        <v>16</v>
      </c>
      <c r="Z888" s="47" t="str">
        <f t="shared" si="38"/>
        <v>Prudká zastávka</v>
      </c>
    </row>
    <row r="889" spans="1:26" ht="19.5" customHeight="1" x14ac:dyDescent="0.25">
      <c r="A889" s="14" t="s">
        <v>2510</v>
      </c>
      <c r="B889" s="30">
        <v>2071</v>
      </c>
      <c r="C889" s="26" t="s">
        <v>344</v>
      </c>
      <c r="D889" s="42" t="s">
        <v>125</v>
      </c>
      <c r="E889" s="26">
        <v>364554</v>
      </c>
      <c r="F889" s="26" t="s">
        <v>1652</v>
      </c>
      <c r="G889" s="33" t="s">
        <v>199</v>
      </c>
      <c r="H889" s="227" t="s">
        <v>1988</v>
      </c>
      <c r="I889" s="227" t="s">
        <v>2305</v>
      </c>
      <c r="J889" s="227" t="s">
        <v>2580</v>
      </c>
      <c r="K889" s="227" t="s">
        <v>2495</v>
      </c>
      <c r="L889" s="227" t="s">
        <v>350</v>
      </c>
      <c r="M889" s="247">
        <v>1</v>
      </c>
      <c r="N889" s="244">
        <v>232</v>
      </c>
      <c r="O889" s="243" t="s">
        <v>1575</v>
      </c>
      <c r="P889" s="125">
        <f>SUMIFS('C - Sazby a jednotkové ceny'!$H$7:$H$69,'C - Sazby a jednotkové ceny'!$E$7:$E$69,'A1 - Seznam míst plnění vnější'!L889,'C - Sazby a jednotkové ceny'!$F$7:$F$69,'A1 - Seznam míst plnění vnější'!M889)</f>
        <v>0</v>
      </c>
      <c r="Q889" s="269">
        <f t="shared" si="39"/>
        <v>0</v>
      </c>
      <c r="R889" s="249" t="s">
        <v>1586</v>
      </c>
      <c r="S889" s="251" t="s">
        <v>1586</v>
      </c>
      <c r="T889" s="252" t="s">
        <v>1586</v>
      </c>
      <c r="U889" s="250" t="s">
        <v>1586</v>
      </c>
      <c r="V889" s="261" t="s">
        <v>1586</v>
      </c>
      <c r="W889" s="262" t="s">
        <v>1586</v>
      </c>
      <c r="Y889" s="15">
        <f ca="1">SUMIFS('D - Harmonogram úklidu'!$AJ$5:$AJ$1213,'D - Harmonogram úklidu'!$A$5:$A$1213,'A1 - Seznam míst plnění vnější'!G893,'D - Harmonogram úklidu'!$B$5:$B$1213,'A1 - Seznam míst plnění vnější'!L893)</f>
        <v>2</v>
      </c>
      <c r="Z889" s="47" t="str">
        <f t="shared" si="38"/>
        <v>Prudká zastávka</v>
      </c>
    </row>
    <row r="890" spans="1:26" ht="19.5" customHeight="1" x14ac:dyDescent="0.25">
      <c r="A890" s="14" t="s">
        <v>2510</v>
      </c>
      <c r="B890" s="30">
        <v>2031</v>
      </c>
      <c r="C890" s="26" t="s">
        <v>128</v>
      </c>
      <c r="D890" s="42" t="s">
        <v>121</v>
      </c>
      <c r="E890" s="26">
        <v>357376</v>
      </c>
      <c r="F890" s="26" t="s">
        <v>1867</v>
      </c>
      <c r="G890" s="33" t="s">
        <v>200</v>
      </c>
      <c r="H890" s="227" t="s">
        <v>1988</v>
      </c>
      <c r="I890" s="227" t="s">
        <v>2307</v>
      </c>
      <c r="J890" s="227" t="s">
        <v>2580</v>
      </c>
      <c r="K890" s="227" t="s">
        <v>2492</v>
      </c>
      <c r="L890" s="227" t="s">
        <v>347</v>
      </c>
      <c r="M890" s="247">
        <v>4</v>
      </c>
      <c r="N890" s="32">
        <v>8</v>
      </c>
      <c r="O890" s="39" t="s">
        <v>1576</v>
      </c>
      <c r="P890" s="125">
        <f>SUMIFS('C - Sazby a jednotkové ceny'!$H$7:$H$69,'C - Sazby a jednotkové ceny'!$E$7:$E$69,'A1 - Seznam míst plnění vnější'!L890,'C - Sazby a jednotkové ceny'!$F$7:$F$69,'A1 - Seznam míst plnění vnější'!M890)</f>
        <v>0</v>
      </c>
      <c r="Q890" s="269">
        <f t="shared" si="39"/>
        <v>0</v>
      </c>
      <c r="R890" s="249" t="s">
        <v>1586</v>
      </c>
      <c r="S890" s="251" t="s">
        <v>1586</v>
      </c>
      <c r="T890" s="252" t="s">
        <v>1586</v>
      </c>
      <c r="U890" s="250" t="s">
        <v>1586</v>
      </c>
      <c r="V890" s="261" t="s">
        <v>1586</v>
      </c>
      <c r="W890" s="262" t="s">
        <v>1586</v>
      </c>
      <c r="Y890" s="15">
        <f ca="1">SUMIFS('D - Harmonogram úklidu'!$AJ$5:$AJ$1213,'D - Harmonogram úklidu'!$A$5:$A$1213,'A1 - Seznam míst plnění vnější'!G898,'D - Harmonogram úklidu'!$B$5:$B$1213,'A1 - Seznam míst plnění vnější'!L898)</f>
        <v>2</v>
      </c>
      <c r="Z890" s="47" t="str">
        <f t="shared" si="38"/>
        <v>Přibyslav</v>
      </c>
    </row>
    <row r="891" spans="1:26" ht="19.5" customHeight="1" x14ac:dyDescent="0.25">
      <c r="A891" s="14" t="s">
        <v>2510</v>
      </c>
      <c r="B891" s="30">
        <v>2031</v>
      </c>
      <c r="C891" s="26" t="s">
        <v>128</v>
      </c>
      <c r="D891" s="42" t="s">
        <v>121</v>
      </c>
      <c r="E891" s="26">
        <v>357376</v>
      </c>
      <c r="F891" s="26" t="s">
        <v>1868</v>
      </c>
      <c r="G891" s="33" t="s">
        <v>200</v>
      </c>
      <c r="H891" s="227" t="s">
        <v>1988</v>
      </c>
      <c r="I891" s="227" t="s">
        <v>2307</v>
      </c>
      <c r="J891" s="227" t="s">
        <v>2580</v>
      </c>
      <c r="K891" s="227" t="s">
        <v>2493</v>
      </c>
      <c r="L891" s="227" t="s">
        <v>348</v>
      </c>
      <c r="M891" s="247">
        <v>4</v>
      </c>
      <c r="N891" s="32">
        <v>4</v>
      </c>
      <c r="O891" s="39" t="s">
        <v>1576</v>
      </c>
      <c r="P891" s="125">
        <f>SUMIFS('C - Sazby a jednotkové ceny'!$H$7:$H$69,'C - Sazby a jednotkové ceny'!$E$7:$E$69,'A1 - Seznam míst plnění vnější'!L891,'C - Sazby a jednotkové ceny'!$F$7:$F$69,'A1 - Seznam míst plnění vnější'!M891)</f>
        <v>0</v>
      </c>
      <c r="Q891" s="269">
        <f t="shared" si="39"/>
        <v>0</v>
      </c>
      <c r="R891" s="249" t="s">
        <v>1586</v>
      </c>
      <c r="S891" s="251" t="s">
        <v>1586</v>
      </c>
      <c r="T891" s="252" t="s">
        <v>1586</v>
      </c>
      <c r="U891" s="250" t="s">
        <v>1586</v>
      </c>
      <c r="V891" s="261" t="s">
        <v>1586</v>
      </c>
      <c r="W891" s="262" t="s">
        <v>1586</v>
      </c>
      <c r="Y891" s="15">
        <f ca="1">SUMIFS('D - Harmonogram úklidu'!$AJ$5:$AJ$1213,'D - Harmonogram úklidu'!$A$5:$A$1213,'A1 - Seznam míst plnění vnější'!G899,'D - Harmonogram úklidu'!$B$5:$B$1213,'A1 - Seznam míst plnění vnější'!L899)</f>
        <v>4</v>
      </c>
      <c r="Z891" s="47" t="str">
        <f t="shared" si="38"/>
        <v>Přibyslav</v>
      </c>
    </row>
    <row r="892" spans="1:26" ht="19.5" customHeight="1" x14ac:dyDescent="0.25">
      <c r="A892" s="14" t="s">
        <v>2510</v>
      </c>
      <c r="B892" s="30">
        <v>2031</v>
      </c>
      <c r="C892" s="26" t="s">
        <v>128</v>
      </c>
      <c r="D892" s="42" t="s">
        <v>121</v>
      </c>
      <c r="E892" s="26">
        <v>357376</v>
      </c>
      <c r="F892" s="26" t="s">
        <v>1869</v>
      </c>
      <c r="G892" s="33" t="s">
        <v>200</v>
      </c>
      <c r="H892" s="227" t="s">
        <v>1988</v>
      </c>
      <c r="I892" s="227" t="s">
        <v>2307</v>
      </c>
      <c r="J892" s="227" t="s">
        <v>2580</v>
      </c>
      <c r="K892" s="227" t="s">
        <v>2495</v>
      </c>
      <c r="L892" s="227" t="s">
        <v>350</v>
      </c>
      <c r="M892" s="247">
        <v>4</v>
      </c>
      <c r="N892" s="244">
        <v>3555</v>
      </c>
      <c r="O892" s="243" t="s">
        <v>1575</v>
      </c>
      <c r="P892" s="125">
        <f>SUMIFS('C - Sazby a jednotkové ceny'!$H$7:$H$69,'C - Sazby a jednotkové ceny'!$E$7:$E$69,'A1 - Seznam míst plnění vnější'!L892,'C - Sazby a jednotkové ceny'!$F$7:$F$69,'A1 - Seznam míst plnění vnější'!M892)</f>
        <v>0</v>
      </c>
      <c r="Q892" s="269">
        <f t="shared" si="39"/>
        <v>0</v>
      </c>
      <c r="R892" s="249" t="s">
        <v>1586</v>
      </c>
      <c r="S892" s="251" t="s">
        <v>1585</v>
      </c>
      <c r="T892" s="252" t="s">
        <v>1585</v>
      </c>
      <c r="U892" s="250" t="s">
        <v>1586</v>
      </c>
      <c r="V892" s="261" t="s">
        <v>1586</v>
      </c>
      <c r="W892" s="262" t="s">
        <v>1586</v>
      </c>
      <c r="Y892" s="15">
        <f ca="1">SUMIFS('D - Harmonogram úklidu'!$AJ$5:$AJ$1213,'D - Harmonogram úklidu'!$A$5:$A$1213,'A1 - Seznam míst plnění vnější'!G900,'D - Harmonogram úklidu'!$B$5:$B$1213,'A1 - Seznam míst plnění vnější'!L900)</f>
        <v>2</v>
      </c>
      <c r="Z892" s="47" t="str">
        <f t="shared" si="38"/>
        <v>Přibyslav</v>
      </c>
    </row>
    <row r="893" spans="1:26" ht="19.5" customHeight="1" x14ac:dyDescent="0.25">
      <c r="A893" s="14" t="s">
        <v>2510</v>
      </c>
      <c r="B893" s="30">
        <v>2031</v>
      </c>
      <c r="C893" s="26" t="s">
        <v>128</v>
      </c>
      <c r="D893" s="42" t="s">
        <v>121</v>
      </c>
      <c r="E893" s="26">
        <v>357376</v>
      </c>
      <c r="F893" s="26" t="s">
        <v>1870</v>
      </c>
      <c r="G893" s="33" t="s">
        <v>200</v>
      </c>
      <c r="H893" s="227" t="s">
        <v>1988</v>
      </c>
      <c r="I893" s="227" t="s">
        <v>2307</v>
      </c>
      <c r="J893" s="227" t="s">
        <v>2494</v>
      </c>
      <c r="K893" s="227" t="s">
        <v>2494</v>
      </c>
      <c r="L893" s="227" t="s">
        <v>391</v>
      </c>
      <c r="M893" s="247">
        <v>2</v>
      </c>
      <c r="N893" s="244">
        <v>3837</v>
      </c>
      <c r="O893" s="243" t="s">
        <v>1575</v>
      </c>
      <c r="P893" s="125">
        <f>SUMIFS('C - Sazby a jednotkové ceny'!$H$7:$H$69,'C - Sazby a jednotkové ceny'!$E$7:$E$69,'A1 - Seznam míst plnění vnější'!L893,'C - Sazby a jednotkové ceny'!$F$7:$F$69,'A1 - Seznam míst plnění vnější'!M893)</f>
        <v>0</v>
      </c>
      <c r="Q893" s="269">
        <f t="shared" si="39"/>
        <v>0</v>
      </c>
      <c r="R893" s="249" t="s">
        <v>1586</v>
      </c>
      <c r="S893" s="251" t="s">
        <v>1586</v>
      </c>
      <c r="T893" s="252" t="s">
        <v>1586</v>
      </c>
      <c r="U893" s="250" t="s">
        <v>1586</v>
      </c>
      <c r="V893" s="261" t="s">
        <v>1586</v>
      </c>
      <c r="W893" s="262" t="s">
        <v>1586</v>
      </c>
      <c r="Y893" s="15">
        <f ca="1">SUMIFS('D - Harmonogram úklidu'!$AJ$5:$AJ$1213,'D - Harmonogram úklidu'!$A$5:$A$1213,'A1 - Seznam míst plnění vnější'!G901,'D - Harmonogram úklidu'!$B$5:$B$1213,'A1 - Seznam míst plnění vnější'!L901)</f>
        <v>1</v>
      </c>
      <c r="Z893" s="47" t="str">
        <f t="shared" si="38"/>
        <v>Přibyslav</v>
      </c>
    </row>
    <row r="894" spans="1:26" ht="11.25" customHeight="1" x14ac:dyDescent="0.25">
      <c r="A894" s="14" t="s">
        <v>2510</v>
      </c>
      <c r="B894" s="30">
        <v>2031</v>
      </c>
      <c r="C894" s="26" t="s">
        <v>128</v>
      </c>
      <c r="D894" s="42" t="s">
        <v>121</v>
      </c>
      <c r="E894" s="26">
        <v>357376</v>
      </c>
      <c r="F894" s="26" t="s">
        <v>1857</v>
      </c>
      <c r="G894" s="33" t="s">
        <v>200</v>
      </c>
      <c r="H894" s="227" t="s">
        <v>1988</v>
      </c>
      <c r="I894" s="227" t="s">
        <v>2308</v>
      </c>
      <c r="J894" s="227" t="s">
        <v>2580</v>
      </c>
      <c r="K894" s="227" t="s">
        <v>2495</v>
      </c>
      <c r="L894" s="227" t="s">
        <v>350</v>
      </c>
      <c r="M894" s="247">
        <v>4</v>
      </c>
      <c r="N894" s="244">
        <v>211</v>
      </c>
      <c r="O894" s="243" t="s">
        <v>1575</v>
      </c>
      <c r="P894" s="125">
        <f>SUMIFS('C - Sazby a jednotkové ceny'!$H$7:$H$69,'C - Sazby a jednotkové ceny'!$E$7:$E$69,'A1 - Seznam míst plnění vnější'!L894,'C - Sazby a jednotkové ceny'!$F$7:$F$69,'A1 - Seznam míst plnění vnější'!M894)</f>
        <v>0</v>
      </c>
      <c r="Q894" s="269">
        <f t="shared" si="39"/>
        <v>0</v>
      </c>
      <c r="R894" s="249" t="s">
        <v>1586</v>
      </c>
      <c r="S894" s="251" t="s">
        <v>1585</v>
      </c>
      <c r="T894" s="252" t="s">
        <v>1585</v>
      </c>
      <c r="U894" s="250" t="s">
        <v>1586</v>
      </c>
      <c r="V894" s="261" t="s">
        <v>1586</v>
      </c>
      <c r="W894" s="262" t="s">
        <v>1586</v>
      </c>
      <c r="Y894" s="15">
        <f ca="1">SUMIFS('D - Harmonogram úklidu'!$AJ$5:$AJ$1213,'D - Harmonogram úklidu'!$A$5:$A$1213,'A1 - Seznam míst plnění vnější'!G902,'D - Harmonogram úklidu'!$B$5:$B$1213,'A1 - Seznam míst plnění vnější'!L902)</f>
        <v>2</v>
      </c>
      <c r="Z894" s="47" t="str">
        <f t="shared" si="38"/>
        <v>Přibyslav</v>
      </c>
    </row>
    <row r="895" spans="1:26" ht="11.25" customHeight="1" x14ac:dyDescent="0.25">
      <c r="A895" s="14" t="s">
        <v>2510</v>
      </c>
      <c r="B895" s="30">
        <v>2031</v>
      </c>
      <c r="C895" s="26" t="s">
        <v>128</v>
      </c>
      <c r="D895" s="42" t="s">
        <v>121</v>
      </c>
      <c r="E895" s="26">
        <v>357376</v>
      </c>
      <c r="F895" s="26" t="s">
        <v>1871</v>
      </c>
      <c r="G895" s="33" t="s">
        <v>200</v>
      </c>
      <c r="H895" s="227" t="s">
        <v>1988</v>
      </c>
      <c r="I895" s="227" t="s">
        <v>2309</v>
      </c>
      <c r="J895" s="227" t="s">
        <v>2580</v>
      </c>
      <c r="K895" s="227" t="s">
        <v>2492</v>
      </c>
      <c r="L895" s="227" t="s">
        <v>347</v>
      </c>
      <c r="M895" s="247">
        <v>4</v>
      </c>
      <c r="N895" s="32">
        <v>5</v>
      </c>
      <c r="O895" s="39" t="s">
        <v>1576</v>
      </c>
      <c r="P895" s="125">
        <f>SUMIFS('C - Sazby a jednotkové ceny'!$H$7:$H$69,'C - Sazby a jednotkové ceny'!$E$7:$E$69,'A1 - Seznam míst plnění vnější'!L895,'C - Sazby a jednotkové ceny'!$F$7:$F$69,'A1 - Seznam míst plnění vnější'!M895)</f>
        <v>0</v>
      </c>
      <c r="Q895" s="269">
        <f t="shared" si="39"/>
        <v>0</v>
      </c>
      <c r="R895" s="249" t="s">
        <v>1586</v>
      </c>
      <c r="S895" s="251" t="s">
        <v>1586</v>
      </c>
      <c r="T895" s="252" t="s">
        <v>1586</v>
      </c>
      <c r="U895" s="250" t="s">
        <v>1586</v>
      </c>
      <c r="V895" s="261" t="s">
        <v>1586</v>
      </c>
      <c r="W895" s="262" t="s">
        <v>1586</v>
      </c>
      <c r="Y895" s="15">
        <f ca="1">SUMIFS('D - Harmonogram úklidu'!$AJ$5:$AJ$1213,'D - Harmonogram úklidu'!$A$5:$A$1213,'A1 - Seznam míst plnění vnější'!G903,'D - Harmonogram úklidu'!$B$5:$B$1213,'A1 - Seznam míst plnění vnější'!L903)</f>
        <v>4</v>
      </c>
      <c r="Z895" s="47" t="str">
        <f t="shared" si="38"/>
        <v>Přibyslav</v>
      </c>
    </row>
    <row r="896" spans="1:26" ht="11.25" customHeight="1" x14ac:dyDescent="0.25">
      <c r="A896" s="14" t="s">
        <v>2510</v>
      </c>
      <c r="B896" s="30">
        <v>2031</v>
      </c>
      <c r="C896" s="26" t="s">
        <v>128</v>
      </c>
      <c r="D896" s="42" t="s">
        <v>121</v>
      </c>
      <c r="E896" s="26">
        <v>357376</v>
      </c>
      <c r="F896" s="26" t="s">
        <v>1872</v>
      </c>
      <c r="G896" s="33" t="s">
        <v>200</v>
      </c>
      <c r="H896" s="227" t="s">
        <v>1988</v>
      </c>
      <c r="I896" s="227" t="s">
        <v>2309</v>
      </c>
      <c r="J896" s="227" t="s">
        <v>2580</v>
      </c>
      <c r="K896" s="227" t="s">
        <v>2493</v>
      </c>
      <c r="L896" s="227" t="s">
        <v>348</v>
      </c>
      <c r="M896" s="247">
        <v>12</v>
      </c>
      <c r="N896" s="32">
        <v>1</v>
      </c>
      <c r="O896" s="39" t="s">
        <v>1576</v>
      </c>
      <c r="P896" s="125">
        <f>SUMIFS('C - Sazby a jednotkové ceny'!$H$7:$H$69,'C - Sazby a jednotkové ceny'!$E$7:$E$69,'A1 - Seznam míst plnění vnější'!L896,'C - Sazby a jednotkové ceny'!$F$7:$F$69,'A1 - Seznam míst plnění vnější'!M896)</f>
        <v>0</v>
      </c>
      <c r="Q896" s="269">
        <f t="shared" si="39"/>
        <v>0</v>
      </c>
      <c r="R896" s="249" t="s">
        <v>1586</v>
      </c>
      <c r="S896" s="251" t="s">
        <v>1586</v>
      </c>
      <c r="T896" s="252" t="s">
        <v>1586</v>
      </c>
      <c r="U896" s="250" t="s">
        <v>1586</v>
      </c>
      <c r="V896" s="261" t="s">
        <v>1586</v>
      </c>
      <c r="W896" s="262" t="s">
        <v>1586</v>
      </c>
      <c r="Y896" s="15">
        <f ca="1">SUMIFS('D - Harmonogram úklidu'!$AJ$5:$AJ$1213,'D - Harmonogram úklidu'!$A$5:$A$1213,'A1 - Seznam míst plnění vnější'!G904,'D - Harmonogram úklidu'!$B$5:$B$1213,'A1 - Seznam míst plnění vnější'!L904)</f>
        <v>2</v>
      </c>
      <c r="Z896" s="47" t="str">
        <f t="shared" si="38"/>
        <v>Přibyslav</v>
      </c>
    </row>
    <row r="897" spans="1:26" ht="11.25" customHeight="1" x14ac:dyDescent="0.25">
      <c r="A897" s="14" t="s">
        <v>2510</v>
      </c>
      <c r="B897" s="30">
        <v>2031</v>
      </c>
      <c r="C897" s="26" t="s">
        <v>128</v>
      </c>
      <c r="D897" s="42" t="s">
        <v>121</v>
      </c>
      <c r="E897" s="26">
        <v>357376</v>
      </c>
      <c r="F897" s="26" t="s">
        <v>1873</v>
      </c>
      <c r="G897" s="33" t="s">
        <v>200</v>
      </c>
      <c r="H897" s="227" t="s">
        <v>1988</v>
      </c>
      <c r="I897" s="227" t="s">
        <v>2309</v>
      </c>
      <c r="J897" s="227" t="s">
        <v>2580</v>
      </c>
      <c r="K897" s="227" t="s">
        <v>2495</v>
      </c>
      <c r="L897" s="227" t="s">
        <v>350</v>
      </c>
      <c r="M897" s="247">
        <v>12</v>
      </c>
      <c r="N897" s="245">
        <v>311</v>
      </c>
      <c r="O897" s="243" t="s">
        <v>1575</v>
      </c>
      <c r="P897" s="125">
        <f>SUMIFS('C - Sazby a jednotkové ceny'!$H$7:$H$69,'C - Sazby a jednotkové ceny'!$E$7:$E$69,'A1 - Seznam míst plnění vnější'!L897,'C - Sazby a jednotkové ceny'!$F$7:$F$69,'A1 - Seznam míst plnění vnější'!M897)</f>
        <v>0</v>
      </c>
      <c r="Q897" s="269">
        <f t="shared" si="39"/>
        <v>0</v>
      </c>
      <c r="R897" s="249" t="s">
        <v>1586</v>
      </c>
      <c r="S897" s="251" t="s">
        <v>1585</v>
      </c>
      <c r="T897" s="252" t="s">
        <v>1585</v>
      </c>
      <c r="U897" s="250" t="s">
        <v>1586</v>
      </c>
      <c r="V897" s="261" t="s">
        <v>1586</v>
      </c>
      <c r="W897" s="262" t="s">
        <v>1586</v>
      </c>
      <c r="Y897" s="15">
        <f ca="1">SUMIFS('D - Harmonogram úklidu'!$AJ$5:$AJ$1213,'D - Harmonogram úklidu'!$A$5:$A$1213,'A1 - Seznam míst plnění vnější'!G905,'D - Harmonogram úklidu'!$B$5:$B$1213,'A1 - Seznam míst plnění vnější'!L905)</f>
        <v>1</v>
      </c>
      <c r="Z897" s="47" t="str">
        <f t="shared" si="38"/>
        <v>Přibyslav</v>
      </c>
    </row>
    <row r="898" spans="1:26" ht="19.5" customHeight="1" x14ac:dyDescent="0.25">
      <c r="A898" s="14" t="s">
        <v>2510</v>
      </c>
      <c r="B898" s="30">
        <v>2031</v>
      </c>
      <c r="C898" s="26" t="s">
        <v>128</v>
      </c>
      <c r="D898" s="42" t="s">
        <v>121</v>
      </c>
      <c r="E898" s="26">
        <v>357475</v>
      </c>
      <c r="F898" s="26" t="s">
        <v>1620</v>
      </c>
      <c r="G898" s="33" t="s">
        <v>291</v>
      </c>
      <c r="H898" s="227" t="s">
        <v>1988</v>
      </c>
      <c r="I898" s="227" t="s">
        <v>2306</v>
      </c>
      <c r="J898" s="227" t="s">
        <v>2580</v>
      </c>
      <c r="K898" s="227" t="s">
        <v>2491</v>
      </c>
      <c r="L898" s="227" t="s">
        <v>346</v>
      </c>
      <c r="M898" s="247">
        <v>2</v>
      </c>
      <c r="N898" s="244">
        <v>10</v>
      </c>
      <c r="O898" s="243" t="s">
        <v>1575</v>
      </c>
      <c r="P898" s="125">
        <f>SUMIFS('C - Sazby a jednotkové ceny'!$H$7:$H$69,'C - Sazby a jednotkové ceny'!$E$7:$E$69,'A1 - Seznam míst plnění vnější'!L898,'C - Sazby a jednotkové ceny'!$F$7:$F$69,'A1 - Seznam míst plnění vnější'!M898)</f>
        <v>0</v>
      </c>
      <c r="Q898" s="269">
        <f t="shared" si="39"/>
        <v>0</v>
      </c>
      <c r="R898" s="249" t="s">
        <v>1586</v>
      </c>
      <c r="S898" s="251" t="s">
        <v>1586</v>
      </c>
      <c r="T898" s="252" t="s">
        <v>1586</v>
      </c>
      <c r="U898" s="250" t="s">
        <v>1586</v>
      </c>
      <c r="V898" s="261" t="s">
        <v>1586</v>
      </c>
      <c r="W898" s="262" t="s">
        <v>1586</v>
      </c>
      <c r="Y898" s="15">
        <f ca="1">SUMIFS('D - Harmonogram úklidu'!$AJ$5:$AJ$1213,'D - Harmonogram úklidu'!$A$5:$A$1213,'A1 - Seznam míst plnění vnější'!G894,'D - Harmonogram úklidu'!$B$5:$B$1213,'A1 - Seznam míst plnění vnější'!L894)</f>
        <v>16</v>
      </c>
      <c r="Z898" s="47" t="str">
        <f t="shared" si="38"/>
        <v>Přibyslav zastávka</v>
      </c>
    </row>
    <row r="899" spans="1:26" ht="19.5" customHeight="1" x14ac:dyDescent="0.25">
      <c r="A899" s="14" t="s">
        <v>2510</v>
      </c>
      <c r="B899" s="30">
        <v>2031</v>
      </c>
      <c r="C899" s="26" t="s">
        <v>128</v>
      </c>
      <c r="D899" s="42" t="s">
        <v>121</v>
      </c>
      <c r="E899" s="26">
        <v>357475</v>
      </c>
      <c r="F899" s="26" t="s">
        <v>1621</v>
      </c>
      <c r="G899" s="33" t="s">
        <v>291</v>
      </c>
      <c r="H899" s="227" t="s">
        <v>1988</v>
      </c>
      <c r="I899" s="227" t="s">
        <v>2306</v>
      </c>
      <c r="J899" s="227" t="s">
        <v>2580</v>
      </c>
      <c r="K899" s="227" t="s">
        <v>2492</v>
      </c>
      <c r="L899" s="227" t="s">
        <v>347</v>
      </c>
      <c r="M899" s="247">
        <v>4</v>
      </c>
      <c r="N899" s="32">
        <v>2</v>
      </c>
      <c r="O899" s="39" t="s">
        <v>1576</v>
      </c>
      <c r="P899" s="125">
        <f>SUMIFS('C - Sazby a jednotkové ceny'!$H$7:$H$69,'C - Sazby a jednotkové ceny'!$E$7:$E$69,'A1 - Seznam míst plnění vnější'!L899,'C - Sazby a jednotkové ceny'!$F$7:$F$69,'A1 - Seznam míst plnění vnější'!M899)</f>
        <v>0</v>
      </c>
      <c r="Q899" s="269">
        <f t="shared" si="39"/>
        <v>0</v>
      </c>
      <c r="R899" s="249" t="s">
        <v>1586</v>
      </c>
      <c r="S899" s="251" t="s">
        <v>1586</v>
      </c>
      <c r="T899" s="252" t="s">
        <v>1586</v>
      </c>
      <c r="U899" s="250" t="s">
        <v>1586</v>
      </c>
      <c r="V899" s="261" t="s">
        <v>1586</v>
      </c>
      <c r="W899" s="262" t="s">
        <v>1586</v>
      </c>
      <c r="Y899" s="15">
        <f ca="1">SUMIFS('D - Harmonogram úklidu'!$AJ$5:$AJ$1213,'D - Harmonogram úklidu'!$A$5:$A$1213,'A1 - Seznam míst plnění vnější'!G895,'D - Harmonogram úklidu'!$B$5:$B$1213,'A1 - Seznam míst plnění vnější'!L895)</f>
        <v>4</v>
      </c>
      <c r="Z899" s="47" t="str">
        <f t="shared" si="38"/>
        <v>Přibyslav zastávka</v>
      </c>
    </row>
    <row r="900" spans="1:26" ht="19.5" customHeight="1" x14ac:dyDescent="0.25">
      <c r="A900" s="14" t="s">
        <v>2510</v>
      </c>
      <c r="B900" s="30">
        <v>2031</v>
      </c>
      <c r="C900" s="26" t="s">
        <v>128</v>
      </c>
      <c r="D900" s="42" t="s">
        <v>121</v>
      </c>
      <c r="E900" s="26">
        <v>357475</v>
      </c>
      <c r="F900" s="26" t="s">
        <v>1622</v>
      </c>
      <c r="G900" s="33" t="s">
        <v>291</v>
      </c>
      <c r="H900" s="227" t="s">
        <v>1988</v>
      </c>
      <c r="I900" s="227" t="s">
        <v>2306</v>
      </c>
      <c r="J900" s="227" t="s">
        <v>2580</v>
      </c>
      <c r="K900" s="227" t="s">
        <v>2495</v>
      </c>
      <c r="L900" s="227" t="s">
        <v>350</v>
      </c>
      <c r="M900" s="247">
        <v>1</v>
      </c>
      <c r="N900" s="244">
        <v>1341</v>
      </c>
      <c r="O900" s="243" t="s">
        <v>1575</v>
      </c>
      <c r="P900" s="125">
        <f>SUMIFS('C - Sazby a jednotkové ceny'!$H$7:$H$69,'C - Sazby a jednotkové ceny'!$E$7:$E$69,'A1 - Seznam míst plnění vnější'!L900,'C - Sazby a jednotkové ceny'!$F$7:$F$69,'A1 - Seznam míst plnění vnější'!M900)</f>
        <v>0</v>
      </c>
      <c r="Q900" s="269">
        <f t="shared" si="39"/>
        <v>0</v>
      </c>
      <c r="R900" s="249" t="s">
        <v>1586</v>
      </c>
      <c r="S900" s="251" t="s">
        <v>1586</v>
      </c>
      <c r="T900" s="252" t="s">
        <v>1586</v>
      </c>
      <c r="U900" s="250" t="s">
        <v>1586</v>
      </c>
      <c r="V900" s="261" t="s">
        <v>1586</v>
      </c>
      <c r="W900" s="262" t="s">
        <v>1586</v>
      </c>
      <c r="Y900" s="15">
        <f ca="1">SUMIFS('D - Harmonogram úklidu'!$AJ$5:$AJ$1213,'D - Harmonogram úklidu'!$A$5:$A$1213,'A1 - Seznam míst plnění vnější'!G896,'D - Harmonogram úklidu'!$B$5:$B$1213,'A1 - Seznam míst plnění vnější'!L896)</f>
        <v>16</v>
      </c>
      <c r="Z900" s="47" t="str">
        <f t="shared" si="38"/>
        <v>Přibyslav zastávka</v>
      </c>
    </row>
    <row r="901" spans="1:26" ht="19.5" customHeight="1" x14ac:dyDescent="0.25">
      <c r="A901" s="14" t="s">
        <v>2510</v>
      </c>
      <c r="B901" s="30">
        <v>2031</v>
      </c>
      <c r="C901" s="26" t="s">
        <v>128</v>
      </c>
      <c r="D901" s="42" t="s">
        <v>121</v>
      </c>
      <c r="E901" s="26">
        <v>357475</v>
      </c>
      <c r="F901" s="26" t="s">
        <v>1623</v>
      </c>
      <c r="G901" s="33" t="s">
        <v>291</v>
      </c>
      <c r="H901" s="227" t="s">
        <v>1988</v>
      </c>
      <c r="I901" s="227" t="s">
        <v>2306</v>
      </c>
      <c r="J901" s="227" t="s">
        <v>2494</v>
      </c>
      <c r="K901" s="227" t="s">
        <v>2494</v>
      </c>
      <c r="L901" s="227" t="s">
        <v>391</v>
      </c>
      <c r="M901" s="247">
        <v>1</v>
      </c>
      <c r="N901" s="244">
        <v>1050</v>
      </c>
      <c r="O901" s="243" t="s">
        <v>1575</v>
      </c>
      <c r="P901" s="125">
        <f>SUMIFS('C - Sazby a jednotkové ceny'!$H$7:$H$69,'C - Sazby a jednotkové ceny'!$E$7:$E$69,'A1 - Seznam míst plnění vnější'!L901,'C - Sazby a jednotkové ceny'!$F$7:$F$69,'A1 - Seznam míst plnění vnější'!M901)</f>
        <v>0</v>
      </c>
      <c r="Q901" s="269">
        <f t="shared" si="39"/>
        <v>0</v>
      </c>
      <c r="R901" s="249" t="s">
        <v>1586</v>
      </c>
      <c r="S901" s="251" t="s">
        <v>1586</v>
      </c>
      <c r="T901" s="252" t="s">
        <v>1586</v>
      </c>
      <c r="U901" s="250" t="s">
        <v>1586</v>
      </c>
      <c r="V901" s="261" t="s">
        <v>1586</v>
      </c>
      <c r="W901" s="262" t="s">
        <v>1586</v>
      </c>
      <c r="Y901" s="15">
        <f ca="1">SUMIFS('D - Harmonogram úklidu'!$AJ$5:$AJ$1213,'D - Harmonogram úklidu'!$A$5:$A$1213,'A1 - Seznam míst plnění vnější'!G897,'D - Harmonogram úklidu'!$B$5:$B$1213,'A1 - Seznam míst plnění vnější'!L897)</f>
        <v>16</v>
      </c>
      <c r="Z901" s="47" t="str">
        <f t="shared" si="38"/>
        <v>Přibyslav zastávka</v>
      </c>
    </row>
    <row r="902" spans="1:26" ht="19.5" customHeight="1" x14ac:dyDescent="0.25">
      <c r="A902" s="14" t="s">
        <v>2510</v>
      </c>
      <c r="B902" s="30">
        <v>1201</v>
      </c>
      <c r="C902" s="26" t="s">
        <v>128</v>
      </c>
      <c r="D902" s="42" t="s">
        <v>128</v>
      </c>
      <c r="E902" s="26">
        <v>332650</v>
      </c>
      <c r="F902" s="26" t="s">
        <v>1620</v>
      </c>
      <c r="G902" s="33" t="s">
        <v>201</v>
      </c>
      <c r="H902" s="227" t="s">
        <v>1988</v>
      </c>
      <c r="I902" s="227" t="s">
        <v>2310</v>
      </c>
      <c r="J902" s="227" t="s">
        <v>2580</v>
      </c>
      <c r="K902" s="227" t="s">
        <v>2491</v>
      </c>
      <c r="L902" s="227" t="s">
        <v>346</v>
      </c>
      <c r="M902" s="247">
        <v>2</v>
      </c>
      <c r="N902" s="244">
        <v>10</v>
      </c>
      <c r="O902" s="243" t="s">
        <v>1575</v>
      </c>
      <c r="P902" s="125">
        <f>SUMIFS('C - Sazby a jednotkové ceny'!$H$7:$H$69,'C - Sazby a jednotkové ceny'!$E$7:$E$69,'A1 - Seznam míst plnění vnější'!L902,'C - Sazby a jednotkové ceny'!$F$7:$F$69,'A1 - Seznam míst plnění vnější'!M902)</f>
        <v>0</v>
      </c>
      <c r="Q902" s="269">
        <f t="shared" si="39"/>
        <v>0</v>
      </c>
      <c r="R902" s="249" t="s">
        <v>1586</v>
      </c>
      <c r="S902" s="251" t="s">
        <v>1586</v>
      </c>
      <c r="T902" s="252" t="s">
        <v>1586</v>
      </c>
      <c r="U902" s="250" t="s">
        <v>1586</v>
      </c>
      <c r="V902" s="261" t="s">
        <v>1586</v>
      </c>
      <c r="W902" s="262" t="s">
        <v>1586</v>
      </c>
      <c r="Y902" s="15">
        <f>SUMIFS('D - Harmonogram úklidu'!$AJ$5:$AJ$1213,'D - Harmonogram úklidu'!$A$5:$A$1213,'A1 - Seznam míst plnění vnější'!G906,'D - Harmonogram úklidu'!$B$5:$B$1213,'A1 - Seznam míst plnění vnější'!L906)</f>
        <v>0</v>
      </c>
      <c r="Z902" s="47" t="str">
        <f t="shared" si="38"/>
        <v>Přímělkov</v>
      </c>
    </row>
    <row r="903" spans="1:26" ht="19.5" customHeight="1" x14ac:dyDescent="0.25">
      <c r="A903" s="14" t="s">
        <v>2510</v>
      </c>
      <c r="B903" s="8">
        <v>1201</v>
      </c>
      <c r="C903" s="4" t="s">
        <v>128</v>
      </c>
      <c r="D903" s="41" t="s">
        <v>128</v>
      </c>
      <c r="E903" s="26">
        <v>332650</v>
      </c>
      <c r="F903" s="26" t="s">
        <v>1621</v>
      </c>
      <c r="G903" s="33" t="s">
        <v>201</v>
      </c>
      <c r="H903" s="227" t="s">
        <v>1988</v>
      </c>
      <c r="I903" s="227" t="s">
        <v>2310</v>
      </c>
      <c r="J903" s="227" t="s">
        <v>2580</v>
      </c>
      <c r="K903" s="227" t="s">
        <v>2492</v>
      </c>
      <c r="L903" s="227" t="s">
        <v>347</v>
      </c>
      <c r="M903" s="247">
        <v>4</v>
      </c>
      <c r="N903" s="32">
        <v>2</v>
      </c>
      <c r="O903" s="39" t="s">
        <v>1576</v>
      </c>
      <c r="P903" s="125">
        <f>SUMIFS('C - Sazby a jednotkové ceny'!$H$7:$H$69,'C - Sazby a jednotkové ceny'!$E$7:$E$69,'A1 - Seznam míst plnění vnější'!L903,'C - Sazby a jednotkové ceny'!$F$7:$F$69,'A1 - Seznam míst plnění vnější'!M903)</f>
        <v>0</v>
      </c>
      <c r="Q903" s="269">
        <f t="shared" si="39"/>
        <v>0</v>
      </c>
      <c r="R903" s="249" t="s">
        <v>1586</v>
      </c>
      <c r="S903" s="251" t="s">
        <v>1586</v>
      </c>
      <c r="T903" s="252" t="s">
        <v>1586</v>
      </c>
      <c r="U903" s="250" t="s">
        <v>1586</v>
      </c>
      <c r="V903" s="261" t="s">
        <v>1586</v>
      </c>
      <c r="W903" s="262" t="s">
        <v>1586</v>
      </c>
      <c r="Y903" s="15">
        <f ca="1">SUMIFS('D - Harmonogram úklidu'!$AJ$5:$AJ$1213,'D - Harmonogram úklidu'!$A$5:$A$1213,'A1 - Seznam míst plnění vnější'!G907,'D - Harmonogram úklidu'!$B$5:$B$1213,'A1 - Seznam míst plnění vnější'!L907)</f>
        <v>2</v>
      </c>
      <c r="Z903" s="47" t="str">
        <f t="shared" si="38"/>
        <v>Přímělkov</v>
      </c>
    </row>
    <row r="904" spans="1:26" ht="19.5" customHeight="1" x14ac:dyDescent="0.25">
      <c r="A904" s="14" t="s">
        <v>2510</v>
      </c>
      <c r="B904" s="8">
        <v>1201</v>
      </c>
      <c r="C904" s="4" t="s">
        <v>128</v>
      </c>
      <c r="D904" s="41" t="s">
        <v>128</v>
      </c>
      <c r="E904" s="26">
        <v>332650</v>
      </c>
      <c r="F904" s="26" t="s">
        <v>1622</v>
      </c>
      <c r="G904" s="33" t="s">
        <v>201</v>
      </c>
      <c r="H904" s="227" t="s">
        <v>1988</v>
      </c>
      <c r="I904" s="227" t="s">
        <v>2310</v>
      </c>
      <c r="J904" s="227" t="s">
        <v>2580</v>
      </c>
      <c r="K904" s="227" t="s">
        <v>2495</v>
      </c>
      <c r="L904" s="227" t="s">
        <v>350</v>
      </c>
      <c r="M904" s="247">
        <v>1</v>
      </c>
      <c r="N904" s="244">
        <v>282</v>
      </c>
      <c r="O904" s="243" t="s">
        <v>1575</v>
      </c>
      <c r="P904" s="125">
        <f>SUMIFS('C - Sazby a jednotkové ceny'!$H$7:$H$69,'C - Sazby a jednotkové ceny'!$E$7:$E$69,'A1 - Seznam míst plnění vnější'!L904,'C - Sazby a jednotkové ceny'!$F$7:$F$69,'A1 - Seznam míst plnění vnější'!M904)</f>
        <v>0</v>
      </c>
      <c r="Q904" s="269">
        <f t="shared" si="39"/>
        <v>0</v>
      </c>
      <c r="R904" s="249" t="s">
        <v>1586</v>
      </c>
      <c r="S904" s="251" t="s">
        <v>1586</v>
      </c>
      <c r="T904" s="252" t="s">
        <v>1586</v>
      </c>
      <c r="U904" s="250" t="s">
        <v>1586</v>
      </c>
      <c r="V904" s="261" t="s">
        <v>1586</v>
      </c>
      <c r="W904" s="262" t="s">
        <v>1586</v>
      </c>
      <c r="Y904" s="15">
        <f ca="1">SUMIFS('D - Harmonogram úklidu'!$AJ$5:$AJ$1213,'D - Harmonogram úklidu'!$A$5:$A$1213,'A1 - Seznam míst plnění vnější'!G908,'D - Harmonogram úklidu'!$B$5:$B$1213,'A1 - Seznam míst plnění vnější'!L908)</f>
        <v>4</v>
      </c>
      <c r="Z904" s="47" t="str">
        <f t="shared" si="38"/>
        <v>Přímělkov</v>
      </c>
    </row>
    <row r="905" spans="1:26" ht="19.5" customHeight="1" x14ac:dyDescent="0.25">
      <c r="A905" s="14" t="s">
        <v>2510</v>
      </c>
      <c r="B905" s="8">
        <v>1201</v>
      </c>
      <c r="C905" s="4" t="s">
        <v>128</v>
      </c>
      <c r="D905" s="41" t="s">
        <v>128</v>
      </c>
      <c r="E905" s="26">
        <v>332650</v>
      </c>
      <c r="F905" s="26" t="s">
        <v>1623</v>
      </c>
      <c r="G905" s="33" t="s">
        <v>201</v>
      </c>
      <c r="H905" s="227" t="s">
        <v>1988</v>
      </c>
      <c r="I905" s="227" t="s">
        <v>2310</v>
      </c>
      <c r="J905" s="227" t="s">
        <v>2494</v>
      </c>
      <c r="K905" s="227" t="s">
        <v>2494</v>
      </c>
      <c r="L905" s="227" t="s">
        <v>391</v>
      </c>
      <c r="M905" s="247">
        <v>1</v>
      </c>
      <c r="N905" s="244">
        <v>470</v>
      </c>
      <c r="O905" s="243" t="s">
        <v>1575</v>
      </c>
      <c r="P905" s="125">
        <f>SUMIFS('C - Sazby a jednotkové ceny'!$H$7:$H$69,'C - Sazby a jednotkové ceny'!$E$7:$E$69,'A1 - Seznam míst plnění vnější'!L905,'C - Sazby a jednotkové ceny'!$F$7:$F$69,'A1 - Seznam míst plnění vnější'!M905)</f>
        <v>0</v>
      </c>
      <c r="Q905" s="269">
        <f t="shared" si="39"/>
        <v>0</v>
      </c>
      <c r="R905" s="249" t="s">
        <v>1586</v>
      </c>
      <c r="S905" s="251" t="s">
        <v>1586</v>
      </c>
      <c r="T905" s="252" t="s">
        <v>1586</v>
      </c>
      <c r="U905" s="250" t="s">
        <v>1586</v>
      </c>
      <c r="V905" s="261" t="s">
        <v>1586</v>
      </c>
      <c r="W905" s="262" t="s">
        <v>1586</v>
      </c>
      <c r="Y905" s="15">
        <f ca="1">SUMIFS('D - Harmonogram úklidu'!$AJ$5:$AJ$1213,'D - Harmonogram úklidu'!$A$5:$A$1213,'A1 - Seznam míst plnění vnější'!G909,'D - Harmonogram úklidu'!$B$5:$B$1213,'A1 - Seznam míst plnění vnější'!L909)</f>
        <v>2</v>
      </c>
      <c r="Z905" s="47" t="str">
        <f t="shared" si="38"/>
        <v>Přímělkov</v>
      </c>
    </row>
    <row r="906" spans="1:26" ht="11.25" customHeight="1" x14ac:dyDescent="0.25">
      <c r="A906" s="14" t="s">
        <v>489</v>
      </c>
      <c r="B906" s="8">
        <v>1251</v>
      </c>
      <c r="C906" s="4" t="s">
        <v>68</v>
      </c>
      <c r="D906" s="21" t="s">
        <v>123</v>
      </c>
      <c r="E906" s="26">
        <v>350751</v>
      </c>
      <c r="F906" s="26" t="s">
        <v>1649</v>
      </c>
      <c r="G906" s="33" t="s">
        <v>1980</v>
      </c>
      <c r="H906" s="227" t="s">
        <v>1988</v>
      </c>
      <c r="I906" s="227" t="s">
        <v>2311</v>
      </c>
      <c r="J906" s="227" t="s">
        <v>2580</v>
      </c>
      <c r="K906" s="227" t="s">
        <v>2495</v>
      </c>
      <c r="L906" s="227" t="s">
        <v>350</v>
      </c>
      <c r="M906" s="247">
        <v>1</v>
      </c>
      <c r="N906" s="244">
        <v>285</v>
      </c>
      <c r="O906" s="243" t="s">
        <v>1575</v>
      </c>
      <c r="P906" s="125">
        <f>SUMIFS('C - Sazby a jednotkové ceny'!$H$7:$H$69,'C - Sazby a jednotkové ceny'!$E$7:$E$69,'A1 - Seznam míst plnění vnější'!L906,'C - Sazby a jednotkové ceny'!$F$7:$F$69,'A1 - Seznam míst plnění vnější'!M906)</f>
        <v>0</v>
      </c>
      <c r="Q906" s="269">
        <f t="shared" si="39"/>
        <v>0</v>
      </c>
      <c r="R906" s="249" t="s">
        <v>1586</v>
      </c>
      <c r="S906" s="251" t="s">
        <v>1586</v>
      </c>
      <c r="T906" s="252" t="s">
        <v>1586</v>
      </c>
      <c r="U906" s="250" t="s">
        <v>1586</v>
      </c>
      <c r="V906" s="261" t="s">
        <v>1586</v>
      </c>
      <c r="W906" s="262" t="s">
        <v>1586</v>
      </c>
      <c r="Y906" s="15">
        <f ca="1">SUMIFS('D - Harmonogram úklidu'!$AJ$5:$AJ$1213,'D - Harmonogram úklidu'!$A$5:$A$1213,'A1 - Seznam míst plnění vnější'!G910,'D - Harmonogram úklidu'!$B$5:$B$1213,'A1 - Seznam míst plnění vnější'!L910)</f>
        <v>1</v>
      </c>
      <c r="Z906" s="47" t="str">
        <f t="shared" si="38"/>
        <v>Rácovice</v>
      </c>
    </row>
    <row r="907" spans="1:26" ht="19.5" customHeight="1" x14ac:dyDescent="0.25">
      <c r="A907" s="14" t="s">
        <v>2510</v>
      </c>
      <c r="B907" s="8">
        <v>1862</v>
      </c>
      <c r="C907" s="4" t="s">
        <v>128</v>
      </c>
      <c r="D907" s="41" t="s">
        <v>137</v>
      </c>
      <c r="E907" s="26">
        <v>749200</v>
      </c>
      <c r="F907" s="26" t="s">
        <v>1624</v>
      </c>
      <c r="G907" s="33" t="s">
        <v>202</v>
      </c>
      <c r="H907" s="227" t="s">
        <v>1988</v>
      </c>
      <c r="I907" s="227" t="s">
        <v>2312</v>
      </c>
      <c r="J907" s="227" t="s">
        <v>2580</v>
      </c>
      <c r="K907" s="227" t="s">
        <v>2491</v>
      </c>
      <c r="L907" s="227" t="s">
        <v>346</v>
      </c>
      <c r="M907" s="247">
        <v>2</v>
      </c>
      <c r="N907" s="244">
        <v>20</v>
      </c>
      <c r="O907" s="243" t="s">
        <v>1575</v>
      </c>
      <c r="P907" s="125">
        <f>SUMIFS('C - Sazby a jednotkové ceny'!$H$7:$H$69,'C - Sazby a jednotkové ceny'!$E$7:$E$69,'A1 - Seznam míst plnění vnější'!L907,'C - Sazby a jednotkové ceny'!$F$7:$F$69,'A1 - Seznam míst plnění vnější'!M907)</f>
        <v>0</v>
      </c>
      <c r="Q907" s="269">
        <f t="shared" si="39"/>
        <v>0</v>
      </c>
      <c r="R907" s="249" t="s">
        <v>1586</v>
      </c>
      <c r="S907" s="251" t="s">
        <v>1586</v>
      </c>
      <c r="T907" s="252" t="s">
        <v>1586</v>
      </c>
      <c r="U907" s="250" t="s">
        <v>1586</v>
      </c>
      <c r="V907" s="261" t="s">
        <v>1586</v>
      </c>
      <c r="W907" s="262" t="s">
        <v>1586</v>
      </c>
      <c r="Y907" s="15">
        <f ca="1">SUMIFS('D - Harmonogram úklidu'!$AJ$5:$AJ$1213,'D - Harmonogram úklidu'!$A$5:$A$1213,'A1 - Seznam míst plnění vnější'!G911,'D - Harmonogram úklidu'!$B$5:$B$1213,'A1 - Seznam míst plnění vnější'!L911)</f>
        <v>2</v>
      </c>
      <c r="Z907" s="47" t="str">
        <f t="shared" si="38"/>
        <v>Radkov</v>
      </c>
    </row>
    <row r="908" spans="1:26" ht="19.5" customHeight="1" x14ac:dyDescent="0.25">
      <c r="A908" s="14" t="s">
        <v>2510</v>
      </c>
      <c r="B908" s="8">
        <v>1862</v>
      </c>
      <c r="C908" s="4" t="s">
        <v>128</v>
      </c>
      <c r="D908" s="42" t="s">
        <v>137</v>
      </c>
      <c r="E908" s="26">
        <v>749200</v>
      </c>
      <c r="F908" s="26" t="s">
        <v>1625</v>
      </c>
      <c r="G908" s="33" t="s">
        <v>202</v>
      </c>
      <c r="H908" s="227" t="s">
        <v>1988</v>
      </c>
      <c r="I908" s="227" t="s">
        <v>2312</v>
      </c>
      <c r="J908" s="227" t="s">
        <v>2580</v>
      </c>
      <c r="K908" s="227" t="s">
        <v>2492</v>
      </c>
      <c r="L908" s="227" t="s">
        <v>347</v>
      </c>
      <c r="M908" s="247">
        <v>4</v>
      </c>
      <c r="N908" s="32">
        <v>1</v>
      </c>
      <c r="O908" s="39" t="s">
        <v>1576</v>
      </c>
      <c r="P908" s="125">
        <f>SUMIFS('C - Sazby a jednotkové ceny'!$H$7:$H$69,'C - Sazby a jednotkové ceny'!$E$7:$E$69,'A1 - Seznam míst plnění vnější'!L908,'C - Sazby a jednotkové ceny'!$F$7:$F$69,'A1 - Seznam míst plnění vnější'!M908)</f>
        <v>0</v>
      </c>
      <c r="Q908" s="269">
        <f t="shared" si="39"/>
        <v>0</v>
      </c>
      <c r="R908" s="249" t="s">
        <v>1586</v>
      </c>
      <c r="S908" s="251" t="s">
        <v>1586</v>
      </c>
      <c r="T908" s="252" t="s">
        <v>1586</v>
      </c>
      <c r="U908" s="250" t="s">
        <v>1586</v>
      </c>
      <c r="V908" s="261" t="s">
        <v>1586</v>
      </c>
      <c r="W908" s="262" t="s">
        <v>1586</v>
      </c>
      <c r="Y908" s="15">
        <f ca="1">SUMIFS('D - Harmonogram úklidu'!$AJ$5:$AJ$1213,'D - Harmonogram úklidu'!$A$5:$A$1213,'A1 - Seznam míst plnění vnější'!G912,'D - Harmonogram úklidu'!$B$5:$B$1213,'A1 - Seznam míst plnění vnější'!L912)</f>
        <v>4</v>
      </c>
      <c r="Z908" s="47" t="str">
        <f t="shared" si="38"/>
        <v>Radkov</v>
      </c>
    </row>
    <row r="909" spans="1:26" ht="19.5" customHeight="1" x14ac:dyDescent="0.25">
      <c r="A909" s="14" t="s">
        <v>2510</v>
      </c>
      <c r="B909" s="8">
        <v>1862</v>
      </c>
      <c r="C909" s="4" t="s">
        <v>128</v>
      </c>
      <c r="D909" s="42" t="s">
        <v>137</v>
      </c>
      <c r="E909" s="26">
        <v>749200</v>
      </c>
      <c r="F909" s="26" t="s">
        <v>1626</v>
      </c>
      <c r="G909" s="33" t="s">
        <v>202</v>
      </c>
      <c r="H909" s="227" t="s">
        <v>1988</v>
      </c>
      <c r="I909" s="227" t="s">
        <v>2312</v>
      </c>
      <c r="J909" s="227" t="s">
        <v>2580</v>
      </c>
      <c r="K909" s="227" t="s">
        <v>2495</v>
      </c>
      <c r="L909" s="227" t="s">
        <v>350</v>
      </c>
      <c r="M909" s="247">
        <v>1</v>
      </c>
      <c r="N909" s="245">
        <v>270</v>
      </c>
      <c r="O909" s="243" t="s">
        <v>1575</v>
      </c>
      <c r="P909" s="125">
        <f>SUMIFS('C - Sazby a jednotkové ceny'!$H$7:$H$69,'C - Sazby a jednotkové ceny'!$E$7:$E$69,'A1 - Seznam míst plnění vnější'!L909,'C - Sazby a jednotkové ceny'!$F$7:$F$69,'A1 - Seznam míst plnění vnější'!M909)</f>
        <v>0</v>
      </c>
      <c r="Q909" s="269">
        <f t="shared" si="39"/>
        <v>0</v>
      </c>
      <c r="R909" s="249" t="s">
        <v>1586</v>
      </c>
      <c r="S909" s="251" t="s">
        <v>1586</v>
      </c>
      <c r="T909" s="252" t="s">
        <v>1586</v>
      </c>
      <c r="U909" s="250" t="s">
        <v>1586</v>
      </c>
      <c r="V909" s="261" t="s">
        <v>1586</v>
      </c>
      <c r="W909" s="262" t="s">
        <v>1586</v>
      </c>
      <c r="Y909" s="15">
        <f ca="1">SUMIFS('D - Harmonogram úklidu'!$AJ$5:$AJ$1213,'D - Harmonogram úklidu'!$A$5:$A$1213,'A1 - Seznam míst plnění vnější'!G913,'D - Harmonogram úklidu'!$B$5:$B$1213,'A1 - Seznam míst plnění vnější'!L913)</f>
        <v>2</v>
      </c>
      <c r="Z909" s="47" t="str">
        <f t="shared" si="38"/>
        <v>Radkov</v>
      </c>
    </row>
    <row r="910" spans="1:26" ht="19.5" customHeight="1" x14ac:dyDescent="0.25">
      <c r="A910" s="14" t="s">
        <v>2510</v>
      </c>
      <c r="B910" s="8">
        <v>1862</v>
      </c>
      <c r="C910" s="4" t="s">
        <v>128</v>
      </c>
      <c r="D910" s="21" t="s">
        <v>137</v>
      </c>
      <c r="E910" s="26">
        <v>749200</v>
      </c>
      <c r="F910" s="26" t="s">
        <v>1627</v>
      </c>
      <c r="G910" s="33" t="s">
        <v>202</v>
      </c>
      <c r="H910" s="227" t="s">
        <v>1988</v>
      </c>
      <c r="I910" s="227" t="s">
        <v>2312</v>
      </c>
      <c r="J910" s="227" t="s">
        <v>2494</v>
      </c>
      <c r="K910" s="227" t="s">
        <v>2494</v>
      </c>
      <c r="L910" s="227" t="s">
        <v>391</v>
      </c>
      <c r="M910" s="247">
        <v>1</v>
      </c>
      <c r="N910" s="244">
        <v>450</v>
      </c>
      <c r="O910" s="243" t="s">
        <v>1575</v>
      </c>
      <c r="P910" s="125">
        <f>SUMIFS('C - Sazby a jednotkové ceny'!$H$7:$H$69,'C - Sazby a jednotkové ceny'!$E$7:$E$69,'A1 - Seznam míst plnění vnější'!L910,'C - Sazby a jednotkové ceny'!$F$7:$F$69,'A1 - Seznam míst plnění vnější'!M910)</f>
        <v>0</v>
      </c>
      <c r="Q910" s="269">
        <f t="shared" si="39"/>
        <v>0</v>
      </c>
      <c r="R910" s="249" t="s">
        <v>1586</v>
      </c>
      <c r="S910" s="251" t="s">
        <v>1586</v>
      </c>
      <c r="T910" s="252" t="s">
        <v>1586</v>
      </c>
      <c r="U910" s="250" t="s">
        <v>1586</v>
      </c>
      <c r="V910" s="261" t="s">
        <v>1586</v>
      </c>
      <c r="W910" s="262" t="s">
        <v>1586</v>
      </c>
      <c r="Y910" s="15">
        <f ca="1">SUMIFS('D - Harmonogram úklidu'!$AJ$5:$AJ$1213,'D - Harmonogram úklidu'!$A$5:$A$1213,'A1 - Seznam míst plnění vnější'!G914,'D - Harmonogram úklidu'!$B$5:$B$1213,'A1 - Seznam míst plnění vnější'!L914)</f>
        <v>1</v>
      </c>
      <c r="Z910" s="47" t="str">
        <f t="shared" si="38"/>
        <v>Radkov</v>
      </c>
    </row>
    <row r="911" spans="1:26" ht="19.5" customHeight="1" x14ac:dyDescent="0.25">
      <c r="A911" s="14" t="s">
        <v>2510</v>
      </c>
      <c r="B911" s="8">
        <v>1221</v>
      </c>
      <c r="C911" s="4" t="s">
        <v>128</v>
      </c>
      <c r="D911" s="42" t="s">
        <v>142</v>
      </c>
      <c r="E911" s="26">
        <v>558536</v>
      </c>
      <c r="F911" s="26" t="s">
        <v>1624</v>
      </c>
      <c r="G911" s="33" t="s">
        <v>203</v>
      </c>
      <c r="H911" s="227" t="s">
        <v>1988</v>
      </c>
      <c r="I911" s="227" t="s">
        <v>2313</v>
      </c>
      <c r="J911" s="227" t="s">
        <v>2580</v>
      </c>
      <c r="K911" s="227" t="s">
        <v>2491</v>
      </c>
      <c r="L911" s="227" t="s">
        <v>346</v>
      </c>
      <c r="M911" s="247">
        <v>2</v>
      </c>
      <c r="N911" s="244">
        <v>18</v>
      </c>
      <c r="O911" s="243" t="s">
        <v>1575</v>
      </c>
      <c r="P911" s="125">
        <f>SUMIFS('C - Sazby a jednotkové ceny'!$H$7:$H$69,'C - Sazby a jednotkové ceny'!$E$7:$E$69,'A1 - Seznam míst plnění vnější'!L911,'C - Sazby a jednotkové ceny'!$F$7:$F$69,'A1 - Seznam míst plnění vnější'!M911)</f>
        <v>0</v>
      </c>
      <c r="Q911" s="269">
        <f t="shared" si="39"/>
        <v>0</v>
      </c>
      <c r="R911" s="249" t="s">
        <v>1586</v>
      </c>
      <c r="S911" s="251" t="s">
        <v>1586</v>
      </c>
      <c r="T911" s="252" t="s">
        <v>1586</v>
      </c>
      <c r="U911" s="250" t="s">
        <v>1586</v>
      </c>
      <c r="V911" s="261" t="s">
        <v>1586</v>
      </c>
      <c r="W911" s="262" t="s">
        <v>1586</v>
      </c>
      <c r="Y911" s="15">
        <f ca="1">SUMIFS('D - Harmonogram úklidu'!$AJ$5:$AJ$1213,'D - Harmonogram úklidu'!$A$5:$A$1213,'A1 - Seznam míst plnění vnější'!G915,'D - Harmonogram úklidu'!$B$5:$B$1213,'A1 - Seznam míst plnění vnější'!L915)</f>
        <v>4</v>
      </c>
      <c r="Z911" s="47" t="str">
        <f t="shared" si="38"/>
        <v>Radňov</v>
      </c>
    </row>
    <row r="912" spans="1:26" ht="19.5" customHeight="1" x14ac:dyDescent="0.25">
      <c r="A912" s="14" t="s">
        <v>2510</v>
      </c>
      <c r="B912" s="8">
        <v>1221</v>
      </c>
      <c r="C912" s="44" t="s">
        <v>128</v>
      </c>
      <c r="D912" s="21" t="s">
        <v>142</v>
      </c>
      <c r="E912" s="26">
        <v>558536</v>
      </c>
      <c r="F912" s="26" t="s">
        <v>1625</v>
      </c>
      <c r="G912" s="33" t="s">
        <v>203</v>
      </c>
      <c r="H912" s="227" t="s">
        <v>1988</v>
      </c>
      <c r="I912" s="227" t="s">
        <v>2313</v>
      </c>
      <c r="J912" s="227" t="s">
        <v>2580</v>
      </c>
      <c r="K912" s="227" t="s">
        <v>2492</v>
      </c>
      <c r="L912" s="227" t="s">
        <v>347</v>
      </c>
      <c r="M912" s="247">
        <v>4</v>
      </c>
      <c r="N912" s="32">
        <v>1</v>
      </c>
      <c r="O912" s="39" t="s">
        <v>1576</v>
      </c>
      <c r="P912" s="125">
        <f>SUMIFS('C - Sazby a jednotkové ceny'!$H$7:$H$69,'C - Sazby a jednotkové ceny'!$E$7:$E$69,'A1 - Seznam míst plnění vnější'!L912,'C - Sazby a jednotkové ceny'!$F$7:$F$69,'A1 - Seznam míst plnění vnější'!M912)</f>
        <v>0</v>
      </c>
      <c r="Q912" s="269">
        <f t="shared" si="39"/>
        <v>0</v>
      </c>
      <c r="R912" s="249" t="s">
        <v>1586</v>
      </c>
      <c r="S912" s="251" t="s">
        <v>1586</v>
      </c>
      <c r="T912" s="252" t="s">
        <v>1586</v>
      </c>
      <c r="U912" s="250" t="s">
        <v>1586</v>
      </c>
      <c r="V912" s="261" t="s">
        <v>1586</v>
      </c>
      <c r="W912" s="262" t="s">
        <v>1586</v>
      </c>
      <c r="Y912" s="15">
        <f ca="1">SUMIFS('D - Harmonogram úklidu'!$AJ$5:$AJ$1213,'D - Harmonogram úklidu'!$A$5:$A$1213,'A1 - Seznam míst plnění vnější'!G916,'D - Harmonogram úklidu'!$B$5:$B$1213,'A1 - Seznam míst plnění vnější'!L916)</f>
        <v>2</v>
      </c>
      <c r="Z912" s="47" t="str">
        <f t="shared" ref="Z912:Z976" si="40">IF(ISNUMBER(SEARCH(" - ",G912,1)),LEFT(G912,(SEARCH(" - ",G912,1))-1),G912)</f>
        <v>Radňov</v>
      </c>
    </row>
    <row r="913" spans="1:26" ht="19.5" customHeight="1" x14ac:dyDescent="0.25">
      <c r="A913" s="14" t="s">
        <v>2510</v>
      </c>
      <c r="B913" s="8">
        <v>1221</v>
      </c>
      <c r="C913" s="4" t="s">
        <v>128</v>
      </c>
      <c r="D913" s="21" t="s">
        <v>142</v>
      </c>
      <c r="E913" s="26">
        <v>558536</v>
      </c>
      <c r="F913" s="26" t="s">
        <v>1626</v>
      </c>
      <c r="G913" s="33" t="s">
        <v>203</v>
      </c>
      <c r="H913" s="227" t="s">
        <v>1988</v>
      </c>
      <c r="I913" s="227" t="s">
        <v>2313</v>
      </c>
      <c r="J913" s="227" t="s">
        <v>2580</v>
      </c>
      <c r="K913" s="227" t="s">
        <v>2495</v>
      </c>
      <c r="L913" s="227" t="s">
        <v>350</v>
      </c>
      <c r="M913" s="247">
        <v>1</v>
      </c>
      <c r="N913" s="244">
        <v>315</v>
      </c>
      <c r="O913" s="243" t="s">
        <v>1575</v>
      </c>
      <c r="P913" s="125">
        <f>SUMIFS('C - Sazby a jednotkové ceny'!$H$7:$H$69,'C - Sazby a jednotkové ceny'!$E$7:$E$69,'A1 - Seznam míst plnění vnější'!L913,'C - Sazby a jednotkové ceny'!$F$7:$F$69,'A1 - Seznam míst plnění vnější'!M913)</f>
        <v>0</v>
      </c>
      <c r="Q913" s="269">
        <f t="shared" ref="Q913:Q977" si="41">M913*P913*N913*(365/12/28)</f>
        <v>0</v>
      </c>
      <c r="R913" s="249" t="s">
        <v>1586</v>
      </c>
      <c r="S913" s="251" t="s">
        <v>1586</v>
      </c>
      <c r="T913" s="252" t="s">
        <v>1586</v>
      </c>
      <c r="U913" s="250" t="s">
        <v>1586</v>
      </c>
      <c r="V913" s="261" t="s">
        <v>1586</v>
      </c>
      <c r="W913" s="262" t="s">
        <v>1586</v>
      </c>
      <c r="Y913" s="15">
        <f ca="1">SUMIFS('D - Harmonogram úklidu'!$AJ$5:$AJ$1213,'D - Harmonogram úklidu'!$A$5:$A$1213,'A1 - Seznam míst plnění vnější'!G917,'D - Harmonogram úklidu'!$B$5:$B$1213,'A1 - Seznam míst plnění vnější'!L917)</f>
        <v>2</v>
      </c>
      <c r="Z913" s="47" t="str">
        <f t="shared" si="40"/>
        <v>Radňov</v>
      </c>
    </row>
    <row r="914" spans="1:26" ht="19.5" customHeight="1" x14ac:dyDescent="0.25">
      <c r="A914" s="14" t="s">
        <v>2510</v>
      </c>
      <c r="B914" s="8">
        <v>1221</v>
      </c>
      <c r="C914" s="4" t="s">
        <v>128</v>
      </c>
      <c r="D914" s="21" t="s">
        <v>142</v>
      </c>
      <c r="E914" s="26">
        <v>558536</v>
      </c>
      <c r="F914" s="26" t="s">
        <v>1627</v>
      </c>
      <c r="G914" s="33" t="s">
        <v>203</v>
      </c>
      <c r="H914" s="227" t="s">
        <v>1988</v>
      </c>
      <c r="I914" s="227" t="s">
        <v>2313</v>
      </c>
      <c r="J914" s="227" t="s">
        <v>2494</v>
      </c>
      <c r="K914" s="227" t="s">
        <v>2494</v>
      </c>
      <c r="L914" s="227" t="s">
        <v>391</v>
      </c>
      <c r="M914" s="247">
        <v>1</v>
      </c>
      <c r="N914" s="244">
        <v>315</v>
      </c>
      <c r="O914" s="243" t="s">
        <v>1575</v>
      </c>
      <c r="P914" s="125">
        <f>SUMIFS('C - Sazby a jednotkové ceny'!$H$7:$H$69,'C - Sazby a jednotkové ceny'!$E$7:$E$69,'A1 - Seznam míst plnění vnější'!L914,'C - Sazby a jednotkové ceny'!$F$7:$F$69,'A1 - Seznam míst plnění vnější'!M914)</f>
        <v>0</v>
      </c>
      <c r="Q914" s="269">
        <f t="shared" si="41"/>
        <v>0</v>
      </c>
      <c r="R914" s="249" t="s">
        <v>1586</v>
      </c>
      <c r="S914" s="251" t="s">
        <v>1586</v>
      </c>
      <c r="T914" s="252" t="s">
        <v>1586</v>
      </c>
      <c r="U914" s="250" t="s">
        <v>1586</v>
      </c>
      <c r="V914" s="261" t="s">
        <v>1586</v>
      </c>
      <c r="W914" s="262" t="s">
        <v>1586</v>
      </c>
      <c r="Y914" s="15">
        <f ca="1">SUMIFS('D - Harmonogram úklidu'!$AJ$5:$AJ$1213,'D - Harmonogram úklidu'!$A$5:$A$1213,'A1 - Seznam míst plnění vnější'!G918,'D - Harmonogram úklidu'!$B$5:$B$1213,'A1 - Seznam míst plnění vnější'!L918)</f>
        <v>1</v>
      </c>
      <c r="Z914" s="47" t="str">
        <f t="shared" si="40"/>
        <v>Radňov</v>
      </c>
    </row>
    <row r="915" spans="1:26" ht="19.5" customHeight="1" x14ac:dyDescent="0.25">
      <c r="A915" s="14" t="s">
        <v>2510</v>
      </c>
      <c r="B915" s="8">
        <v>2071</v>
      </c>
      <c r="C915" s="4" t="s">
        <v>128</v>
      </c>
      <c r="D915" s="41" t="s">
        <v>133</v>
      </c>
      <c r="E915" s="26">
        <v>370452</v>
      </c>
      <c r="F915" s="26" t="s">
        <v>1624</v>
      </c>
      <c r="G915" s="33" t="s">
        <v>204</v>
      </c>
      <c r="H915" s="227" t="s">
        <v>1988</v>
      </c>
      <c r="I915" s="227" t="s">
        <v>2314</v>
      </c>
      <c r="J915" s="227" t="s">
        <v>2580</v>
      </c>
      <c r="K915" s="227" t="s">
        <v>2491</v>
      </c>
      <c r="L915" s="227" t="s">
        <v>346</v>
      </c>
      <c r="M915" s="247">
        <v>2</v>
      </c>
      <c r="N915" s="244">
        <v>15</v>
      </c>
      <c r="O915" s="243" t="s">
        <v>1575</v>
      </c>
      <c r="P915" s="125">
        <f>SUMIFS('C - Sazby a jednotkové ceny'!$H$7:$H$69,'C - Sazby a jednotkové ceny'!$E$7:$E$69,'A1 - Seznam míst plnění vnější'!L915,'C - Sazby a jednotkové ceny'!$F$7:$F$69,'A1 - Seznam míst plnění vnější'!M915)</f>
        <v>0</v>
      </c>
      <c r="Q915" s="269">
        <f t="shared" si="41"/>
        <v>0</v>
      </c>
      <c r="R915" s="249" t="s">
        <v>1586</v>
      </c>
      <c r="S915" s="251" t="s">
        <v>1586</v>
      </c>
      <c r="T915" s="252" t="s">
        <v>1586</v>
      </c>
      <c r="U915" s="250" t="s">
        <v>1586</v>
      </c>
      <c r="V915" s="261" t="s">
        <v>1586</v>
      </c>
      <c r="W915" s="262" t="s">
        <v>1586</v>
      </c>
      <c r="Y915" s="15">
        <f ca="1">SUMIFS('D - Harmonogram úklidu'!$AJ$5:$AJ$1213,'D - Harmonogram úklidu'!$A$5:$A$1213,'A1 - Seznam míst plnění vnější'!G919,'D - Harmonogram úklidu'!$B$5:$B$1213,'A1 - Seznam míst plnění vnější'!L919)</f>
        <v>4</v>
      </c>
      <c r="Z915" s="47" t="str">
        <f t="shared" si="40"/>
        <v>Radňovice</v>
      </c>
    </row>
    <row r="916" spans="1:26" ht="19.5" customHeight="1" x14ac:dyDescent="0.25">
      <c r="A916" s="14" t="s">
        <v>2510</v>
      </c>
      <c r="B916" s="8">
        <v>2071</v>
      </c>
      <c r="C916" s="26" t="s">
        <v>128</v>
      </c>
      <c r="D916" s="21" t="s">
        <v>133</v>
      </c>
      <c r="E916" s="26">
        <v>370452</v>
      </c>
      <c r="F916" s="26" t="s">
        <v>1625</v>
      </c>
      <c r="G916" s="33" t="s">
        <v>204</v>
      </c>
      <c r="H916" s="227" t="s">
        <v>1988</v>
      </c>
      <c r="I916" s="227" t="s">
        <v>2314</v>
      </c>
      <c r="J916" s="227" t="s">
        <v>2580</v>
      </c>
      <c r="K916" s="227" t="s">
        <v>2492</v>
      </c>
      <c r="L916" s="227" t="s">
        <v>347</v>
      </c>
      <c r="M916" s="247">
        <v>2</v>
      </c>
      <c r="N916" s="32">
        <v>1</v>
      </c>
      <c r="O916" s="39" t="s">
        <v>1576</v>
      </c>
      <c r="P916" s="125">
        <f>SUMIFS('C - Sazby a jednotkové ceny'!$H$7:$H$69,'C - Sazby a jednotkové ceny'!$E$7:$E$69,'A1 - Seznam míst plnění vnější'!L916,'C - Sazby a jednotkové ceny'!$F$7:$F$69,'A1 - Seznam míst plnění vnější'!M916)</f>
        <v>0</v>
      </c>
      <c r="Q916" s="269">
        <f t="shared" si="41"/>
        <v>0</v>
      </c>
      <c r="R916" s="249" t="s">
        <v>1586</v>
      </c>
      <c r="S916" s="251" t="s">
        <v>1586</v>
      </c>
      <c r="T916" s="252" t="s">
        <v>1586</v>
      </c>
      <c r="U916" s="250" t="s">
        <v>1586</v>
      </c>
      <c r="V916" s="261" t="s">
        <v>1586</v>
      </c>
      <c r="W916" s="262" t="s">
        <v>1586</v>
      </c>
      <c r="Y916" s="15">
        <f ca="1">SUMIFS('D - Harmonogram úklidu'!$AJ$5:$AJ$1213,'D - Harmonogram úklidu'!$A$5:$A$1213,'A1 - Seznam míst plnění vnější'!G920,'D - Harmonogram úklidu'!$B$5:$B$1213,'A1 - Seznam míst plnění vnější'!L920)</f>
        <v>4</v>
      </c>
      <c r="Z916" s="47" t="str">
        <f t="shared" si="40"/>
        <v>Radňovice</v>
      </c>
    </row>
    <row r="917" spans="1:26" ht="19.5" customHeight="1" x14ac:dyDescent="0.25">
      <c r="A917" s="14" t="s">
        <v>2510</v>
      </c>
      <c r="B917" s="8">
        <v>2071</v>
      </c>
      <c r="C917" s="26" t="s">
        <v>128</v>
      </c>
      <c r="D917" s="41" t="s">
        <v>133</v>
      </c>
      <c r="E917" s="26">
        <v>370452</v>
      </c>
      <c r="F917" s="26" t="s">
        <v>1626</v>
      </c>
      <c r="G917" s="33" t="s">
        <v>204</v>
      </c>
      <c r="H917" s="227" t="s">
        <v>1988</v>
      </c>
      <c r="I917" s="227" t="s">
        <v>2314</v>
      </c>
      <c r="J917" s="227" t="s">
        <v>2580</v>
      </c>
      <c r="K917" s="227" t="s">
        <v>2495</v>
      </c>
      <c r="L917" s="227" t="s">
        <v>350</v>
      </c>
      <c r="M917" s="247">
        <v>1</v>
      </c>
      <c r="N917" s="244">
        <v>422</v>
      </c>
      <c r="O917" s="243" t="s">
        <v>1575</v>
      </c>
      <c r="P917" s="125">
        <f>SUMIFS('C - Sazby a jednotkové ceny'!$H$7:$H$69,'C - Sazby a jednotkové ceny'!$E$7:$E$69,'A1 - Seznam míst plnění vnější'!L917,'C - Sazby a jednotkové ceny'!$F$7:$F$69,'A1 - Seznam míst plnění vnější'!M917)</f>
        <v>0</v>
      </c>
      <c r="Q917" s="269">
        <f t="shared" si="41"/>
        <v>0</v>
      </c>
      <c r="R917" s="249" t="s">
        <v>1586</v>
      </c>
      <c r="S917" s="251" t="s">
        <v>1586</v>
      </c>
      <c r="T917" s="252" t="s">
        <v>1586</v>
      </c>
      <c r="U917" s="250" t="s">
        <v>1586</v>
      </c>
      <c r="V917" s="261" t="s">
        <v>1586</v>
      </c>
      <c r="W917" s="262" t="s">
        <v>1586</v>
      </c>
      <c r="Y917" s="15">
        <f ca="1">SUMIFS('D - Harmonogram úklidu'!$AJ$5:$AJ$1213,'D - Harmonogram úklidu'!$A$5:$A$1213,'A1 - Seznam míst plnění vnější'!G921,'D - Harmonogram úklidu'!$B$5:$B$1213,'A1 - Seznam míst plnění vnější'!L921)</f>
        <v>4</v>
      </c>
      <c r="Z917" s="47" t="str">
        <f t="shared" si="40"/>
        <v>Radňovice</v>
      </c>
    </row>
    <row r="918" spans="1:26" ht="19.5" customHeight="1" x14ac:dyDescent="0.25">
      <c r="A918" s="14" t="s">
        <v>2510</v>
      </c>
      <c r="B918" s="8">
        <v>2071</v>
      </c>
      <c r="C918" s="26" t="s">
        <v>128</v>
      </c>
      <c r="D918" s="21" t="s">
        <v>133</v>
      </c>
      <c r="E918" s="26">
        <v>370452</v>
      </c>
      <c r="F918" s="26" t="s">
        <v>1627</v>
      </c>
      <c r="G918" s="33" t="s">
        <v>204</v>
      </c>
      <c r="H918" s="227" t="s">
        <v>1988</v>
      </c>
      <c r="I918" s="227" t="s">
        <v>2314</v>
      </c>
      <c r="J918" s="227" t="s">
        <v>2494</v>
      </c>
      <c r="K918" s="227" t="s">
        <v>2494</v>
      </c>
      <c r="L918" s="227" t="s">
        <v>391</v>
      </c>
      <c r="M918" s="247">
        <v>1</v>
      </c>
      <c r="N918" s="244">
        <v>845</v>
      </c>
      <c r="O918" s="243" t="s">
        <v>1575</v>
      </c>
      <c r="P918" s="125">
        <f>SUMIFS('C - Sazby a jednotkové ceny'!$H$7:$H$69,'C - Sazby a jednotkové ceny'!$E$7:$E$69,'A1 - Seznam míst plnění vnější'!L918,'C - Sazby a jednotkové ceny'!$F$7:$F$69,'A1 - Seznam míst plnění vnější'!M918)</f>
        <v>0</v>
      </c>
      <c r="Q918" s="269">
        <f t="shared" si="41"/>
        <v>0</v>
      </c>
      <c r="R918" s="249" t="s">
        <v>1586</v>
      </c>
      <c r="S918" s="251" t="s">
        <v>1586</v>
      </c>
      <c r="T918" s="252" t="s">
        <v>1586</v>
      </c>
      <c r="U918" s="250" t="s">
        <v>1586</v>
      </c>
      <c r="V918" s="261" t="s">
        <v>1586</v>
      </c>
      <c r="W918" s="262" t="s">
        <v>1586</v>
      </c>
      <c r="Y918" s="15">
        <f ca="1">SUMIFS('D - Harmonogram úklidu'!$AJ$5:$AJ$1213,'D - Harmonogram úklidu'!$A$5:$A$1213,'A1 - Seznam míst plnění vnější'!G922,'D - Harmonogram úklidu'!$B$5:$B$1213,'A1 - Seznam míst plnění vnější'!L922)</f>
        <v>4</v>
      </c>
      <c r="Z918" s="47" t="str">
        <f t="shared" si="40"/>
        <v>Radňovice</v>
      </c>
    </row>
    <row r="919" spans="1:26" ht="19.5" customHeight="1" x14ac:dyDescent="0.25">
      <c r="A919" s="14" t="s">
        <v>2510</v>
      </c>
      <c r="B919" s="8">
        <v>1271</v>
      </c>
      <c r="C919" s="4" t="s">
        <v>68</v>
      </c>
      <c r="D919" s="42" t="s">
        <v>61</v>
      </c>
      <c r="E919" s="26">
        <v>362053</v>
      </c>
      <c r="F919" s="26" t="s">
        <v>1653</v>
      </c>
      <c r="G919" s="33" t="s">
        <v>102</v>
      </c>
      <c r="H919" s="227" t="s">
        <v>1988</v>
      </c>
      <c r="I919" s="227" t="s">
        <v>2315</v>
      </c>
      <c r="J919" s="227" t="s">
        <v>2580</v>
      </c>
      <c r="K919" s="227" t="s">
        <v>2491</v>
      </c>
      <c r="L919" s="227" t="s">
        <v>346</v>
      </c>
      <c r="M919" s="247">
        <v>4</v>
      </c>
      <c r="N919" s="244">
        <v>14</v>
      </c>
      <c r="O919" s="243" t="s">
        <v>1575</v>
      </c>
      <c r="P919" s="125">
        <f>SUMIFS('C - Sazby a jednotkové ceny'!$H$7:$H$69,'C - Sazby a jednotkové ceny'!$E$7:$E$69,'A1 - Seznam míst plnění vnější'!L919,'C - Sazby a jednotkové ceny'!$F$7:$F$69,'A1 - Seznam míst plnění vnější'!M919)</f>
        <v>0</v>
      </c>
      <c r="Q919" s="269">
        <f t="shared" si="41"/>
        <v>0</v>
      </c>
      <c r="R919" s="249" t="s">
        <v>1586</v>
      </c>
      <c r="S919" s="251" t="s">
        <v>1586</v>
      </c>
      <c r="T919" s="252" t="s">
        <v>1586</v>
      </c>
      <c r="U919" s="250" t="s">
        <v>1586</v>
      </c>
      <c r="V919" s="261" t="s">
        <v>1586</v>
      </c>
      <c r="W919" s="262" t="s">
        <v>1586</v>
      </c>
      <c r="Y919" s="15">
        <f ca="1">SUMIFS('D - Harmonogram úklidu'!$AJ$5:$AJ$1213,'D - Harmonogram úklidu'!$A$5:$A$1213,'A1 - Seznam míst plnění vnější'!G923,'D - Harmonogram úklidu'!$B$5:$B$1213,'A1 - Seznam míst plnění vnější'!L923)</f>
        <v>4</v>
      </c>
      <c r="Z919" s="47" t="str">
        <f t="shared" si="40"/>
        <v>Radostice</v>
      </c>
    </row>
    <row r="920" spans="1:26" ht="19.5" customHeight="1" x14ac:dyDescent="0.25">
      <c r="A920" s="14" t="s">
        <v>2510</v>
      </c>
      <c r="B920" s="8">
        <v>1271</v>
      </c>
      <c r="C920" s="44" t="s">
        <v>68</v>
      </c>
      <c r="D920" s="21" t="s">
        <v>61</v>
      </c>
      <c r="E920" s="26">
        <v>362053</v>
      </c>
      <c r="F920" s="26" t="s">
        <v>1654</v>
      </c>
      <c r="G920" s="33" t="s">
        <v>102</v>
      </c>
      <c r="H920" s="227" t="s">
        <v>1988</v>
      </c>
      <c r="I920" s="227" t="s">
        <v>2315</v>
      </c>
      <c r="J920" s="227" t="s">
        <v>2580</v>
      </c>
      <c r="K920" s="227" t="s">
        <v>2492</v>
      </c>
      <c r="L920" s="227" t="s">
        <v>347</v>
      </c>
      <c r="M920" s="247">
        <v>4</v>
      </c>
      <c r="N920" s="32">
        <v>1</v>
      </c>
      <c r="O920" s="39" t="s">
        <v>1576</v>
      </c>
      <c r="P920" s="125">
        <f>SUMIFS('C - Sazby a jednotkové ceny'!$H$7:$H$69,'C - Sazby a jednotkové ceny'!$E$7:$E$69,'A1 - Seznam míst plnění vnější'!L920,'C - Sazby a jednotkové ceny'!$F$7:$F$69,'A1 - Seznam míst plnění vnější'!M920)</f>
        <v>0</v>
      </c>
      <c r="Q920" s="269">
        <f t="shared" si="41"/>
        <v>0</v>
      </c>
      <c r="R920" s="249" t="s">
        <v>1586</v>
      </c>
      <c r="S920" s="251" t="s">
        <v>1586</v>
      </c>
      <c r="T920" s="252" t="s">
        <v>1586</v>
      </c>
      <c r="U920" s="250" t="s">
        <v>1586</v>
      </c>
      <c r="V920" s="261" t="s">
        <v>1586</v>
      </c>
      <c r="W920" s="262" t="s">
        <v>1586</v>
      </c>
      <c r="Y920" s="15">
        <f ca="1">SUMIFS('D - Harmonogram úklidu'!$AJ$5:$AJ$1213,'D - Harmonogram úklidu'!$A$5:$A$1213,'A1 - Seznam míst plnění vnější'!G924,'D - Harmonogram úklidu'!$B$5:$B$1213,'A1 - Seznam míst plnění vnější'!L924)</f>
        <v>12</v>
      </c>
      <c r="Z920" s="47" t="str">
        <f t="shared" si="40"/>
        <v>Radostice</v>
      </c>
    </row>
    <row r="921" spans="1:26" ht="19.5" customHeight="1" x14ac:dyDescent="0.25">
      <c r="A921" s="14" t="s">
        <v>2510</v>
      </c>
      <c r="B921" s="8">
        <v>2002</v>
      </c>
      <c r="C921" s="44" t="s">
        <v>344</v>
      </c>
      <c r="D921" s="42" t="s">
        <v>40</v>
      </c>
      <c r="E921" s="26">
        <v>358051</v>
      </c>
      <c r="F921" s="26" t="s">
        <v>2626</v>
      </c>
      <c r="G921" s="33" t="s">
        <v>481</v>
      </c>
      <c r="H921" s="227" t="s">
        <v>1988</v>
      </c>
      <c r="I921" s="227" t="s">
        <v>2316</v>
      </c>
      <c r="J921" s="227" t="s">
        <v>2580</v>
      </c>
      <c r="K921" s="227" t="s">
        <v>2492</v>
      </c>
      <c r="L921" s="227" t="s">
        <v>347</v>
      </c>
      <c r="M921" s="247">
        <v>4</v>
      </c>
      <c r="N921" s="32">
        <v>6</v>
      </c>
      <c r="O921" s="39" t="s">
        <v>1576</v>
      </c>
      <c r="P921" s="125">
        <f>SUMIFS('C - Sazby a jednotkové ceny'!$H$7:$H$69,'C - Sazby a jednotkové ceny'!$E$7:$E$69,'A1 - Seznam míst plnění vnější'!L921,'C - Sazby a jednotkové ceny'!$F$7:$F$69,'A1 - Seznam míst plnění vnější'!M921)</f>
        <v>0</v>
      </c>
      <c r="Q921" s="269">
        <f t="shared" si="41"/>
        <v>0</v>
      </c>
      <c r="R921" s="249" t="s">
        <v>1586</v>
      </c>
      <c r="S921" s="251" t="s">
        <v>1586</v>
      </c>
      <c r="T921" s="252" t="s">
        <v>1586</v>
      </c>
      <c r="U921" s="250" t="s">
        <v>1586</v>
      </c>
      <c r="V921" s="261" t="s">
        <v>1586</v>
      </c>
      <c r="W921" s="262" t="s">
        <v>1586</v>
      </c>
      <c r="Y921" s="15">
        <f ca="1">SUMIFS('D - Harmonogram úklidu'!$AJ$5:$AJ$1213,'D - Harmonogram úklidu'!$A$5:$A$1213,'A1 - Seznam míst plnění vnější'!G925,'D - Harmonogram úklidu'!$B$5:$B$1213,'A1 - Seznam míst plnění vnější'!L925)</f>
        <v>4</v>
      </c>
      <c r="Z921" s="47" t="str">
        <f t="shared" si="40"/>
        <v>Rájec-Jestřebí</v>
      </c>
    </row>
    <row r="922" spans="1:26" ht="19.5" customHeight="1" x14ac:dyDescent="0.25">
      <c r="A922" s="14" t="s">
        <v>2510</v>
      </c>
      <c r="B922" s="8">
        <v>2002</v>
      </c>
      <c r="C922" s="4" t="s">
        <v>344</v>
      </c>
      <c r="D922" s="21" t="s">
        <v>40</v>
      </c>
      <c r="E922" s="26">
        <v>358051</v>
      </c>
      <c r="F922" s="26" t="s">
        <v>2627</v>
      </c>
      <c r="G922" s="33" t="s">
        <v>481</v>
      </c>
      <c r="H922" s="227" t="s">
        <v>1988</v>
      </c>
      <c r="I922" s="227" t="s">
        <v>2316</v>
      </c>
      <c r="J922" s="227" t="s">
        <v>2580</v>
      </c>
      <c r="K922" s="227" t="s">
        <v>2493</v>
      </c>
      <c r="L922" s="227" t="s">
        <v>348</v>
      </c>
      <c r="M922" s="247">
        <v>4</v>
      </c>
      <c r="N922" s="32">
        <v>1</v>
      </c>
      <c r="O922" s="39" t="s">
        <v>1576</v>
      </c>
      <c r="P922" s="125">
        <f>SUMIFS('C - Sazby a jednotkové ceny'!$H$7:$H$69,'C - Sazby a jednotkové ceny'!$E$7:$E$69,'A1 - Seznam míst plnění vnější'!L922,'C - Sazby a jednotkové ceny'!$F$7:$F$69,'A1 - Seznam míst plnění vnější'!M922)</f>
        <v>0</v>
      </c>
      <c r="Q922" s="269">
        <f t="shared" si="41"/>
        <v>0</v>
      </c>
      <c r="R922" s="249" t="s">
        <v>1586</v>
      </c>
      <c r="S922" s="251" t="s">
        <v>1586</v>
      </c>
      <c r="T922" s="252" t="s">
        <v>1586</v>
      </c>
      <c r="U922" s="250" t="s">
        <v>1586</v>
      </c>
      <c r="V922" s="261" t="s">
        <v>1586</v>
      </c>
      <c r="W922" s="262" t="s">
        <v>1586</v>
      </c>
      <c r="Y922" s="15">
        <f ca="1">SUMIFS('D - Harmonogram úklidu'!$AJ$5:$AJ$1213,'D - Harmonogram úklidu'!$A$5:$A$1213,'A1 - Seznam míst plnění vnější'!G926,'D - Harmonogram úklidu'!$B$5:$B$1213,'A1 - Seznam míst plnění vnější'!L926)</f>
        <v>12</v>
      </c>
      <c r="Z922" s="47" t="str">
        <f t="shared" si="40"/>
        <v>Rájec-Jestřebí</v>
      </c>
    </row>
    <row r="923" spans="1:26" ht="19.5" customHeight="1" x14ac:dyDescent="0.25">
      <c r="A923" s="14" t="s">
        <v>2510</v>
      </c>
      <c r="B923" s="8">
        <v>2002</v>
      </c>
      <c r="C923" s="4" t="s">
        <v>344</v>
      </c>
      <c r="D923" s="21" t="s">
        <v>40</v>
      </c>
      <c r="E923" s="26">
        <v>358051</v>
      </c>
      <c r="F923" s="26" t="s">
        <v>2628</v>
      </c>
      <c r="G923" s="33" t="s">
        <v>481</v>
      </c>
      <c r="H923" s="227" t="s">
        <v>1988</v>
      </c>
      <c r="I923" s="227" t="s">
        <v>2316</v>
      </c>
      <c r="J923" s="227" t="s">
        <v>2580</v>
      </c>
      <c r="K923" s="227" t="s">
        <v>2495</v>
      </c>
      <c r="L923" s="227" t="s">
        <v>350</v>
      </c>
      <c r="M923" s="247">
        <v>2</v>
      </c>
      <c r="N923" s="244">
        <v>2565</v>
      </c>
      <c r="O923" s="243" t="s">
        <v>1575</v>
      </c>
      <c r="P923" s="125">
        <f>SUMIFS('C - Sazby a jednotkové ceny'!$H$7:$H$69,'C - Sazby a jednotkové ceny'!$E$7:$E$69,'A1 - Seznam míst plnění vnější'!L923,'C - Sazby a jednotkové ceny'!$F$7:$F$69,'A1 - Seznam míst plnění vnější'!M923)</f>
        <v>0</v>
      </c>
      <c r="Q923" s="269">
        <f t="shared" si="41"/>
        <v>0</v>
      </c>
      <c r="R923" s="249" t="s">
        <v>1586</v>
      </c>
      <c r="S923" s="251" t="s">
        <v>1586</v>
      </c>
      <c r="T923" s="252" t="s">
        <v>1586</v>
      </c>
      <c r="U923" s="250" t="s">
        <v>1586</v>
      </c>
      <c r="V923" s="261" t="s">
        <v>1586</v>
      </c>
      <c r="W923" s="262" t="s">
        <v>1586</v>
      </c>
      <c r="Y923" s="15">
        <f ca="1">SUMIFS('D - Harmonogram úklidu'!$AJ$5:$AJ$1213,'D - Harmonogram úklidu'!$A$5:$A$1213,'A1 - Seznam míst plnění vnější'!G927,'D - Harmonogram úklidu'!$B$5:$B$1213,'A1 - Seznam míst plnění vnější'!L927)</f>
        <v>4</v>
      </c>
      <c r="Z923" s="47" t="str">
        <f t="shared" si="40"/>
        <v>Rájec-Jestřebí</v>
      </c>
    </row>
    <row r="924" spans="1:26" ht="19.5" customHeight="1" x14ac:dyDescent="0.25">
      <c r="A924" s="14" t="s">
        <v>2510</v>
      </c>
      <c r="B924" s="8">
        <v>2001</v>
      </c>
      <c r="C924" s="44" t="s">
        <v>68</v>
      </c>
      <c r="D924" s="21" t="s">
        <v>33</v>
      </c>
      <c r="E924" s="26">
        <v>358150</v>
      </c>
      <c r="F924" s="26" t="s">
        <v>2613</v>
      </c>
      <c r="G924" s="33" t="s">
        <v>36</v>
      </c>
      <c r="H924" s="227" t="s">
        <v>1988</v>
      </c>
      <c r="I924" s="227" t="s">
        <v>2317</v>
      </c>
      <c r="J924" s="227" t="s">
        <v>2580</v>
      </c>
      <c r="K924" s="227" t="s">
        <v>2492</v>
      </c>
      <c r="L924" s="227" t="s">
        <v>347</v>
      </c>
      <c r="M924" s="247">
        <v>12</v>
      </c>
      <c r="N924" s="32">
        <v>5</v>
      </c>
      <c r="O924" s="39" t="s">
        <v>1576</v>
      </c>
      <c r="P924" s="125">
        <f>SUMIFS('C - Sazby a jednotkové ceny'!$H$7:$H$69,'C - Sazby a jednotkové ceny'!$E$7:$E$69,'A1 - Seznam míst plnění vnější'!L924,'C - Sazby a jednotkové ceny'!$F$7:$F$69,'A1 - Seznam míst plnění vnější'!M924)</f>
        <v>0</v>
      </c>
      <c r="Q924" s="269">
        <f t="shared" si="41"/>
        <v>0</v>
      </c>
      <c r="R924" s="249" t="s">
        <v>1586</v>
      </c>
      <c r="S924" s="251" t="s">
        <v>1586</v>
      </c>
      <c r="T924" s="252" t="s">
        <v>1586</v>
      </c>
      <c r="U924" s="250" t="s">
        <v>1586</v>
      </c>
      <c r="V924" s="261" t="s">
        <v>1586</v>
      </c>
      <c r="W924" s="262" t="s">
        <v>1586</v>
      </c>
      <c r="Y924" s="15">
        <f ca="1">SUMIFS('D - Harmonogram úklidu'!$AJ$5:$AJ$1213,'D - Harmonogram úklidu'!$A$5:$A$1213,'A1 - Seznam míst plnění vnější'!G928,'D - Harmonogram úklidu'!$B$5:$B$1213,'A1 - Seznam míst plnění vnější'!L928)</f>
        <v>12</v>
      </c>
      <c r="Z924" s="47" t="str">
        <f t="shared" si="40"/>
        <v>Rajhrad</v>
      </c>
    </row>
    <row r="925" spans="1:26" ht="19.5" customHeight="1" x14ac:dyDescent="0.25">
      <c r="A925" s="14" t="s">
        <v>2510</v>
      </c>
      <c r="B925" s="8">
        <v>2001</v>
      </c>
      <c r="C925" s="44" t="s">
        <v>68</v>
      </c>
      <c r="D925" s="21" t="s">
        <v>33</v>
      </c>
      <c r="E925" s="26">
        <v>358150</v>
      </c>
      <c r="F925" s="26" t="s">
        <v>2614</v>
      </c>
      <c r="G925" s="33" t="s">
        <v>36</v>
      </c>
      <c r="H925" s="227" t="s">
        <v>1988</v>
      </c>
      <c r="I925" s="227" t="s">
        <v>2317</v>
      </c>
      <c r="J925" s="227" t="s">
        <v>2580</v>
      </c>
      <c r="K925" s="227" t="s">
        <v>2493</v>
      </c>
      <c r="L925" s="227" t="s">
        <v>348</v>
      </c>
      <c r="M925" s="247">
        <v>4</v>
      </c>
      <c r="N925" s="32">
        <v>2</v>
      </c>
      <c r="O925" s="39" t="s">
        <v>1576</v>
      </c>
      <c r="P925" s="125">
        <f>SUMIFS('C - Sazby a jednotkové ceny'!$H$7:$H$69,'C - Sazby a jednotkové ceny'!$E$7:$E$69,'A1 - Seznam míst plnění vnější'!L925,'C - Sazby a jednotkové ceny'!$F$7:$F$69,'A1 - Seznam míst plnění vnější'!M925)</f>
        <v>0</v>
      </c>
      <c r="Q925" s="269">
        <f t="shared" si="41"/>
        <v>0</v>
      </c>
      <c r="R925" s="249" t="s">
        <v>1586</v>
      </c>
      <c r="S925" s="251" t="s">
        <v>1586</v>
      </c>
      <c r="T925" s="252" t="s">
        <v>1586</v>
      </c>
      <c r="U925" s="250" t="s">
        <v>1586</v>
      </c>
      <c r="V925" s="261" t="s">
        <v>1586</v>
      </c>
      <c r="W925" s="262" t="s">
        <v>1586</v>
      </c>
      <c r="Y925" s="15">
        <f ca="1">SUMIFS('D - Harmonogram úklidu'!$AJ$5:$AJ$1213,'D - Harmonogram úklidu'!$A$5:$A$1213,'A1 - Seznam míst plnění vnější'!G929,'D - Harmonogram úklidu'!$B$5:$B$1213,'A1 - Seznam míst plnění vnější'!L929)</f>
        <v>4</v>
      </c>
      <c r="Z925" s="47" t="str">
        <f t="shared" si="40"/>
        <v>Rajhrad</v>
      </c>
    </row>
    <row r="926" spans="1:26" ht="19.5" customHeight="1" x14ac:dyDescent="0.25">
      <c r="A926" s="14" t="s">
        <v>2510</v>
      </c>
      <c r="B926" s="8">
        <v>2001</v>
      </c>
      <c r="C926" s="4" t="s">
        <v>68</v>
      </c>
      <c r="D926" s="21" t="s">
        <v>33</v>
      </c>
      <c r="E926" s="26">
        <v>358150</v>
      </c>
      <c r="F926" s="26" t="s">
        <v>2615</v>
      </c>
      <c r="G926" s="33" t="s">
        <v>36</v>
      </c>
      <c r="H926" s="227" t="s">
        <v>1988</v>
      </c>
      <c r="I926" s="227" t="s">
        <v>2317</v>
      </c>
      <c r="J926" s="227" t="s">
        <v>2580</v>
      </c>
      <c r="K926" s="227" t="s">
        <v>2495</v>
      </c>
      <c r="L926" s="227" t="s">
        <v>350</v>
      </c>
      <c r="M926" s="247">
        <v>12</v>
      </c>
      <c r="N926" s="244">
        <v>1483</v>
      </c>
      <c r="O926" s="243" t="s">
        <v>1575</v>
      </c>
      <c r="P926" s="125">
        <f>SUMIFS('C - Sazby a jednotkové ceny'!$H$7:$H$69,'C - Sazby a jednotkové ceny'!$E$7:$E$69,'A1 - Seznam míst plnění vnější'!L926,'C - Sazby a jednotkové ceny'!$F$7:$F$69,'A1 - Seznam míst plnění vnější'!M926)</f>
        <v>0</v>
      </c>
      <c r="Q926" s="269">
        <f t="shared" si="41"/>
        <v>0</v>
      </c>
      <c r="R926" s="249" t="s">
        <v>1586</v>
      </c>
      <c r="S926" s="251" t="s">
        <v>1586</v>
      </c>
      <c r="T926" s="252" t="s">
        <v>1586</v>
      </c>
      <c r="U926" s="250" t="s">
        <v>1586</v>
      </c>
      <c r="V926" s="261" t="s">
        <v>1586</v>
      </c>
      <c r="W926" s="262" t="s">
        <v>1586</v>
      </c>
      <c r="Y926" s="15">
        <f ca="1">SUMIFS('D - Harmonogram úklidu'!$AJ$5:$AJ$1213,'D - Harmonogram úklidu'!$A$5:$A$1213,'A1 - Seznam míst plnění vnější'!G930,'D - Harmonogram úklidu'!$B$5:$B$1213,'A1 - Seznam míst plnění vnější'!L930)</f>
        <v>4</v>
      </c>
      <c r="Z926" s="47" t="str">
        <f t="shared" si="40"/>
        <v>Rajhrad</v>
      </c>
    </row>
    <row r="927" spans="1:26" ht="11.25" customHeight="1" x14ac:dyDescent="0.25">
      <c r="A927" s="14" t="s">
        <v>2510</v>
      </c>
      <c r="B927" s="8">
        <v>2001</v>
      </c>
      <c r="C927" s="4" t="s">
        <v>68</v>
      </c>
      <c r="D927" s="21" t="s">
        <v>33</v>
      </c>
      <c r="E927" s="26">
        <v>358150</v>
      </c>
      <c r="F927" s="26" t="s">
        <v>1638</v>
      </c>
      <c r="G927" s="33" t="s">
        <v>36</v>
      </c>
      <c r="H927" s="227" t="s">
        <v>1988</v>
      </c>
      <c r="I927" s="227" t="s">
        <v>2318</v>
      </c>
      <c r="J927" s="227" t="s">
        <v>2580</v>
      </c>
      <c r="K927" s="227" t="s">
        <v>2495</v>
      </c>
      <c r="L927" s="227" t="s">
        <v>349</v>
      </c>
      <c r="M927" s="247">
        <v>2</v>
      </c>
      <c r="N927" s="245">
        <v>135</v>
      </c>
      <c r="O927" s="243" t="s">
        <v>1575</v>
      </c>
      <c r="P927" s="125">
        <f>SUMIFS('C - Sazby a jednotkové ceny'!$H$7:$H$69,'C - Sazby a jednotkové ceny'!$E$7:$E$69,'A1 - Seznam míst plnění vnější'!L927,'C - Sazby a jednotkové ceny'!$F$7:$F$69,'A1 - Seznam míst plnění vnější'!M927)</f>
        <v>0</v>
      </c>
      <c r="Q927" s="269">
        <f t="shared" si="41"/>
        <v>0</v>
      </c>
      <c r="R927" s="249" t="s">
        <v>1585</v>
      </c>
      <c r="S927" s="253" t="s">
        <v>1585</v>
      </c>
      <c r="T927" s="254" t="s">
        <v>1585</v>
      </c>
      <c r="U927" s="250" t="s">
        <v>1586</v>
      </c>
      <c r="V927" s="261" t="s">
        <v>1586</v>
      </c>
      <c r="W927" s="262" t="s">
        <v>1586</v>
      </c>
      <c r="Y927" s="15">
        <f ca="1">SUMIFS('D - Harmonogram úklidu'!$AJ$5:$AJ$1213,'D - Harmonogram úklidu'!$A$5:$A$1213,'A1 - Seznam míst plnění vnější'!G931,'D - Harmonogram úklidu'!$B$5:$B$1213,'A1 - Seznam míst plnění vnější'!L931)</f>
        <v>16</v>
      </c>
      <c r="Z927" s="47" t="str">
        <f t="shared" si="40"/>
        <v>Rajhrad</v>
      </c>
    </row>
    <row r="928" spans="1:26" ht="11.25" customHeight="1" x14ac:dyDescent="0.25">
      <c r="A928" s="14" t="s">
        <v>2510</v>
      </c>
      <c r="B928" s="8">
        <v>2001</v>
      </c>
      <c r="C928" s="26" t="s">
        <v>68</v>
      </c>
      <c r="D928" s="41" t="s">
        <v>33</v>
      </c>
      <c r="E928" s="26">
        <v>358150</v>
      </c>
      <c r="F928" s="26" t="s">
        <v>1639</v>
      </c>
      <c r="G928" s="33" t="s">
        <v>36</v>
      </c>
      <c r="H928" s="227" t="s">
        <v>1988</v>
      </c>
      <c r="I928" s="227" t="s">
        <v>2318</v>
      </c>
      <c r="J928" s="227" t="s">
        <v>2580</v>
      </c>
      <c r="K928" s="227" t="s">
        <v>2495</v>
      </c>
      <c r="L928" s="227" t="s">
        <v>350</v>
      </c>
      <c r="M928" s="247">
        <v>12</v>
      </c>
      <c r="N928" s="244">
        <v>135</v>
      </c>
      <c r="O928" s="243" t="s">
        <v>1575</v>
      </c>
      <c r="P928" s="125">
        <f>SUMIFS('C - Sazby a jednotkové ceny'!$H$7:$H$69,'C - Sazby a jednotkové ceny'!$E$7:$E$69,'A1 - Seznam míst plnění vnější'!L928,'C - Sazby a jednotkové ceny'!$F$7:$F$69,'A1 - Seznam míst plnění vnější'!M928)</f>
        <v>0</v>
      </c>
      <c r="Q928" s="269">
        <f t="shared" si="41"/>
        <v>0</v>
      </c>
      <c r="R928" s="249" t="s">
        <v>1586</v>
      </c>
      <c r="S928" s="251" t="s">
        <v>1586</v>
      </c>
      <c r="T928" s="252" t="s">
        <v>1586</v>
      </c>
      <c r="U928" s="250" t="s">
        <v>1586</v>
      </c>
      <c r="V928" s="261" t="s">
        <v>1586</v>
      </c>
      <c r="W928" s="262" t="s">
        <v>1586</v>
      </c>
      <c r="Y928" s="15">
        <f ca="1">SUMIFS('D - Harmonogram úklidu'!$AJ$5:$AJ$1213,'D - Harmonogram úklidu'!$A$5:$A$1213,'A1 - Seznam míst plnění vnější'!G932,'D - Harmonogram úklidu'!$B$5:$B$1213,'A1 - Seznam míst plnění vnější'!L932)</f>
        <v>16</v>
      </c>
      <c r="Z928" s="47" t="str">
        <f t="shared" si="40"/>
        <v>Rajhrad</v>
      </c>
    </row>
    <row r="929" spans="1:26" ht="19.5" customHeight="1" x14ac:dyDescent="0.25">
      <c r="A929" s="14" t="s">
        <v>2510</v>
      </c>
      <c r="B929" s="8">
        <v>2001</v>
      </c>
      <c r="C929" s="26" t="s">
        <v>68</v>
      </c>
      <c r="D929" s="41" t="s">
        <v>33</v>
      </c>
      <c r="E929" s="26">
        <v>358150</v>
      </c>
      <c r="F929" s="26" t="s">
        <v>1829</v>
      </c>
      <c r="G929" s="33" t="s">
        <v>36</v>
      </c>
      <c r="H929" s="227" t="s">
        <v>1988</v>
      </c>
      <c r="I929" s="227" t="s">
        <v>2319</v>
      </c>
      <c r="J929" s="227" t="s">
        <v>2580</v>
      </c>
      <c r="K929" s="227" t="s">
        <v>1573</v>
      </c>
      <c r="L929" s="227" t="s">
        <v>345</v>
      </c>
      <c r="M929" s="247">
        <v>4</v>
      </c>
      <c r="N929" s="32">
        <v>1</v>
      </c>
      <c r="O929" s="39" t="s">
        <v>1576</v>
      </c>
      <c r="P929" s="125">
        <f>SUMIFS('C - Sazby a jednotkové ceny'!$H$7:$H$69,'C - Sazby a jednotkové ceny'!$E$7:$E$69,'A1 - Seznam míst plnění vnější'!L929,'C - Sazby a jednotkové ceny'!$F$7:$F$69,'A1 - Seznam míst plnění vnější'!M929)</f>
        <v>0</v>
      </c>
      <c r="Q929" s="269">
        <f t="shared" si="41"/>
        <v>0</v>
      </c>
      <c r="R929" s="249" t="s">
        <v>1586</v>
      </c>
      <c r="S929" s="251" t="s">
        <v>1586</v>
      </c>
      <c r="T929" s="252" t="s">
        <v>1586</v>
      </c>
      <c r="U929" s="250" t="s">
        <v>1586</v>
      </c>
      <c r="V929" s="261" t="s">
        <v>1586</v>
      </c>
      <c r="W929" s="262" t="s">
        <v>1586</v>
      </c>
      <c r="Y929" s="15">
        <f ca="1">SUMIFS('D - Harmonogram úklidu'!$AJ$5:$AJ$1213,'D - Harmonogram úklidu'!$A$5:$A$1213,'A1 - Seznam míst plnění vnější'!G933,'D - Harmonogram úklidu'!$B$5:$B$1213,'A1 - Seznam míst plnění vnější'!L933)</f>
        <v>12</v>
      </c>
      <c r="Z929" s="47" t="str">
        <f t="shared" si="40"/>
        <v>Rajhrad</v>
      </c>
    </row>
    <row r="930" spans="1:26" ht="19.5" customHeight="1" x14ac:dyDescent="0.25">
      <c r="A930" s="14" t="s">
        <v>2510</v>
      </c>
      <c r="B930" s="8">
        <v>2001</v>
      </c>
      <c r="C930" s="4" t="s">
        <v>68</v>
      </c>
      <c r="D930" s="21" t="s">
        <v>33</v>
      </c>
      <c r="E930" s="26">
        <v>358150</v>
      </c>
      <c r="F930" s="26" t="s">
        <v>1830</v>
      </c>
      <c r="G930" s="33" t="s">
        <v>36</v>
      </c>
      <c r="H930" s="227" t="s">
        <v>1988</v>
      </c>
      <c r="I930" s="227" t="s">
        <v>2319</v>
      </c>
      <c r="J930" s="227" t="s">
        <v>2580</v>
      </c>
      <c r="K930" s="227" t="s">
        <v>1573</v>
      </c>
      <c r="L930" s="227" t="s">
        <v>345</v>
      </c>
      <c r="M930" s="247">
        <v>4</v>
      </c>
      <c r="N930" s="31">
        <v>1</v>
      </c>
      <c r="O930" s="39" t="s">
        <v>1576</v>
      </c>
      <c r="P930" s="125">
        <f>SUMIFS('C - Sazby a jednotkové ceny'!$H$7:$H$69,'C - Sazby a jednotkové ceny'!$E$7:$E$69,'A1 - Seznam míst plnění vnější'!L930,'C - Sazby a jednotkové ceny'!$F$7:$F$69,'A1 - Seznam míst plnění vnější'!M930)</f>
        <v>0</v>
      </c>
      <c r="Q930" s="269">
        <f t="shared" si="41"/>
        <v>0</v>
      </c>
      <c r="R930" s="249" t="s">
        <v>1586</v>
      </c>
      <c r="S930" s="251" t="s">
        <v>1586</v>
      </c>
      <c r="T930" s="254" t="s">
        <v>1586</v>
      </c>
      <c r="U930" s="250" t="s">
        <v>1586</v>
      </c>
      <c r="V930" s="261" t="s">
        <v>1586</v>
      </c>
      <c r="W930" s="262" t="s">
        <v>1586</v>
      </c>
      <c r="Y930" s="15">
        <f ca="1">SUMIFS('D - Harmonogram úklidu'!$AJ$5:$AJ$1213,'D - Harmonogram úklidu'!$A$5:$A$1213,'A1 - Seznam míst plnění vnější'!G934,'D - Harmonogram úklidu'!$B$5:$B$1213,'A1 - Seznam míst plnění vnější'!L934)</f>
        <v>2</v>
      </c>
      <c r="Z930" s="47" t="str">
        <f t="shared" si="40"/>
        <v>Rajhrad</v>
      </c>
    </row>
    <row r="931" spans="1:26" ht="11.25" customHeight="1" x14ac:dyDescent="0.25">
      <c r="A931" s="14" t="s">
        <v>2510</v>
      </c>
      <c r="B931" s="8">
        <v>1271</v>
      </c>
      <c r="C931" s="4" t="s">
        <v>68</v>
      </c>
      <c r="D931" s="21" t="s">
        <v>61</v>
      </c>
      <c r="E931" s="26">
        <v>358358</v>
      </c>
      <c r="F931" s="26" t="s">
        <v>1807</v>
      </c>
      <c r="G931" s="33" t="s">
        <v>103</v>
      </c>
      <c r="H931" s="227" t="s">
        <v>1988</v>
      </c>
      <c r="I931" s="227" t="s">
        <v>2320</v>
      </c>
      <c r="J931" s="227" t="s">
        <v>2580</v>
      </c>
      <c r="K931" s="227" t="s">
        <v>2492</v>
      </c>
      <c r="L931" s="227" t="s">
        <v>347</v>
      </c>
      <c r="M931" s="247">
        <v>4</v>
      </c>
      <c r="N931" s="31">
        <v>2</v>
      </c>
      <c r="O931" s="39" t="s">
        <v>1576</v>
      </c>
      <c r="P931" s="125">
        <f>SUMIFS('C - Sazby a jednotkové ceny'!$H$7:$H$69,'C - Sazby a jednotkové ceny'!$E$7:$E$69,'A1 - Seznam míst plnění vnější'!L931,'C - Sazby a jednotkové ceny'!$F$7:$F$69,'A1 - Seznam míst plnění vnější'!M931)</f>
        <v>0</v>
      </c>
      <c r="Q931" s="269">
        <f t="shared" si="41"/>
        <v>0</v>
      </c>
      <c r="R931" s="249" t="s">
        <v>1586</v>
      </c>
      <c r="S931" s="251" t="s">
        <v>1586</v>
      </c>
      <c r="T931" s="254" t="s">
        <v>1586</v>
      </c>
      <c r="U931" s="250" t="s">
        <v>1586</v>
      </c>
      <c r="V931" s="261" t="s">
        <v>1586</v>
      </c>
      <c r="W931" s="262" t="s">
        <v>1586</v>
      </c>
      <c r="Y931" s="15">
        <f ca="1">SUMIFS('D - Harmonogram úklidu'!$AJ$5:$AJ$1213,'D - Harmonogram úklidu'!$A$5:$A$1213,'A1 - Seznam míst plnění vnější'!G935,'D - Harmonogram úklidu'!$B$5:$B$1213,'A1 - Seznam míst plnění vnější'!L935)</f>
        <v>4</v>
      </c>
      <c r="Z931" s="47" t="str">
        <f t="shared" si="40"/>
        <v>Rakšice</v>
      </c>
    </row>
    <row r="932" spans="1:26" ht="11.25" customHeight="1" x14ac:dyDescent="0.25">
      <c r="A932" s="14" t="s">
        <v>2510</v>
      </c>
      <c r="B932" s="8">
        <v>1271</v>
      </c>
      <c r="C932" s="4" t="s">
        <v>68</v>
      </c>
      <c r="D932" s="42" t="s">
        <v>61</v>
      </c>
      <c r="E932" s="26">
        <v>358358</v>
      </c>
      <c r="F932" s="26" t="s">
        <v>1646</v>
      </c>
      <c r="G932" s="33" t="s">
        <v>103</v>
      </c>
      <c r="H932" s="227" t="s">
        <v>1988</v>
      </c>
      <c r="I932" s="227" t="s">
        <v>2321</v>
      </c>
      <c r="J932" s="227" t="s">
        <v>2580</v>
      </c>
      <c r="K932" s="227" t="s">
        <v>2492</v>
      </c>
      <c r="L932" s="227" t="s">
        <v>347</v>
      </c>
      <c r="M932" s="247">
        <v>12</v>
      </c>
      <c r="N932" s="31">
        <v>2</v>
      </c>
      <c r="O932" s="39" t="s">
        <v>1576</v>
      </c>
      <c r="P932" s="125">
        <f>SUMIFS('C - Sazby a jednotkové ceny'!$H$7:$H$69,'C - Sazby a jednotkové ceny'!$E$7:$E$69,'A1 - Seznam míst plnění vnější'!L932,'C - Sazby a jednotkové ceny'!$F$7:$F$69,'A1 - Seznam míst plnění vnější'!M932)</f>
        <v>0</v>
      </c>
      <c r="Q932" s="269">
        <f t="shared" si="41"/>
        <v>0</v>
      </c>
      <c r="R932" s="249" t="s">
        <v>1586</v>
      </c>
      <c r="S932" s="251" t="s">
        <v>1586</v>
      </c>
      <c r="T932" s="254" t="s">
        <v>1586</v>
      </c>
      <c r="U932" s="250" t="s">
        <v>1586</v>
      </c>
      <c r="V932" s="261" t="s">
        <v>1586</v>
      </c>
      <c r="W932" s="262" t="s">
        <v>1586</v>
      </c>
      <c r="Y932" s="15">
        <f ca="1">SUMIFS('D - Harmonogram úklidu'!$AJ$5:$AJ$1213,'D - Harmonogram úklidu'!$A$5:$A$1213,'A1 - Seznam míst plnění vnější'!G936,'D - Harmonogram úklidu'!$B$5:$B$1213,'A1 - Seznam míst plnění vnější'!L936)</f>
        <v>4</v>
      </c>
      <c r="Z932" s="47" t="str">
        <f t="shared" si="40"/>
        <v>Rakšice</v>
      </c>
    </row>
    <row r="933" spans="1:26" ht="11.25" customHeight="1" x14ac:dyDescent="0.25">
      <c r="A933" s="14" t="s">
        <v>2510</v>
      </c>
      <c r="B933" s="8">
        <v>1271</v>
      </c>
      <c r="C933" s="4" t="s">
        <v>68</v>
      </c>
      <c r="D933" s="42" t="s">
        <v>61</v>
      </c>
      <c r="E933" s="26">
        <v>358358</v>
      </c>
      <c r="F933" s="26" t="s">
        <v>1647</v>
      </c>
      <c r="G933" s="33" t="s">
        <v>103</v>
      </c>
      <c r="H933" s="227" t="s">
        <v>1988</v>
      </c>
      <c r="I933" s="227" t="s">
        <v>2321</v>
      </c>
      <c r="J933" s="227" t="s">
        <v>2580</v>
      </c>
      <c r="K933" s="227" t="s">
        <v>2495</v>
      </c>
      <c r="L933" s="227" t="s">
        <v>350</v>
      </c>
      <c r="M933" s="247">
        <v>12</v>
      </c>
      <c r="N933" s="245">
        <v>121</v>
      </c>
      <c r="O933" s="243" t="s">
        <v>1575</v>
      </c>
      <c r="P933" s="125">
        <f>SUMIFS('C - Sazby a jednotkové ceny'!$H$7:$H$69,'C - Sazby a jednotkové ceny'!$E$7:$E$69,'A1 - Seznam míst plnění vnější'!L933,'C - Sazby a jednotkové ceny'!$F$7:$F$69,'A1 - Seznam míst plnění vnější'!M933)</f>
        <v>0</v>
      </c>
      <c r="Q933" s="269">
        <f t="shared" si="41"/>
        <v>0</v>
      </c>
      <c r="R933" s="249" t="s">
        <v>1586</v>
      </c>
      <c r="S933" s="251" t="s">
        <v>1585</v>
      </c>
      <c r="T933" s="254" t="s">
        <v>1585</v>
      </c>
      <c r="U933" s="250" t="s">
        <v>1586</v>
      </c>
      <c r="V933" s="261" t="s">
        <v>1586</v>
      </c>
      <c r="W933" s="262" t="s">
        <v>1586</v>
      </c>
      <c r="Y933" s="15">
        <f ca="1">SUMIFS('D - Harmonogram úklidu'!$AJ$5:$AJ$1213,'D - Harmonogram úklidu'!$A$5:$A$1213,'A1 - Seznam míst plnění vnější'!G937,'D - Harmonogram úklidu'!$B$5:$B$1213,'A1 - Seznam míst plnění vnější'!L937)</f>
        <v>1</v>
      </c>
      <c r="Z933" s="47" t="str">
        <f t="shared" si="40"/>
        <v>Rakšice</v>
      </c>
    </row>
    <row r="934" spans="1:26" ht="19.5" customHeight="1" x14ac:dyDescent="0.25">
      <c r="A934" s="14" t="s">
        <v>2510</v>
      </c>
      <c r="B934" s="8">
        <v>2001</v>
      </c>
      <c r="C934" s="4" t="s">
        <v>68</v>
      </c>
      <c r="D934" s="21" t="s">
        <v>48</v>
      </c>
      <c r="E934" s="26">
        <v>356253</v>
      </c>
      <c r="F934" s="26" t="s">
        <v>1643</v>
      </c>
      <c r="G934" s="33" t="s">
        <v>52</v>
      </c>
      <c r="H934" s="227" t="s">
        <v>1988</v>
      </c>
      <c r="I934" s="227" t="s">
        <v>2322</v>
      </c>
      <c r="J934" s="227" t="s">
        <v>2580</v>
      </c>
      <c r="K934" s="227" t="s">
        <v>2491</v>
      </c>
      <c r="L934" s="227" t="s">
        <v>346</v>
      </c>
      <c r="M934" s="247">
        <v>12</v>
      </c>
      <c r="N934" s="244">
        <v>52</v>
      </c>
      <c r="O934" s="243" t="s">
        <v>1575</v>
      </c>
      <c r="P934" s="125">
        <f>SUMIFS('C - Sazby a jednotkové ceny'!$H$7:$H$69,'C - Sazby a jednotkové ceny'!$E$7:$E$69,'A1 - Seznam míst plnění vnější'!L934,'C - Sazby a jednotkové ceny'!$F$7:$F$69,'A1 - Seznam míst plnění vnější'!M934)</f>
        <v>0</v>
      </c>
      <c r="Q934" s="269">
        <f t="shared" si="41"/>
        <v>0</v>
      </c>
      <c r="R934" s="249" t="s">
        <v>1586</v>
      </c>
      <c r="S934" s="251" t="s">
        <v>1586</v>
      </c>
      <c r="T934" s="252" t="s">
        <v>1586</v>
      </c>
      <c r="U934" s="250" t="s">
        <v>1586</v>
      </c>
      <c r="V934" s="261" t="s">
        <v>1586</v>
      </c>
      <c r="W934" s="262" t="s">
        <v>1586</v>
      </c>
      <c r="Y934" s="15">
        <f ca="1">SUMIFS('D - Harmonogram úklidu'!$AJ$5:$AJ$1213,'D - Harmonogram úklidu'!$A$5:$A$1213,'A1 - Seznam míst plnění vnější'!G938,'D - Harmonogram úklidu'!$B$5:$B$1213,'A1 - Seznam míst plnění vnější'!L938)</f>
        <v>4</v>
      </c>
      <c r="Z934" s="47" t="str">
        <f t="shared" si="40"/>
        <v>Rakvice</v>
      </c>
    </row>
    <row r="935" spans="1:26" ht="19.5" customHeight="1" x14ac:dyDescent="0.25">
      <c r="A935" s="14" t="s">
        <v>2510</v>
      </c>
      <c r="B935" s="8">
        <v>2001</v>
      </c>
      <c r="C935" s="4" t="s">
        <v>68</v>
      </c>
      <c r="D935" s="21" t="s">
        <v>48</v>
      </c>
      <c r="E935" s="26">
        <v>356253</v>
      </c>
      <c r="F935" s="26" t="s">
        <v>1644</v>
      </c>
      <c r="G935" s="33" t="s">
        <v>52</v>
      </c>
      <c r="H935" s="227" t="s">
        <v>1988</v>
      </c>
      <c r="I935" s="227" t="s">
        <v>2322</v>
      </c>
      <c r="J935" s="227" t="s">
        <v>2580</v>
      </c>
      <c r="K935" s="227" t="s">
        <v>2492</v>
      </c>
      <c r="L935" s="227" t="s">
        <v>347</v>
      </c>
      <c r="M935" s="247">
        <v>12</v>
      </c>
      <c r="N935" s="31">
        <v>2</v>
      </c>
      <c r="O935" s="39" t="s">
        <v>1576</v>
      </c>
      <c r="P935" s="125">
        <f>SUMIFS('C - Sazby a jednotkové ceny'!$H$7:$H$69,'C - Sazby a jednotkové ceny'!$E$7:$E$69,'A1 - Seznam míst plnění vnější'!L935,'C - Sazby a jednotkové ceny'!$F$7:$F$69,'A1 - Seznam míst plnění vnější'!M935)</f>
        <v>0</v>
      </c>
      <c r="Q935" s="269">
        <f t="shared" si="41"/>
        <v>0</v>
      </c>
      <c r="R935" s="249" t="s">
        <v>1586</v>
      </c>
      <c r="S935" s="251" t="s">
        <v>1586</v>
      </c>
      <c r="T935" s="252" t="s">
        <v>1586</v>
      </c>
      <c r="U935" s="250" t="s">
        <v>1586</v>
      </c>
      <c r="V935" s="261" t="s">
        <v>1586</v>
      </c>
      <c r="W935" s="262" t="s">
        <v>1586</v>
      </c>
      <c r="Y935" s="15">
        <f ca="1">SUMIFS('D - Harmonogram úklidu'!$AJ$5:$AJ$1213,'D - Harmonogram úklidu'!$A$5:$A$1213,'A1 - Seznam míst plnění vnější'!G939,'D - Harmonogram úklidu'!$B$5:$B$1213,'A1 - Seznam míst plnění vnější'!L939)</f>
        <v>4</v>
      </c>
      <c r="Z935" s="47" t="str">
        <f t="shared" si="40"/>
        <v>Rakvice</v>
      </c>
    </row>
    <row r="936" spans="1:26" ht="11.25" customHeight="1" x14ac:dyDescent="0.25">
      <c r="A936" s="14" t="s">
        <v>2510</v>
      </c>
      <c r="B936" s="8">
        <v>1801</v>
      </c>
      <c r="C936" s="4" t="s">
        <v>128</v>
      </c>
      <c r="D936" s="21" t="s">
        <v>137</v>
      </c>
      <c r="E936" s="26">
        <v>758607</v>
      </c>
      <c r="F936" s="26" t="s">
        <v>1616</v>
      </c>
      <c r="G936" s="33" t="s">
        <v>205</v>
      </c>
      <c r="H936" s="227" t="s">
        <v>1988</v>
      </c>
      <c r="I936" s="227" t="s">
        <v>2323</v>
      </c>
      <c r="J936" s="227" t="s">
        <v>2580</v>
      </c>
      <c r="K936" s="227" t="s">
        <v>2495</v>
      </c>
      <c r="L936" s="227" t="s">
        <v>350</v>
      </c>
      <c r="M936" s="247">
        <v>2</v>
      </c>
      <c r="N936" s="245">
        <v>1052</v>
      </c>
      <c r="O936" s="243" t="s">
        <v>1575</v>
      </c>
      <c r="P936" s="125">
        <f>SUMIFS('C - Sazby a jednotkové ceny'!$H$7:$H$69,'C - Sazby a jednotkové ceny'!$E$7:$E$69,'A1 - Seznam míst plnění vnější'!L936,'C - Sazby a jednotkové ceny'!$F$7:$F$69,'A1 - Seznam míst plnění vnější'!M936)</f>
        <v>0</v>
      </c>
      <c r="Q936" s="269">
        <f t="shared" si="41"/>
        <v>0</v>
      </c>
      <c r="R936" s="249" t="s">
        <v>1586</v>
      </c>
      <c r="S936" s="251" t="s">
        <v>1585</v>
      </c>
      <c r="T936" s="252" t="s">
        <v>1585</v>
      </c>
      <c r="U936" s="250" t="s">
        <v>1586</v>
      </c>
      <c r="V936" s="261" t="s">
        <v>1586</v>
      </c>
      <c r="W936" s="262" t="s">
        <v>1586</v>
      </c>
      <c r="Y936" s="15">
        <f ca="1">SUMIFS('D - Harmonogram úklidu'!$AJ$5:$AJ$1213,'D - Harmonogram úklidu'!$A$5:$A$1213,'A1 - Seznam míst plnění vnější'!G940,'D - Harmonogram úklidu'!$B$5:$B$1213,'A1 - Seznam míst plnění vnější'!L940)</f>
        <v>4</v>
      </c>
      <c r="Z936" s="47" t="str">
        <f t="shared" si="40"/>
        <v>Rantířov</v>
      </c>
    </row>
    <row r="937" spans="1:26" ht="11.25" customHeight="1" x14ac:dyDescent="0.25">
      <c r="A937" s="14" t="s">
        <v>2510</v>
      </c>
      <c r="B937" s="8">
        <v>1801</v>
      </c>
      <c r="C937" s="4" t="s">
        <v>128</v>
      </c>
      <c r="D937" s="21" t="s">
        <v>137</v>
      </c>
      <c r="E937" s="26">
        <v>758607</v>
      </c>
      <c r="F937" s="26" t="s">
        <v>1617</v>
      </c>
      <c r="G937" s="33" t="s">
        <v>205</v>
      </c>
      <c r="H937" s="227" t="s">
        <v>1988</v>
      </c>
      <c r="I937" s="227" t="s">
        <v>2323</v>
      </c>
      <c r="J937" s="227" t="s">
        <v>2494</v>
      </c>
      <c r="K937" s="227" t="s">
        <v>2494</v>
      </c>
      <c r="L937" s="227" t="s">
        <v>391</v>
      </c>
      <c r="M937" s="247">
        <v>1</v>
      </c>
      <c r="N937" s="244">
        <v>1165</v>
      </c>
      <c r="O937" s="243" t="s">
        <v>1575</v>
      </c>
      <c r="P937" s="125">
        <f>SUMIFS('C - Sazby a jednotkové ceny'!$H$7:$H$69,'C - Sazby a jednotkové ceny'!$E$7:$E$69,'A1 - Seznam míst plnění vnější'!L937,'C - Sazby a jednotkové ceny'!$F$7:$F$69,'A1 - Seznam míst plnění vnější'!M937)</f>
        <v>0</v>
      </c>
      <c r="Q937" s="269">
        <f t="shared" si="41"/>
        <v>0</v>
      </c>
      <c r="R937" s="249" t="s">
        <v>1586</v>
      </c>
      <c r="S937" s="251" t="s">
        <v>1586</v>
      </c>
      <c r="T937" s="252" t="s">
        <v>1586</v>
      </c>
      <c r="U937" s="250" t="s">
        <v>1586</v>
      </c>
      <c r="V937" s="261" t="s">
        <v>1586</v>
      </c>
      <c r="W937" s="262" t="s">
        <v>1586</v>
      </c>
      <c r="Y937" s="15">
        <f ca="1">SUMIFS('D - Harmonogram úklidu'!$AJ$5:$AJ$1213,'D - Harmonogram úklidu'!$A$5:$A$1213,'A1 - Seznam míst plnění vnější'!G941,'D - Harmonogram úklidu'!$B$5:$B$1213,'A1 - Seznam míst plnění vnější'!L941)</f>
        <v>6</v>
      </c>
      <c r="Z937" s="47" t="str">
        <f t="shared" si="40"/>
        <v>Rantířov</v>
      </c>
    </row>
    <row r="938" spans="1:26" ht="11.25" customHeight="1" x14ac:dyDescent="0.25">
      <c r="A938" s="14" t="s">
        <v>2510</v>
      </c>
      <c r="B938" s="8">
        <v>1801</v>
      </c>
      <c r="C938" s="4" t="s">
        <v>128</v>
      </c>
      <c r="D938" s="21" t="s">
        <v>137</v>
      </c>
      <c r="E938" s="26">
        <v>758607</v>
      </c>
      <c r="F938" s="26" t="s">
        <v>1646</v>
      </c>
      <c r="G938" s="33" t="s">
        <v>205</v>
      </c>
      <c r="H938" s="227" t="s">
        <v>1988</v>
      </c>
      <c r="I938" s="227" t="s">
        <v>2324</v>
      </c>
      <c r="J938" s="227" t="s">
        <v>2580</v>
      </c>
      <c r="K938" s="227" t="s">
        <v>2492</v>
      </c>
      <c r="L938" s="227" t="s">
        <v>347</v>
      </c>
      <c r="M938" s="247">
        <v>4</v>
      </c>
      <c r="N938" s="32">
        <v>2</v>
      </c>
      <c r="O938" s="39" t="s">
        <v>1576</v>
      </c>
      <c r="P938" s="125">
        <f>SUMIFS('C - Sazby a jednotkové ceny'!$H$7:$H$69,'C - Sazby a jednotkové ceny'!$E$7:$E$69,'A1 - Seznam míst plnění vnější'!L938,'C - Sazby a jednotkové ceny'!$F$7:$F$69,'A1 - Seznam míst plnění vnější'!M938)</f>
        <v>0</v>
      </c>
      <c r="Q938" s="269">
        <f t="shared" si="41"/>
        <v>0</v>
      </c>
      <c r="R938" s="249" t="s">
        <v>1586</v>
      </c>
      <c r="S938" s="251" t="s">
        <v>1586</v>
      </c>
      <c r="T938" s="252" t="s">
        <v>1586</v>
      </c>
      <c r="U938" s="250" t="s">
        <v>1586</v>
      </c>
      <c r="V938" s="261" t="s">
        <v>1586</v>
      </c>
      <c r="W938" s="262" t="s">
        <v>1586</v>
      </c>
      <c r="Y938" s="15">
        <f ca="1">SUMIFS('D - Harmonogram úklidu'!$AJ$5:$AJ$1213,'D - Harmonogram úklidu'!$A$5:$A$1213,'A1 - Seznam míst plnění vnější'!G942,'D - Harmonogram úklidu'!$B$5:$B$1213,'A1 - Seznam míst plnění vnější'!L942)</f>
        <v>1</v>
      </c>
      <c r="Z938" s="47" t="str">
        <f t="shared" si="40"/>
        <v>Rantířov</v>
      </c>
    </row>
    <row r="939" spans="1:26" ht="11.25" customHeight="1" x14ac:dyDescent="0.25">
      <c r="A939" s="14" t="s">
        <v>2510</v>
      </c>
      <c r="B939" s="8">
        <v>1801</v>
      </c>
      <c r="C939" s="4" t="s">
        <v>128</v>
      </c>
      <c r="D939" s="21" t="s">
        <v>137</v>
      </c>
      <c r="E939" s="26">
        <v>758607</v>
      </c>
      <c r="F939" s="26" t="s">
        <v>1647</v>
      </c>
      <c r="G939" s="33" t="s">
        <v>205</v>
      </c>
      <c r="H939" s="227" t="s">
        <v>1988</v>
      </c>
      <c r="I939" s="227" t="s">
        <v>2324</v>
      </c>
      <c r="J939" s="227" t="s">
        <v>2580</v>
      </c>
      <c r="K939" s="227" t="s">
        <v>2495</v>
      </c>
      <c r="L939" s="227" t="s">
        <v>350</v>
      </c>
      <c r="M939" s="247">
        <v>4</v>
      </c>
      <c r="N939" s="244">
        <v>176.13</v>
      </c>
      <c r="O939" s="243" t="s">
        <v>1575</v>
      </c>
      <c r="P939" s="125">
        <f>SUMIFS('C - Sazby a jednotkové ceny'!$H$7:$H$69,'C - Sazby a jednotkové ceny'!$E$7:$E$69,'A1 - Seznam míst plnění vnější'!L939,'C - Sazby a jednotkové ceny'!$F$7:$F$69,'A1 - Seznam míst plnění vnější'!M939)</f>
        <v>0</v>
      </c>
      <c r="Q939" s="269">
        <f t="shared" si="41"/>
        <v>0</v>
      </c>
      <c r="R939" s="249" t="s">
        <v>1586</v>
      </c>
      <c r="S939" s="251" t="s">
        <v>1585</v>
      </c>
      <c r="T939" s="252" t="s">
        <v>1585</v>
      </c>
      <c r="U939" s="250" t="s">
        <v>1586</v>
      </c>
      <c r="V939" s="261" t="s">
        <v>1586</v>
      </c>
      <c r="W939" s="262" t="s">
        <v>1586</v>
      </c>
      <c r="Y939" s="15">
        <f ca="1">SUMIFS('D - Harmonogram úklidu'!$AJ$5:$AJ$1213,'D - Harmonogram úklidu'!$A$5:$A$1213,'A1 - Seznam míst plnění vnější'!G943,'D - Harmonogram úklidu'!$B$5:$B$1213,'A1 - Seznam míst plnění vnější'!L943)</f>
        <v>4</v>
      </c>
      <c r="Z939" s="47" t="str">
        <f t="shared" si="40"/>
        <v>Rantířov</v>
      </c>
    </row>
    <row r="940" spans="1:26" ht="19.5" customHeight="1" x14ac:dyDescent="0.25">
      <c r="A940" s="14" t="s">
        <v>2510</v>
      </c>
      <c r="B940" s="8">
        <v>1241</v>
      </c>
      <c r="C940" s="4" t="s">
        <v>68</v>
      </c>
      <c r="D940" s="21" t="s">
        <v>132</v>
      </c>
      <c r="E940" s="26">
        <v>358556</v>
      </c>
      <c r="F940" s="26" t="s">
        <v>1730</v>
      </c>
      <c r="G940" s="33" t="s">
        <v>206</v>
      </c>
      <c r="H940" s="227" t="s">
        <v>1988</v>
      </c>
      <c r="I940" s="227" t="s">
        <v>2325</v>
      </c>
      <c r="J940" s="227" t="s">
        <v>2580</v>
      </c>
      <c r="K940" s="227" t="s">
        <v>2492</v>
      </c>
      <c r="L940" s="227" t="s">
        <v>347</v>
      </c>
      <c r="M940" s="247">
        <v>4</v>
      </c>
      <c r="N940" s="32">
        <v>1</v>
      </c>
      <c r="O940" s="39" t="s">
        <v>1576</v>
      </c>
      <c r="P940" s="125">
        <f>SUMIFS('C - Sazby a jednotkové ceny'!$H$7:$H$69,'C - Sazby a jednotkové ceny'!$E$7:$E$69,'A1 - Seznam míst plnění vnější'!L940,'C - Sazby a jednotkové ceny'!$F$7:$F$69,'A1 - Seznam míst plnění vnější'!M940)</f>
        <v>0</v>
      </c>
      <c r="Q940" s="269">
        <f t="shared" si="41"/>
        <v>0</v>
      </c>
      <c r="R940" s="249" t="s">
        <v>1586</v>
      </c>
      <c r="S940" s="251" t="s">
        <v>1586</v>
      </c>
      <c r="T940" s="252" t="s">
        <v>1586</v>
      </c>
      <c r="U940" s="250" t="s">
        <v>1586</v>
      </c>
      <c r="V940" s="261" t="s">
        <v>1586</v>
      </c>
      <c r="W940" s="262" t="s">
        <v>1586</v>
      </c>
      <c r="Y940" s="15">
        <f ca="1">SUMIFS('D - Harmonogram úklidu'!$AJ$5:$AJ$1213,'D - Harmonogram úklidu'!$A$5:$A$1213,'A1 - Seznam míst plnění vnější'!G944,'D - Harmonogram úklidu'!$B$5:$B$1213,'A1 - Seznam míst plnění vnější'!L944)</f>
        <v>6</v>
      </c>
      <c r="Z940" s="47" t="str">
        <f t="shared" si="40"/>
        <v>Rapotice</v>
      </c>
    </row>
    <row r="941" spans="1:26" ht="19.5" customHeight="1" x14ac:dyDescent="0.25">
      <c r="A941" s="14" t="s">
        <v>2510</v>
      </c>
      <c r="B941" s="8">
        <v>1241</v>
      </c>
      <c r="C941" s="4" t="s">
        <v>68</v>
      </c>
      <c r="D941" s="21" t="s">
        <v>132</v>
      </c>
      <c r="E941" s="26">
        <v>358556</v>
      </c>
      <c r="F941" s="26" t="s">
        <v>1731</v>
      </c>
      <c r="G941" s="33" t="s">
        <v>206</v>
      </c>
      <c r="H941" s="227" t="s">
        <v>1988</v>
      </c>
      <c r="I941" s="227" t="s">
        <v>2325</v>
      </c>
      <c r="J941" s="227" t="s">
        <v>2580</v>
      </c>
      <c r="K941" s="227" t="s">
        <v>2495</v>
      </c>
      <c r="L941" s="227" t="s">
        <v>350</v>
      </c>
      <c r="M941" s="247">
        <v>1</v>
      </c>
      <c r="N941" s="244">
        <v>912</v>
      </c>
      <c r="O941" s="243" t="s">
        <v>1575</v>
      </c>
      <c r="P941" s="125">
        <f>SUMIFS('C - Sazby a jednotkové ceny'!$H$7:$H$69,'C - Sazby a jednotkové ceny'!$E$7:$E$69,'A1 - Seznam míst plnění vnější'!L941,'C - Sazby a jednotkové ceny'!$F$7:$F$69,'A1 - Seznam míst plnění vnější'!M941)</f>
        <v>0</v>
      </c>
      <c r="Q941" s="269">
        <f t="shared" si="41"/>
        <v>0</v>
      </c>
      <c r="R941" s="249" t="s">
        <v>1586</v>
      </c>
      <c r="S941" s="251" t="s">
        <v>1585</v>
      </c>
      <c r="T941" s="252" t="s">
        <v>1585</v>
      </c>
      <c r="U941" s="250" t="s">
        <v>1586</v>
      </c>
      <c r="V941" s="261" t="s">
        <v>1586</v>
      </c>
      <c r="W941" s="262" t="s">
        <v>1586</v>
      </c>
      <c r="Y941" s="15">
        <f ca="1">SUMIFS('D - Harmonogram úklidu'!$AJ$5:$AJ$1213,'D - Harmonogram úklidu'!$A$5:$A$1213,'A1 - Seznam míst plnění vnější'!G945,'D - Harmonogram úklidu'!$B$5:$B$1213,'A1 - Seznam míst plnění vnější'!L945)</f>
        <v>4</v>
      </c>
      <c r="Z941" s="47" t="str">
        <f t="shared" si="40"/>
        <v>Rapotice</v>
      </c>
    </row>
    <row r="942" spans="1:26" ht="19.5" customHeight="1" x14ac:dyDescent="0.25">
      <c r="A942" s="14" t="s">
        <v>2510</v>
      </c>
      <c r="B942" s="8">
        <v>1241</v>
      </c>
      <c r="C942" s="4" t="s">
        <v>68</v>
      </c>
      <c r="D942" s="21" t="s">
        <v>132</v>
      </c>
      <c r="E942" s="26">
        <v>358556</v>
      </c>
      <c r="F942" s="26" t="s">
        <v>1732</v>
      </c>
      <c r="G942" s="33" t="s">
        <v>206</v>
      </c>
      <c r="H942" s="227" t="s">
        <v>1988</v>
      </c>
      <c r="I942" s="227" t="s">
        <v>2325</v>
      </c>
      <c r="J942" s="227" t="s">
        <v>2494</v>
      </c>
      <c r="K942" s="227" t="s">
        <v>2494</v>
      </c>
      <c r="L942" s="227" t="s">
        <v>391</v>
      </c>
      <c r="M942" s="247">
        <v>1</v>
      </c>
      <c r="N942" s="244">
        <v>3744</v>
      </c>
      <c r="O942" s="243" t="s">
        <v>1575</v>
      </c>
      <c r="P942" s="125">
        <f>SUMIFS('C - Sazby a jednotkové ceny'!$H$7:$H$69,'C - Sazby a jednotkové ceny'!$E$7:$E$69,'A1 - Seznam míst plnění vnější'!L942,'C - Sazby a jednotkové ceny'!$F$7:$F$69,'A1 - Seznam míst plnění vnější'!M942)</f>
        <v>0</v>
      </c>
      <c r="Q942" s="269">
        <f t="shared" si="41"/>
        <v>0</v>
      </c>
      <c r="R942" s="249" t="s">
        <v>1586</v>
      </c>
      <c r="S942" s="251" t="s">
        <v>1586</v>
      </c>
      <c r="T942" s="252" t="s">
        <v>1586</v>
      </c>
      <c r="U942" s="250" t="s">
        <v>1586</v>
      </c>
      <c r="V942" s="261" t="s">
        <v>1586</v>
      </c>
      <c r="W942" s="262" t="s">
        <v>1586</v>
      </c>
      <c r="Y942" s="15">
        <f ca="1">SUMIFS('D - Harmonogram úklidu'!$AJ$5:$AJ$1213,'D - Harmonogram úklidu'!$A$5:$A$1213,'A1 - Seznam míst plnění vnější'!G947,'D - Harmonogram úklidu'!$B$5:$B$1213,'A1 - Seznam míst plnění vnější'!L947)</f>
        <v>4</v>
      </c>
      <c r="Z942" s="47" t="str">
        <f t="shared" si="40"/>
        <v>Rapotice</v>
      </c>
    </row>
    <row r="943" spans="1:26" ht="11.25" customHeight="1" x14ac:dyDescent="0.25">
      <c r="A943" s="14" t="s">
        <v>2510</v>
      </c>
      <c r="B943" s="8">
        <v>1241</v>
      </c>
      <c r="C943" s="26" t="s">
        <v>68</v>
      </c>
      <c r="D943" s="21" t="s">
        <v>132</v>
      </c>
      <c r="E943" s="26">
        <v>358556</v>
      </c>
      <c r="F943" s="26" t="s">
        <v>1646</v>
      </c>
      <c r="G943" s="33" t="s">
        <v>206</v>
      </c>
      <c r="H943" s="227" t="s">
        <v>1988</v>
      </c>
      <c r="I943" s="227" t="s">
        <v>2326</v>
      </c>
      <c r="J943" s="227" t="s">
        <v>2580</v>
      </c>
      <c r="K943" s="227" t="s">
        <v>2492</v>
      </c>
      <c r="L943" s="227" t="s">
        <v>347</v>
      </c>
      <c r="M943" s="247">
        <v>4</v>
      </c>
      <c r="N943" s="32">
        <v>2</v>
      </c>
      <c r="O943" s="39" t="s">
        <v>1576</v>
      </c>
      <c r="P943" s="125">
        <f>SUMIFS('C - Sazby a jednotkové ceny'!$H$7:$H$69,'C - Sazby a jednotkové ceny'!$E$7:$E$69,'A1 - Seznam míst plnění vnější'!L943,'C - Sazby a jednotkové ceny'!$F$7:$F$69,'A1 - Seznam míst plnění vnější'!M943)</f>
        <v>0</v>
      </c>
      <c r="Q943" s="269">
        <f t="shared" si="41"/>
        <v>0</v>
      </c>
      <c r="R943" s="249" t="s">
        <v>1586</v>
      </c>
      <c r="S943" s="251" t="s">
        <v>1586</v>
      </c>
      <c r="T943" s="252" t="s">
        <v>1586</v>
      </c>
      <c r="U943" s="250" t="s">
        <v>1586</v>
      </c>
      <c r="V943" s="261" t="s">
        <v>1586</v>
      </c>
      <c r="W943" s="262" t="s">
        <v>1586</v>
      </c>
      <c r="Y943" s="15">
        <f ca="1">SUMIFS('D - Harmonogram úklidu'!$AJ$5:$AJ$1213,'D - Harmonogram úklidu'!$A$5:$A$1213,'A1 - Seznam míst plnění vnější'!G948,'D - Harmonogram úklidu'!$B$5:$B$1213,'A1 - Seznam míst plnění vnější'!L948)</f>
        <v>1</v>
      </c>
      <c r="Z943" s="47" t="str">
        <f t="shared" si="40"/>
        <v>Rapotice</v>
      </c>
    </row>
    <row r="944" spans="1:26" ht="11.25" customHeight="1" x14ac:dyDescent="0.25">
      <c r="A944" s="14" t="s">
        <v>2510</v>
      </c>
      <c r="B944" s="8">
        <v>1241</v>
      </c>
      <c r="C944" s="26" t="s">
        <v>68</v>
      </c>
      <c r="D944" s="21" t="s">
        <v>132</v>
      </c>
      <c r="E944" s="26">
        <v>358556</v>
      </c>
      <c r="F944" s="26" t="s">
        <v>1647</v>
      </c>
      <c r="G944" s="33" t="s">
        <v>206</v>
      </c>
      <c r="H944" s="227" t="s">
        <v>1988</v>
      </c>
      <c r="I944" s="227" t="s">
        <v>2326</v>
      </c>
      <c r="J944" s="227" t="s">
        <v>2580</v>
      </c>
      <c r="K944" s="227" t="s">
        <v>2495</v>
      </c>
      <c r="L944" s="227" t="s">
        <v>350</v>
      </c>
      <c r="M944" s="247">
        <v>4</v>
      </c>
      <c r="N944" s="244">
        <v>30</v>
      </c>
      <c r="O944" s="243" t="s">
        <v>1575</v>
      </c>
      <c r="P944" s="125">
        <f>SUMIFS('C - Sazby a jednotkové ceny'!$H$7:$H$69,'C - Sazby a jednotkové ceny'!$E$7:$E$69,'A1 - Seznam míst plnění vnější'!L944,'C - Sazby a jednotkové ceny'!$F$7:$F$69,'A1 - Seznam míst plnění vnější'!M944)</f>
        <v>0</v>
      </c>
      <c r="Q944" s="269">
        <f t="shared" si="41"/>
        <v>0</v>
      </c>
      <c r="R944" s="249" t="s">
        <v>1586</v>
      </c>
      <c r="S944" s="251" t="s">
        <v>1585</v>
      </c>
      <c r="T944" s="252" t="s">
        <v>1585</v>
      </c>
      <c r="U944" s="250" t="s">
        <v>1586</v>
      </c>
      <c r="V944" s="261" t="s">
        <v>1586</v>
      </c>
      <c r="W944" s="262" t="s">
        <v>1586</v>
      </c>
      <c r="Y944" s="15">
        <f ca="1">SUMIFS('D - Harmonogram úklidu'!$AJ$5:$AJ$1213,'D - Harmonogram úklidu'!$A$5:$A$1213,'A1 - Seznam míst plnění vnější'!G949,'D - Harmonogram úklidu'!$B$5:$B$1213,'A1 - Seznam míst plnění vnější'!L949)</f>
        <v>4</v>
      </c>
      <c r="Z944" s="47" t="str">
        <f t="shared" si="40"/>
        <v>Rapotice</v>
      </c>
    </row>
    <row r="945" spans="1:26" ht="19.5" customHeight="1" x14ac:dyDescent="0.25">
      <c r="A945" s="14" t="s">
        <v>2510</v>
      </c>
      <c r="B945" s="8">
        <v>2401</v>
      </c>
      <c r="C945" s="26" t="s">
        <v>68</v>
      </c>
      <c r="D945" s="21" t="s">
        <v>72</v>
      </c>
      <c r="E945" s="26">
        <v>358754</v>
      </c>
      <c r="F945" s="26" t="s">
        <v>1846</v>
      </c>
      <c r="G945" s="33" t="s">
        <v>104</v>
      </c>
      <c r="H945" s="227" t="s">
        <v>1988</v>
      </c>
      <c r="I945" s="227" t="s">
        <v>2329</v>
      </c>
      <c r="J945" s="227" t="s">
        <v>2580</v>
      </c>
      <c r="K945" s="227" t="s">
        <v>2492</v>
      </c>
      <c r="L945" s="227" t="s">
        <v>347</v>
      </c>
      <c r="M945" s="247">
        <v>4</v>
      </c>
      <c r="N945" s="32">
        <v>2</v>
      </c>
      <c r="O945" s="39" t="s">
        <v>1576</v>
      </c>
      <c r="P945" s="125">
        <f>SUMIFS('C - Sazby a jednotkové ceny'!$H$7:$H$69,'C - Sazby a jednotkové ceny'!$E$7:$E$69,'A1 - Seznam míst plnění vnější'!L945,'C - Sazby a jednotkové ceny'!$F$7:$F$69,'A1 - Seznam míst plnění vnější'!M945)</f>
        <v>0</v>
      </c>
      <c r="Q945" s="269">
        <f t="shared" si="41"/>
        <v>0</v>
      </c>
      <c r="R945" s="249" t="s">
        <v>1586</v>
      </c>
      <c r="S945" s="251" t="s">
        <v>1586</v>
      </c>
      <c r="T945" s="252" t="s">
        <v>1586</v>
      </c>
      <c r="U945" s="250" t="s">
        <v>1586</v>
      </c>
      <c r="V945" s="261" t="s">
        <v>1586</v>
      </c>
      <c r="W945" s="262" t="s">
        <v>1586</v>
      </c>
      <c r="Y945" s="15">
        <f ca="1">SUMIFS('D - Harmonogram úklidu'!$AJ$5:$AJ$1213,'D - Harmonogram úklidu'!$A$5:$A$1213,'A1 - Seznam míst plnění vnější'!G955,'D - Harmonogram úklidu'!$B$5:$B$1213,'A1 - Seznam míst plnění vnější'!L955)</f>
        <v>4</v>
      </c>
      <c r="Z945" s="47" t="str">
        <f t="shared" si="40"/>
        <v>Rohatec</v>
      </c>
    </row>
    <row r="946" spans="1:26" ht="19.5" customHeight="1" x14ac:dyDescent="0.25">
      <c r="A946" s="14" t="s">
        <v>2510</v>
      </c>
      <c r="B946" s="30">
        <v>2401</v>
      </c>
      <c r="C946" s="26" t="s">
        <v>68</v>
      </c>
      <c r="D946" s="42" t="s">
        <v>72</v>
      </c>
      <c r="E946" s="26">
        <v>358754</v>
      </c>
      <c r="F946" s="26" t="s">
        <v>1847</v>
      </c>
      <c r="G946" s="33" t="s">
        <v>104</v>
      </c>
      <c r="H946" s="227" t="s">
        <v>1988</v>
      </c>
      <c r="I946" s="227" t="s">
        <v>2329</v>
      </c>
      <c r="J946" s="227" t="s">
        <v>2580</v>
      </c>
      <c r="K946" s="227" t="s">
        <v>2493</v>
      </c>
      <c r="L946" s="227" t="s">
        <v>348</v>
      </c>
      <c r="M946" s="247">
        <v>4</v>
      </c>
      <c r="N946" s="32">
        <v>1</v>
      </c>
      <c r="O946" s="39" t="s">
        <v>1576</v>
      </c>
      <c r="P946" s="125">
        <f>SUMIFS('C - Sazby a jednotkové ceny'!$H$7:$H$69,'C - Sazby a jednotkové ceny'!$E$7:$E$69,'A1 - Seznam míst plnění vnější'!L946,'C - Sazby a jednotkové ceny'!$F$7:$F$69,'A1 - Seznam míst plnění vnější'!M946)</f>
        <v>0</v>
      </c>
      <c r="Q946" s="269">
        <f t="shared" ref="Q946" si="42">M946*P946*N946*(365/12/28)</f>
        <v>0</v>
      </c>
      <c r="R946" s="249" t="s">
        <v>1586</v>
      </c>
      <c r="S946" s="251" t="s">
        <v>1586</v>
      </c>
      <c r="T946" s="252" t="s">
        <v>1586</v>
      </c>
      <c r="U946" s="250" t="s">
        <v>1586</v>
      </c>
      <c r="V946" s="261" t="s">
        <v>1586</v>
      </c>
      <c r="W946" s="262" t="s">
        <v>1586</v>
      </c>
    </row>
    <row r="947" spans="1:26" ht="19.5" customHeight="1" x14ac:dyDescent="0.25">
      <c r="A947" s="14" t="s">
        <v>2510</v>
      </c>
      <c r="B947" s="8">
        <v>2401</v>
      </c>
      <c r="C947" s="26" t="s">
        <v>68</v>
      </c>
      <c r="D947" s="21" t="s">
        <v>72</v>
      </c>
      <c r="E947" s="26">
        <v>358754</v>
      </c>
      <c r="F947" s="26" t="s">
        <v>1848</v>
      </c>
      <c r="G947" s="33" t="s">
        <v>104</v>
      </c>
      <c r="H947" s="227" t="s">
        <v>1988</v>
      </c>
      <c r="I947" s="227" t="s">
        <v>2329</v>
      </c>
      <c r="J947" s="227" t="s">
        <v>2580</v>
      </c>
      <c r="K947" s="227" t="s">
        <v>2495</v>
      </c>
      <c r="L947" s="227" t="s">
        <v>350</v>
      </c>
      <c r="M947" s="247">
        <v>4</v>
      </c>
      <c r="N947" s="244">
        <v>300</v>
      </c>
      <c r="O947" s="243" t="s">
        <v>1575</v>
      </c>
      <c r="P947" s="125">
        <f>SUMIFS('C - Sazby a jednotkové ceny'!$H$7:$H$69,'C - Sazby a jednotkové ceny'!$E$7:$E$69,'A1 - Seznam míst plnění vnější'!L947,'C - Sazby a jednotkové ceny'!$F$7:$F$69,'A1 - Seznam míst plnění vnější'!M947)</f>
        <v>0</v>
      </c>
      <c r="Q947" s="269">
        <f t="shared" si="41"/>
        <v>0</v>
      </c>
      <c r="R947" s="249" t="s">
        <v>1586</v>
      </c>
      <c r="S947" s="251" t="s">
        <v>1585</v>
      </c>
      <c r="T947" s="252" t="s">
        <v>1585</v>
      </c>
      <c r="U947" s="250" t="s">
        <v>1586</v>
      </c>
      <c r="V947" s="261" t="s">
        <v>1586</v>
      </c>
      <c r="W947" s="262" t="s">
        <v>1586</v>
      </c>
      <c r="Y947" s="15">
        <f>SUMIFS('D - Harmonogram úklidu'!$AJ$5:$AJ$1213,'D - Harmonogram úklidu'!$A$5:$A$1213,'A1 - Seznam míst plnění vnější'!G956,'D - Harmonogram úklidu'!$B$5:$B$1213,'A1 - Seznam míst plnění vnější'!L956)</f>
        <v>0</v>
      </c>
      <c r="Z947" s="47" t="str">
        <f t="shared" si="40"/>
        <v>Rohatec</v>
      </c>
    </row>
    <row r="948" spans="1:26" ht="19.5" customHeight="1" x14ac:dyDescent="0.25">
      <c r="A948" s="14" t="s">
        <v>2510</v>
      </c>
      <c r="B948" s="8">
        <v>2401</v>
      </c>
      <c r="C948" s="26" t="s">
        <v>68</v>
      </c>
      <c r="D948" s="21" t="s">
        <v>72</v>
      </c>
      <c r="E948" s="26">
        <v>358754</v>
      </c>
      <c r="F948" s="26" t="s">
        <v>1849</v>
      </c>
      <c r="G948" s="33" t="s">
        <v>104</v>
      </c>
      <c r="H948" s="227" t="s">
        <v>1988</v>
      </c>
      <c r="I948" s="227" t="s">
        <v>2329</v>
      </c>
      <c r="J948" s="227" t="s">
        <v>2494</v>
      </c>
      <c r="K948" s="227" t="s">
        <v>2494</v>
      </c>
      <c r="L948" s="227" t="s">
        <v>391</v>
      </c>
      <c r="M948" s="247">
        <v>1</v>
      </c>
      <c r="N948" s="244">
        <v>660</v>
      </c>
      <c r="O948" s="243" t="s">
        <v>1575</v>
      </c>
      <c r="P948" s="125">
        <f>SUMIFS('C - Sazby a jednotkové ceny'!$H$7:$H$69,'C - Sazby a jednotkové ceny'!$E$7:$E$69,'A1 - Seznam míst plnění vnější'!L948,'C - Sazby a jednotkové ceny'!$F$7:$F$69,'A1 - Seznam míst plnění vnější'!M948)</f>
        <v>0</v>
      </c>
      <c r="Q948" s="269">
        <f t="shared" si="41"/>
        <v>0</v>
      </c>
      <c r="R948" s="249" t="s">
        <v>1586</v>
      </c>
      <c r="S948" s="251" t="s">
        <v>1586</v>
      </c>
      <c r="T948" s="252" t="s">
        <v>1586</v>
      </c>
      <c r="U948" s="250" t="s">
        <v>1586</v>
      </c>
      <c r="V948" s="261" t="s">
        <v>1586</v>
      </c>
      <c r="W948" s="262" t="s">
        <v>1586</v>
      </c>
      <c r="Y948" s="15">
        <f ca="1">SUMIFS('D - Harmonogram úklidu'!$AJ$5:$AJ$1213,'D - Harmonogram úklidu'!$A$5:$A$1213,'A1 - Seznam míst plnění vnější'!G957,'D - Harmonogram úklidu'!$B$5:$B$1213,'A1 - Seznam míst plnění vnější'!L957)</f>
        <v>1</v>
      </c>
      <c r="Z948" s="47" t="str">
        <f t="shared" si="40"/>
        <v>Rohatec</v>
      </c>
    </row>
    <row r="949" spans="1:26" ht="11.25" customHeight="1" x14ac:dyDescent="0.25">
      <c r="A949" s="14" t="s">
        <v>2510</v>
      </c>
      <c r="B949" s="8">
        <v>2401</v>
      </c>
      <c r="C949" s="26" t="s">
        <v>68</v>
      </c>
      <c r="D949" s="21" t="s">
        <v>72</v>
      </c>
      <c r="E949" s="26">
        <v>358754</v>
      </c>
      <c r="F949" s="26" t="s">
        <v>1638</v>
      </c>
      <c r="G949" s="33" t="s">
        <v>104</v>
      </c>
      <c r="H949" s="227" t="s">
        <v>1988</v>
      </c>
      <c r="I949" s="227" t="s">
        <v>2330</v>
      </c>
      <c r="J949" s="227" t="s">
        <v>2580</v>
      </c>
      <c r="K949" s="227" t="s">
        <v>2495</v>
      </c>
      <c r="L949" s="227" t="s">
        <v>349</v>
      </c>
      <c r="M949" s="247">
        <v>2</v>
      </c>
      <c r="N949" s="244">
        <v>130</v>
      </c>
      <c r="O949" s="243" t="s">
        <v>1575</v>
      </c>
      <c r="P949" s="125">
        <f>SUMIFS('C - Sazby a jednotkové ceny'!$H$7:$H$69,'C - Sazby a jednotkové ceny'!$E$7:$E$69,'A1 - Seznam míst plnění vnější'!L949,'C - Sazby a jednotkové ceny'!$F$7:$F$69,'A1 - Seznam míst plnění vnější'!M949)</f>
        <v>0</v>
      </c>
      <c r="Q949" s="269">
        <f t="shared" si="41"/>
        <v>0</v>
      </c>
      <c r="R949" s="249" t="s">
        <v>1585</v>
      </c>
      <c r="S949" s="251" t="s">
        <v>1585</v>
      </c>
      <c r="T949" s="252" t="s">
        <v>1585</v>
      </c>
      <c r="U949" s="250" t="s">
        <v>1586</v>
      </c>
      <c r="V949" s="261" t="s">
        <v>1586</v>
      </c>
      <c r="W949" s="262" t="s">
        <v>1586</v>
      </c>
      <c r="Y949" s="15">
        <f ca="1">SUMIFS('D - Harmonogram úklidu'!$AJ$5:$AJ$1213,'D - Harmonogram úklidu'!$A$5:$A$1213,'A1 - Seznam míst plnění vnější'!G958,'D - Harmonogram úklidu'!$B$5:$B$1213,'A1 - Seznam míst plnění vnější'!L958)</f>
        <v>4</v>
      </c>
      <c r="Z949" s="47" t="str">
        <f t="shared" si="40"/>
        <v>Rohatec</v>
      </c>
    </row>
    <row r="950" spans="1:26" ht="11.25" customHeight="1" x14ac:dyDescent="0.25">
      <c r="A950" s="14" t="s">
        <v>2510</v>
      </c>
      <c r="B950" s="8">
        <v>2401</v>
      </c>
      <c r="C950" s="26" t="s">
        <v>68</v>
      </c>
      <c r="D950" s="21" t="s">
        <v>72</v>
      </c>
      <c r="E950" s="26">
        <v>358754</v>
      </c>
      <c r="F950" s="26" t="s">
        <v>1639</v>
      </c>
      <c r="G950" s="33" t="s">
        <v>104</v>
      </c>
      <c r="H950" s="227" t="s">
        <v>1988</v>
      </c>
      <c r="I950" s="227" t="s">
        <v>2330</v>
      </c>
      <c r="J950" s="227" t="s">
        <v>2580</v>
      </c>
      <c r="K950" s="227" t="s">
        <v>2495</v>
      </c>
      <c r="L950" s="227" t="s">
        <v>350</v>
      </c>
      <c r="M950" s="247">
        <v>4</v>
      </c>
      <c r="N950" s="244">
        <v>130</v>
      </c>
      <c r="O950" s="243" t="s">
        <v>1575</v>
      </c>
      <c r="P950" s="125">
        <f>SUMIFS('C - Sazby a jednotkové ceny'!$H$7:$H$69,'C - Sazby a jednotkové ceny'!$E$7:$E$69,'A1 - Seznam míst plnění vnější'!L950,'C - Sazby a jednotkové ceny'!$F$7:$F$69,'A1 - Seznam míst plnění vnější'!M950)</f>
        <v>0</v>
      </c>
      <c r="Q950" s="269">
        <f t="shared" si="41"/>
        <v>0</v>
      </c>
      <c r="R950" s="249" t="s">
        <v>1586</v>
      </c>
      <c r="S950" s="251" t="s">
        <v>1585</v>
      </c>
      <c r="T950" s="252" t="s">
        <v>1585</v>
      </c>
      <c r="U950" s="250" t="s">
        <v>1586</v>
      </c>
      <c r="V950" s="261" t="s">
        <v>1586</v>
      </c>
      <c r="W950" s="262" t="s">
        <v>1586</v>
      </c>
      <c r="Y950" s="15">
        <f ca="1">SUMIFS('D - Harmonogram úklidu'!$AJ$5:$AJ$1213,'D - Harmonogram úklidu'!$A$5:$A$1213,'A1 - Seznam míst plnění vnější'!G959,'D - Harmonogram úklidu'!$B$5:$B$1213,'A1 - Seznam míst plnění vnější'!L959)</f>
        <v>2</v>
      </c>
      <c r="Z950" s="47" t="str">
        <f t="shared" si="40"/>
        <v>Rohatec</v>
      </c>
    </row>
    <row r="951" spans="1:26" ht="11.25" customHeight="1" x14ac:dyDescent="0.25">
      <c r="A951" s="14" t="s">
        <v>2510</v>
      </c>
      <c r="B951" s="8">
        <v>2401</v>
      </c>
      <c r="C951" s="44" t="s">
        <v>68</v>
      </c>
      <c r="D951" s="21" t="s">
        <v>72</v>
      </c>
      <c r="E951" s="26">
        <v>358754</v>
      </c>
      <c r="F951" s="26" t="s">
        <v>1877</v>
      </c>
      <c r="G951" s="33" t="s">
        <v>104</v>
      </c>
      <c r="H951" s="227" t="s">
        <v>1988</v>
      </c>
      <c r="I951" s="227" t="s">
        <v>2331</v>
      </c>
      <c r="J951" s="227" t="s">
        <v>2580</v>
      </c>
      <c r="K951" s="227" t="s">
        <v>2492</v>
      </c>
      <c r="L951" s="227" t="s">
        <v>347</v>
      </c>
      <c r="M951" s="247">
        <v>4</v>
      </c>
      <c r="N951" s="32">
        <v>3</v>
      </c>
      <c r="O951" s="39" t="s">
        <v>1576</v>
      </c>
      <c r="P951" s="125">
        <f>SUMIFS('C - Sazby a jednotkové ceny'!$H$7:$H$69,'C - Sazby a jednotkové ceny'!$E$7:$E$69,'A1 - Seznam míst plnění vnější'!L951,'C - Sazby a jednotkové ceny'!$F$7:$F$69,'A1 - Seznam míst plnění vnější'!M951)</f>
        <v>0</v>
      </c>
      <c r="Q951" s="269">
        <f t="shared" si="41"/>
        <v>0</v>
      </c>
      <c r="R951" s="249" t="s">
        <v>1586</v>
      </c>
      <c r="S951" s="251" t="s">
        <v>1586</v>
      </c>
      <c r="T951" s="252" t="s">
        <v>1586</v>
      </c>
      <c r="U951" s="250" t="s">
        <v>1586</v>
      </c>
      <c r="V951" s="261" t="s">
        <v>1586</v>
      </c>
      <c r="W951" s="262" t="s">
        <v>1586</v>
      </c>
      <c r="Y951" s="15">
        <f ca="1">SUMIFS('D - Harmonogram úklidu'!$AJ$5:$AJ$1213,'D - Harmonogram úklidu'!$A$5:$A$1213,'A1 - Seznam míst plnění vnější'!G960,'D - Harmonogram úklidu'!$B$5:$B$1213,'A1 - Seznam míst plnění vnější'!L960)</f>
        <v>2</v>
      </c>
      <c r="Z951" s="47" t="str">
        <f t="shared" si="40"/>
        <v>Rohatec</v>
      </c>
    </row>
    <row r="952" spans="1:26" ht="11.25" customHeight="1" x14ac:dyDescent="0.25">
      <c r="A952" s="14" t="s">
        <v>2510</v>
      </c>
      <c r="B952" s="8">
        <v>2401</v>
      </c>
      <c r="C952" s="44" t="s">
        <v>68</v>
      </c>
      <c r="D952" s="21" t="s">
        <v>72</v>
      </c>
      <c r="E952" s="26">
        <v>358754</v>
      </c>
      <c r="F952" s="26" t="s">
        <v>1878</v>
      </c>
      <c r="G952" s="33" t="s">
        <v>104</v>
      </c>
      <c r="H952" s="227" t="s">
        <v>1988</v>
      </c>
      <c r="I952" s="227" t="s">
        <v>2331</v>
      </c>
      <c r="J952" s="227" t="s">
        <v>2580</v>
      </c>
      <c r="K952" s="227" t="s">
        <v>2495</v>
      </c>
      <c r="L952" s="227" t="s">
        <v>350</v>
      </c>
      <c r="M952" s="247">
        <v>4</v>
      </c>
      <c r="N952" s="244">
        <v>30</v>
      </c>
      <c r="O952" s="243" t="s">
        <v>1575</v>
      </c>
      <c r="P952" s="125">
        <f>SUMIFS('C - Sazby a jednotkové ceny'!$H$7:$H$69,'C - Sazby a jednotkové ceny'!$E$7:$E$69,'A1 - Seznam míst plnění vnější'!L952,'C - Sazby a jednotkové ceny'!$F$7:$F$69,'A1 - Seznam míst plnění vnější'!M952)</f>
        <v>0</v>
      </c>
      <c r="Q952" s="269">
        <f t="shared" si="41"/>
        <v>0</v>
      </c>
      <c r="R952" s="249" t="s">
        <v>1586</v>
      </c>
      <c r="S952" s="251" t="s">
        <v>1585</v>
      </c>
      <c r="T952" s="252" t="s">
        <v>1585</v>
      </c>
      <c r="U952" s="250" t="s">
        <v>1586</v>
      </c>
      <c r="V952" s="261" t="s">
        <v>1586</v>
      </c>
      <c r="W952" s="262" t="s">
        <v>1586</v>
      </c>
      <c r="Y952" s="15">
        <f ca="1">SUMIFS('D - Harmonogram úklidu'!$AJ$5:$AJ$1213,'D - Harmonogram úklidu'!$A$5:$A$1213,'A1 - Seznam míst plnění vnější'!G961,'D - Harmonogram úklidu'!$B$5:$B$1213,'A1 - Seznam míst plnění vnější'!L961)</f>
        <v>4</v>
      </c>
      <c r="Z952" s="47" t="str">
        <f t="shared" si="40"/>
        <v>Rohatec</v>
      </c>
    </row>
    <row r="953" spans="1:26" ht="21.6" customHeight="1" x14ac:dyDescent="0.25">
      <c r="A953" s="14" t="s">
        <v>2510</v>
      </c>
      <c r="B953" s="8">
        <v>2401</v>
      </c>
      <c r="C953" s="44" t="s">
        <v>68</v>
      </c>
      <c r="D953" s="21" t="s">
        <v>72</v>
      </c>
      <c r="E953" s="26">
        <v>358754</v>
      </c>
      <c r="F953" s="26" t="s">
        <v>1783</v>
      </c>
      <c r="G953" s="33" t="s">
        <v>104</v>
      </c>
      <c r="H953" s="227" t="s">
        <v>1988</v>
      </c>
      <c r="I953" s="227" t="s">
        <v>2332</v>
      </c>
      <c r="J953" s="227" t="s">
        <v>2580</v>
      </c>
      <c r="K953" s="227" t="s">
        <v>1573</v>
      </c>
      <c r="L953" s="227" t="s">
        <v>345</v>
      </c>
      <c r="M953" s="247">
        <v>4</v>
      </c>
      <c r="N953" s="31">
        <v>1</v>
      </c>
      <c r="O953" s="39" t="s">
        <v>1576</v>
      </c>
      <c r="P953" s="125">
        <f>SUMIFS('C - Sazby a jednotkové ceny'!$H$7:$H$69,'C - Sazby a jednotkové ceny'!$E$7:$E$69,'A1 - Seznam míst plnění vnější'!L953,'C - Sazby a jednotkové ceny'!$F$7:$F$69,'A1 - Seznam míst plnění vnější'!M953)</f>
        <v>0</v>
      </c>
      <c r="Q953" s="269">
        <f t="shared" si="41"/>
        <v>0</v>
      </c>
      <c r="R953" s="249" t="s">
        <v>1586</v>
      </c>
      <c r="S953" s="251" t="s">
        <v>1586</v>
      </c>
      <c r="T953" s="254" t="s">
        <v>1586</v>
      </c>
      <c r="U953" s="250" t="s">
        <v>1586</v>
      </c>
      <c r="V953" s="261" t="s">
        <v>1586</v>
      </c>
      <c r="W953" s="262" t="s">
        <v>1586</v>
      </c>
      <c r="Y953" s="15">
        <f ca="1">SUMIFS('D - Harmonogram úklidu'!$AJ$5:$AJ$1213,'D - Harmonogram úklidu'!$A$5:$A$1213,'A1 - Seznam míst plnění vnější'!G962,'D - Harmonogram úklidu'!$B$5:$B$1213,'A1 - Seznam míst plnění vnější'!L962)</f>
        <v>2</v>
      </c>
      <c r="Z953" s="47" t="str">
        <f t="shared" si="40"/>
        <v>Rohatec</v>
      </c>
    </row>
    <row r="954" spans="1:26" ht="19.5" customHeight="1" x14ac:dyDescent="0.25">
      <c r="A954" s="14" t="s">
        <v>2510</v>
      </c>
      <c r="B954" s="8">
        <v>2401</v>
      </c>
      <c r="C954" s="44" t="s">
        <v>68</v>
      </c>
      <c r="D954" s="21" t="s">
        <v>72</v>
      </c>
      <c r="E954" s="26">
        <v>358754</v>
      </c>
      <c r="F954" s="26" t="s">
        <v>1784</v>
      </c>
      <c r="G954" s="33" t="s">
        <v>104</v>
      </c>
      <c r="H954" s="227" t="s">
        <v>1988</v>
      </c>
      <c r="I954" s="227" t="s">
        <v>2332</v>
      </c>
      <c r="J954" s="227" t="s">
        <v>2580</v>
      </c>
      <c r="K954" s="227" t="s">
        <v>1573</v>
      </c>
      <c r="L954" s="227" t="s">
        <v>345</v>
      </c>
      <c r="M954" s="247">
        <v>4</v>
      </c>
      <c r="N954" s="32">
        <v>1</v>
      </c>
      <c r="O954" s="39" t="s">
        <v>1576</v>
      </c>
      <c r="P954" s="125">
        <f>SUMIFS('C - Sazby a jednotkové ceny'!$H$7:$H$69,'C - Sazby a jednotkové ceny'!$E$7:$E$69,'A1 - Seznam míst plnění vnější'!L954,'C - Sazby a jednotkové ceny'!$F$7:$F$69,'A1 - Seznam míst plnění vnější'!M954)</f>
        <v>0</v>
      </c>
      <c r="Q954" s="269">
        <f t="shared" si="41"/>
        <v>0</v>
      </c>
      <c r="R954" s="249" t="s">
        <v>1586</v>
      </c>
      <c r="S954" s="251" t="s">
        <v>1586</v>
      </c>
      <c r="T954" s="252" t="s">
        <v>1586</v>
      </c>
      <c r="U954" s="250" t="s">
        <v>1586</v>
      </c>
      <c r="V954" s="261" t="s">
        <v>1586</v>
      </c>
      <c r="W954" s="262" t="s">
        <v>1586</v>
      </c>
      <c r="Y954" s="15">
        <f ca="1">SUMIFS('D - Harmonogram úklidu'!$AJ$5:$AJ$1213,'D - Harmonogram úklidu'!$A$5:$A$1213,'A1 - Seznam míst plnění vnější'!G963,'D - Harmonogram úklidu'!$B$5:$B$1213,'A1 - Seznam míst plnění vnější'!L963)</f>
        <v>1</v>
      </c>
      <c r="Z954" s="47" t="str">
        <f t="shared" si="40"/>
        <v>Rohatec</v>
      </c>
    </row>
    <row r="955" spans="1:26" ht="19.5" customHeight="1" x14ac:dyDescent="0.25">
      <c r="A955" s="14" t="s">
        <v>2510</v>
      </c>
      <c r="B955" s="8">
        <v>2411</v>
      </c>
      <c r="C955" s="4" t="s">
        <v>68</v>
      </c>
      <c r="D955" s="21" t="s">
        <v>58</v>
      </c>
      <c r="E955" s="26">
        <v>358952</v>
      </c>
      <c r="F955" s="26" t="s">
        <v>1791</v>
      </c>
      <c r="G955" s="33" t="s">
        <v>284</v>
      </c>
      <c r="H955" s="227" t="s">
        <v>1988</v>
      </c>
      <c r="I955" s="227" t="s">
        <v>2327</v>
      </c>
      <c r="J955" s="227" t="s">
        <v>2580</v>
      </c>
      <c r="K955" s="227" t="s">
        <v>2491</v>
      </c>
      <c r="L955" s="227" t="s">
        <v>346</v>
      </c>
      <c r="M955" s="247">
        <v>4</v>
      </c>
      <c r="N955" s="244">
        <v>6</v>
      </c>
      <c r="O955" s="243" t="s">
        <v>1575</v>
      </c>
      <c r="P955" s="125">
        <f>SUMIFS('C - Sazby a jednotkové ceny'!$H$7:$H$69,'C - Sazby a jednotkové ceny'!$E$7:$E$69,'A1 - Seznam míst plnění vnější'!L955,'C - Sazby a jednotkové ceny'!$F$7:$F$69,'A1 - Seznam míst plnění vnější'!M955)</f>
        <v>0</v>
      </c>
      <c r="Q955" s="269">
        <f t="shared" si="41"/>
        <v>0</v>
      </c>
      <c r="R955" s="249" t="s">
        <v>1586</v>
      </c>
      <c r="S955" s="251" t="s">
        <v>1586</v>
      </c>
      <c r="T955" s="252" t="s">
        <v>1586</v>
      </c>
      <c r="U955" s="250" t="s">
        <v>1586</v>
      </c>
      <c r="V955" s="261" t="s">
        <v>1586</v>
      </c>
      <c r="W955" s="262" t="s">
        <v>1586</v>
      </c>
      <c r="Y955" s="15">
        <f ca="1">SUMIFS('D - Harmonogram úklidu'!$AJ$5:$AJ$1213,'D - Harmonogram úklidu'!$A$5:$A$1213,'A1 - Seznam míst plnění vnější'!G950,'D - Harmonogram úklidu'!$B$5:$B$1213,'A1 - Seznam míst plnění vnější'!L950)</f>
        <v>4</v>
      </c>
      <c r="Z955" s="47" t="str">
        <f t="shared" si="40"/>
        <v>Rohatec kolonie</v>
      </c>
    </row>
    <row r="956" spans="1:26" ht="19.5" customHeight="1" x14ac:dyDescent="0.25">
      <c r="A956" s="14" t="s">
        <v>2510</v>
      </c>
      <c r="B956" s="8">
        <v>2411</v>
      </c>
      <c r="C956" s="26" t="s">
        <v>68</v>
      </c>
      <c r="D956" s="21" t="s">
        <v>58</v>
      </c>
      <c r="E956" s="26">
        <v>358952</v>
      </c>
      <c r="F956" s="26" t="s">
        <v>1792</v>
      </c>
      <c r="G956" s="33" t="s">
        <v>284</v>
      </c>
      <c r="H956" s="227" t="s">
        <v>1988</v>
      </c>
      <c r="I956" s="227" t="s">
        <v>2327</v>
      </c>
      <c r="J956" s="227" t="s">
        <v>2580</v>
      </c>
      <c r="K956" s="227" t="s">
        <v>2492</v>
      </c>
      <c r="L956" s="227" t="s">
        <v>347</v>
      </c>
      <c r="M956" s="247">
        <v>4</v>
      </c>
      <c r="N956" s="32">
        <v>1</v>
      </c>
      <c r="O956" s="39" t="s">
        <v>1576</v>
      </c>
      <c r="P956" s="125">
        <f>SUMIFS('C - Sazby a jednotkové ceny'!$H$7:$H$69,'C - Sazby a jednotkové ceny'!$E$7:$E$69,'A1 - Seznam míst plnění vnější'!L956,'C - Sazby a jednotkové ceny'!$F$7:$F$69,'A1 - Seznam míst plnění vnější'!M956)</f>
        <v>0</v>
      </c>
      <c r="Q956" s="269">
        <f t="shared" si="41"/>
        <v>0</v>
      </c>
      <c r="R956" s="249" t="s">
        <v>1586</v>
      </c>
      <c r="S956" s="251" t="s">
        <v>1586</v>
      </c>
      <c r="T956" s="252" t="s">
        <v>1586</v>
      </c>
      <c r="U956" s="250" t="s">
        <v>1586</v>
      </c>
      <c r="V956" s="261" t="s">
        <v>1586</v>
      </c>
      <c r="W956" s="262" t="s">
        <v>1586</v>
      </c>
      <c r="Y956" s="15">
        <f ca="1">SUMIFS('D - Harmonogram úklidu'!$AJ$5:$AJ$1213,'D - Harmonogram úklidu'!$A$5:$A$1213,'A1 - Seznam míst plnění vnější'!G951,'D - Harmonogram úklidu'!$B$5:$B$1213,'A1 - Seznam míst plnění vnější'!L951)</f>
        <v>4</v>
      </c>
      <c r="Z956" s="47" t="str">
        <f t="shared" si="40"/>
        <v>Rohatec kolonie</v>
      </c>
    </row>
    <row r="957" spans="1:26" ht="19.5" customHeight="1" x14ac:dyDescent="0.25">
      <c r="A957" s="14" t="s">
        <v>2510</v>
      </c>
      <c r="B957" s="8">
        <v>2411</v>
      </c>
      <c r="C957" s="26" t="s">
        <v>68</v>
      </c>
      <c r="D957" s="21" t="s">
        <v>58</v>
      </c>
      <c r="E957" s="26">
        <v>358952</v>
      </c>
      <c r="F957" s="26" t="s">
        <v>1793</v>
      </c>
      <c r="G957" s="33" t="s">
        <v>284</v>
      </c>
      <c r="H957" s="227" t="s">
        <v>1988</v>
      </c>
      <c r="I957" s="227" t="s">
        <v>2327</v>
      </c>
      <c r="J957" s="227" t="s">
        <v>2494</v>
      </c>
      <c r="K957" s="227" t="s">
        <v>2494</v>
      </c>
      <c r="L957" s="227" t="s">
        <v>391</v>
      </c>
      <c r="M957" s="247">
        <v>1</v>
      </c>
      <c r="N957" s="244">
        <v>30</v>
      </c>
      <c r="O957" s="243" t="s">
        <v>1575</v>
      </c>
      <c r="P957" s="125">
        <f>SUMIFS('C - Sazby a jednotkové ceny'!$H$7:$H$69,'C - Sazby a jednotkové ceny'!$E$7:$E$69,'A1 - Seznam míst plnění vnější'!L957,'C - Sazby a jednotkové ceny'!$F$7:$F$69,'A1 - Seznam míst plnění vnější'!M957)</f>
        <v>0</v>
      </c>
      <c r="Q957" s="269">
        <f t="shared" si="41"/>
        <v>0</v>
      </c>
      <c r="R957" s="249" t="s">
        <v>1586</v>
      </c>
      <c r="S957" s="251" t="s">
        <v>1586</v>
      </c>
      <c r="T957" s="252" t="s">
        <v>1586</v>
      </c>
      <c r="U957" s="250" t="s">
        <v>1586</v>
      </c>
      <c r="V957" s="261" t="s">
        <v>1586</v>
      </c>
      <c r="W957" s="262" t="s">
        <v>1586</v>
      </c>
      <c r="Y957" s="15">
        <f ca="1">SUMIFS('D - Harmonogram úklidu'!$AJ$5:$AJ$1213,'D - Harmonogram úklidu'!$A$5:$A$1213,'A1 - Seznam míst plnění vnější'!G952,'D - Harmonogram úklidu'!$B$5:$B$1213,'A1 - Seznam míst plnění vnější'!L952)</f>
        <v>4</v>
      </c>
      <c r="Z957" s="47" t="str">
        <f t="shared" si="40"/>
        <v>Rohatec kolonie</v>
      </c>
    </row>
    <row r="958" spans="1:26" ht="19.5" customHeight="1" x14ac:dyDescent="0.25">
      <c r="A958" s="14" t="s">
        <v>2510</v>
      </c>
      <c r="B958" s="30">
        <v>2401</v>
      </c>
      <c r="C958" s="26" t="s">
        <v>68</v>
      </c>
      <c r="D958" s="42" t="s">
        <v>76</v>
      </c>
      <c r="E958" s="26">
        <v>358853</v>
      </c>
      <c r="F958" s="26" t="s">
        <v>1643</v>
      </c>
      <c r="G958" s="33" t="s">
        <v>285</v>
      </c>
      <c r="H958" s="227" t="s">
        <v>1988</v>
      </c>
      <c r="I958" s="227" t="s">
        <v>2328</v>
      </c>
      <c r="J958" s="227" t="s">
        <v>2580</v>
      </c>
      <c r="K958" s="227" t="s">
        <v>2491</v>
      </c>
      <c r="L958" s="227" t="s">
        <v>346</v>
      </c>
      <c r="M958" s="247">
        <v>2</v>
      </c>
      <c r="N958" s="244">
        <v>14</v>
      </c>
      <c r="O958" s="243" t="s">
        <v>1575</v>
      </c>
      <c r="P958" s="125">
        <f>SUMIFS('C - Sazby a jednotkové ceny'!$H$7:$H$69,'C - Sazby a jednotkové ceny'!$E$7:$E$69,'A1 - Seznam míst plnění vnější'!L958,'C - Sazby a jednotkové ceny'!$F$7:$F$69,'A1 - Seznam míst plnění vnější'!M958)</f>
        <v>0</v>
      </c>
      <c r="Q958" s="269">
        <f t="shared" si="41"/>
        <v>0</v>
      </c>
      <c r="R958" s="249" t="s">
        <v>1586</v>
      </c>
      <c r="S958" s="251" t="s">
        <v>1586</v>
      </c>
      <c r="T958" s="252" t="s">
        <v>1586</v>
      </c>
      <c r="U958" s="250" t="s">
        <v>1586</v>
      </c>
      <c r="V958" s="261" t="s">
        <v>1586</v>
      </c>
      <c r="W958" s="262" t="s">
        <v>1586</v>
      </c>
      <c r="Y958" s="15">
        <f ca="1">SUMIFS('D - Harmonogram úklidu'!$AJ$5:$AJ$1213,'D - Harmonogram úklidu'!$A$5:$A$1213,'A1 - Seznam míst plnění vnější'!G953,'D - Harmonogram úklidu'!$B$5:$B$1213,'A1 - Seznam míst plnění vnější'!L953)</f>
        <v>4</v>
      </c>
      <c r="Z958" s="47" t="str">
        <f t="shared" si="40"/>
        <v>Rohatec zastávka</v>
      </c>
    </row>
    <row r="959" spans="1:26" ht="19.5" customHeight="1" x14ac:dyDescent="0.25">
      <c r="A959" s="14" t="s">
        <v>2510</v>
      </c>
      <c r="B959" s="8">
        <v>2401</v>
      </c>
      <c r="C959" s="26" t="s">
        <v>68</v>
      </c>
      <c r="D959" s="21" t="s">
        <v>76</v>
      </c>
      <c r="E959" s="26">
        <v>358853</v>
      </c>
      <c r="F959" s="26" t="s">
        <v>1644</v>
      </c>
      <c r="G959" s="33" t="s">
        <v>285</v>
      </c>
      <c r="H959" s="227" t="s">
        <v>1988</v>
      </c>
      <c r="I959" s="227" t="s">
        <v>2328</v>
      </c>
      <c r="J959" s="227" t="s">
        <v>2580</v>
      </c>
      <c r="K959" s="227" t="s">
        <v>2492</v>
      </c>
      <c r="L959" s="227" t="s">
        <v>347</v>
      </c>
      <c r="M959" s="247">
        <v>2</v>
      </c>
      <c r="N959" s="32">
        <v>2</v>
      </c>
      <c r="O959" s="39" t="s">
        <v>1576</v>
      </c>
      <c r="P959" s="125">
        <f>SUMIFS('C - Sazby a jednotkové ceny'!$H$7:$H$69,'C - Sazby a jednotkové ceny'!$E$7:$E$69,'A1 - Seznam míst plnění vnější'!L959,'C - Sazby a jednotkové ceny'!$F$7:$F$69,'A1 - Seznam míst plnění vnější'!M959)</f>
        <v>0</v>
      </c>
      <c r="Q959" s="269">
        <f t="shared" si="41"/>
        <v>0</v>
      </c>
      <c r="R959" s="249" t="s">
        <v>1586</v>
      </c>
      <c r="S959" s="251" t="s">
        <v>1586</v>
      </c>
      <c r="T959" s="252" t="s">
        <v>1586</v>
      </c>
      <c r="U959" s="250" t="s">
        <v>1586</v>
      </c>
      <c r="V959" s="261" t="s">
        <v>1586</v>
      </c>
      <c r="W959" s="262" t="s">
        <v>1586</v>
      </c>
      <c r="Y959" s="15">
        <f ca="1">SUMIFS('D - Harmonogram úklidu'!$AJ$5:$AJ$1213,'D - Harmonogram úklidu'!$A$5:$A$1213,'A1 - Seznam míst plnění vnější'!G954,'D - Harmonogram úklidu'!$B$5:$B$1213,'A1 - Seznam míst plnění vnější'!L954)</f>
        <v>4</v>
      </c>
      <c r="Z959" s="47" t="str">
        <f t="shared" si="40"/>
        <v>Rohatec zastávka</v>
      </c>
    </row>
    <row r="960" spans="1:26" ht="19.5" customHeight="1" x14ac:dyDescent="0.25">
      <c r="A960" s="14" t="s">
        <v>2510</v>
      </c>
      <c r="B960" s="8">
        <v>2031</v>
      </c>
      <c r="C960" s="44" t="s">
        <v>128</v>
      </c>
      <c r="D960" s="21" t="s">
        <v>121</v>
      </c>
      <c r="E960" s="26">
        <v>357574</v>
      </c>
      <c r="F960" s="26" t="s">
        <v>1620</v>
      </c>
      <c r="G960" s="33" t="s">
        <v>330</v>
      </c>
      <c r="H960" s="227" t="s">
        <v>1988</v>
      </c>
      <c r="I960" s="227" t="s">
        <v>2333</v>
      </c>
      <c r="J960" s="227" t="s">
        <v>2580</v>
      </c>
      <c r="K960" s="227" t="s">
        <v>2491</v>
      </c>
      <c r="L960" s="227" t="s">
        <v>346</v>
      </c>
      <c r="M960" s="247">
        <v>2</v>
      </c>
      <c r="N960" s="244">
        <v>10</v>
      </c>
      <c r="O960" s="243" t="s">
        <v>1575</v>
      </c>
      <c r="P960" s="125">
        <f>SUMIFS('C - Sazby a jednotkové ceny'!$H$7:$H$69,'C - Sazby a jednotkové ceny'!$E$7:$E$69,'A1 - Seznam míst plnění vnější'!L960,'C - Sazby a jednotkové ceny'!$F$7:$F$69,'A1 - Seznam míst plnění vnější'!M960)</f>
        <v>0</v>
      </c>
      <c r="Q960" s="269">
        <f t="shared" si="41"/>
        <v>0</v>
      </c>
      <c r="R960" s="249" t="s">
        <v>1586</v>
      </c>
      <c r="S960" s="251" t="s">
        <v>1586</v>
      </c>
      <c r="T960" s="252" t="s">
        <v>1586</v>
      </c>
      <c r="U960" s="250" t="s">
        <v>1586</v>
      </c>
      <c r="V960" s="261" t="s">
        <v>1586</v>
      </c>
      <c r="W960" s="262" t="s">
        <v>1586</v>
      </c>
      <c r="Y960" s="15">
        <f ca="1">SUMIFS('D - Harmonogram úklidu'!$AJ$5:$AJ$1213,'D - Harmonogram úklidu'!$A$5:$A$1213,'A1 - Seznam míst plnění vnější'!G964,'D - Harmonogram úklidu'!$B$5:$B$1213,'A1 - Seznam míst plnění vnější'!L964)</f>
        <v>4</v>
      </c>
      <c r="Z960" s="47" t="str">
        <f t="shared" si="40"/>
        <v>Ronov nad Sázavou</v>
      </c>
    </row>
    <row r="961" spans="1:26" ht="19.5" customHeight="1" x14ac:dyDescent="0.25">
      <c r="A961" s="14" t="s">
        <v>2510</v>
      </c>
      <c r="B961" s="8">
        <v>2031</v>
      </c>
      <c r="C961" s="44" t="s">
        <v>128</v>
      </c>
      <c r="D961" s="21" t="s">
        <v>121</v>
      </c>
      <c r="E961" s="26">
        <v>357574</v>
      </c>
      <c r="F961" s="26" t="s">
        <v>1621</v>
      </c>
      <c r="G961" s="33" t="s">
        <v>330</v>
      </c>
      <c r="H961" s="227" t="s">
        <v>1988</v>
      </c>
      <c r="I961" s="227" t="s">
        <v>2333</v>
      </c>
      <c r="J961" s="227" t="s">
        <v>2580</v>
      </c>
      <c r="K961" s="227" t="s">
        <v>2492</v>
      </c>
      <c r="L961" s="227" t="s">
        <v>347</v>
      </c>
      <c r="M961" s="247">
        <v>4</v>
      </c>
      <c r="N961" s="32">
        <v>2</v>
      </c>
      <c r="O961" s="39" t="s">
        <v>1576</v>
      </c>
      <c r="P961" s="125">
        <f>SUMIFS('C - Sazby a jednotkové ceny'!$H$7:$H$69,'C - Sazby a jednotkové ceny'!$E$7:$E$69,'A1 - Seznam míst plnění vnější'!L961,'C - Sazby a jednotkové ceny'!$F$7:$F$69,'A1 - Seznam míst plnění vnější'!M961)</f>
        <v>0</v>
      </c>
      <c r="Q961" s="269">
        <f t="shared" si="41"/>
        <v>0</v>
      </c>
      <c r="R961" s="249" t="s">
        <v>1586</v>
      </c>
      <c r="S961" s="251" t="s">
        <v>1586</v>
      </c>
      <c r="T961" s="252" t="s">
        <v>1586</v>
      </c>
      <c r="U961" s="250" t="s">
        <v>1586</v>
      </c>
      <c r="V961" s="261" t="s">
        <v>1586</v>
      </c>
      <c r="W961" s="262" t="s">
        <v>1586</v>
      </c>
      <c r="Y961" s="15">
        <f ca="1">SUMIFS('D - Harmonogram úklidu'!$AJ$5:$AJ$1213,'D - Harmonogram úklidu'!$A$5:$A$1213,'A1 - Seznam míst plnění vnější'!G965,'D - Harmonogram úklidu'!$B$5:$B$1213,'A1 - Seznam míst plnění vnější'!L965)</f>
        <v>4</v>
      </c>
      <c r="Z961" s="47" t="str">
        <f t="shared" si="40"/>
        <v>Ronov nad Sázavou</v>
      </c>
    </row>
    <row r="962" spans="1:26" ht="19.5" customHeight="1" x14ac:dyDescent="0.25">
      <c r="A962" s="14" t="s">
        <v>2510</v>
      </c>
      <c r="B962" s="8">
        <v>2031</v>
      </c>
      <c r="C962" s="26" t="s">
        <v>128</v>
      </c>
      <c r="D962" s="41" t="s">
        <v>121</v>
      </c>
      <c r="E962" s="26">
        <v>357574</v>
      </c>
      <c r="F962" s="26" t="s">
        <v>1622</v>
      </c>
      <c r="G962" s="33" t="s">
        <v>330</v>
      </c>
      <c r="H962" s="227" t="s">
        <v>1988</v>
      </c>
      <c r="I962" s="227" t="s">
        <v>2333</v>
      </c>
      <c r="J962" s="227" t="s">
        <v>2580</v>
      </c>
      <c r="K962" s="227" t="s">
        <v>2495</v>
      </c>
      <c r="L962" s="227" t="s">
        <v>350</v>
      </c>
      <c r="M962" s="247">
        <v>1</v>
      </c>
      <c r="N962" s="244">
        <v>1329</v>
      </c>
      <c r="O962" s="243" t="s">
        <v>1575</v>
      </c>
      <c r="P962" s="125">
        <f>SUMIFS('C - Sazby a jednotkové ceny'!$H$7:$H$69,'C - Sazby a jednotkové ceny'!$E$7:$E$69,'A1 - Seznam míst plnění vnější'!L962,'C - Sazby a jednotkové ceny'!$F$7:$F$69,'A1 - Seznam míst plnění vnější'!M962)</f>
        <v>0</v>
      </c>
      <c r="Q962" s="269">
        <f t="shared" si="41"/>
        <v>0</v>
      </c>
      <c r="R962" s="249" t="s">
        <v>1586</v>
      </c>
      <c r="S962" s="251" t="s">
        <v>1586</v>
      </c>
      <c r="T962" s="252" t="s">
        <v>1586</v>
      </c>
      <c r="U962" s="250" t="s">
        <v>1586</v>
      </c>
      <c r="V962" s="261" t="s">
        <v>1586</v>
      </c>
      <c r="W962" s="262" t="s">
        <v>1586</v>
      </c>
      <c r="Y962" s="15">
        <f ca="1">SUMIFS('D - Harmonogram úklidu'!$AJ$5:$AJ$1213,'D - Harmonogram úklidu'!$A$5:$A$1213,'A1 - Seznam míst plnění vnější'!G966,'D - Harmonogram úklidu'!$B$5:$B$1213,'A1 - Seznam míst plnění vnější'!L966)</f>
        <v>4</v>
      </c>
      <c r="Z962" s="47" t="str">
        <f t="shared" si="40"/>
        <v>Ronov nad Sázavou</v>
      </c>
    </row>
    <row r="963" spans="1:26" ht="19.5" customHeight="1" x14ac:dyDescent="0.25">
      <c r="A963" s="14" t="s">
        <v>2510</v>
      </c>
      <c r="B963" s="8">
        <v>2031</v>
      </c>
      <c r="C963" s="44" t="s">
        <v>128</v>
      </c>
      <c r="D963" s="21" t="s">
        <v>121</v>
      </c>
      <c r="E963" s="26">
        <v>357574</v>
      </c>
      <c r="F963" s="26" t="s">
        <v>1623</v>
      </c>
      <c r="G963" s="33" t="s">
        <v>330</v>
      </c>
      <c r="H963" s="227" t="s">
        <v>1988</v>
      </c>
      <c r="I963" s="227" t="s">
        <v>2333</v>
      </c>
      <c r="J963" s="227" t="s">
        <v>2494</v>
      </c>
      <c r="K963" s="227" t="s">
        <v>2494</v>
      </c>
      <c r="L963" s="227" t="s">
        <v>391</v>
      </c>
      <c r="M963" s="247">
        <v>1</v>
      </c>
      <c r="N963" s="244">
        <v>1041</v>
      </c>
      <c r="O963" s="243" t="s">
        <v>1575</v>
      </c>
      <c r="P963" s="125">
        <f>SUMIFS('C - Sazby a jednotkové ceny'!$H$7:$H$69,'C - Sazby a jednotkové ceny'!$E$7:$E$69,'A1 - Seznam míst plnění vnější'!L963,'C - Sazby a jednotkové ceny'!$F$7:$F$69,'A1 - Seznam míst plnění vnější'!M963)</f>
        <v>0</v>
      </c>
      <c r="Q963" s="269">
        <f t="shared" si="41"/>
        <v>0</v>
      </c>
      <c r="R963" s="249" t="s">
        <v>1586</v>
      </c>
      <c r="S963" s="251" t="s">
        <v>1586</v>
      </c>
      <c r="T963" s="252" t="s">
        <v>1586</v>
      </c>
      <c r="U963" s="250" t="s">
        <v>1586</v>
      </c>
      <c r="V963" s="261" t="s">
        <v>1586</v>
      </c>
      <c r="W963" s="262" t="s">
        <v>1586</v>
      </c>
      <c r="Y963" s="15">
        <f ca="1">SUMIFS('D - Harmonogram úklidu'!$AJ$5:$AJ$1213,'D - Harmonogram úklidu'!$A$5:$A$1213,'A1 - Seznam míst plnění vnější'!G967,'D - Harmonogram úklidu'!$B$5:$B$1213,'A1 - Seznam míst plnění vnější'!L967)</f>
        <v>4</v>
      </c>
      <c r="Z963" s="47" t="str">
        <f t="shared" si="40"/>
        <v>Ronov nad Sázavou</v>
      </c>
    </row>
    <row r="964" spans="1:26" ht="19.5" customHeight="1" x14ac:dyDescent="0.25">
      <c r="A964" s="14" t="s">
        <v>2510</v>
      </c>
      <c r="B964" s="8">
        <v>1241</v>
      </c>
      <c r="C964" s="26" t="s">
        <v>68</v>
      </c>
      <c r="D964" s="21" t="s">
        <v>61</v>
      </c>
      <c r="E964" s="26">
        <v>369256</v>
      </c>
      <c r="F964" s="26" t="s">
        <v>2608</v>
      </c>
      <c r="G964" s="33" t="s">
        <v>105</v>
      </c>
      <c r="H964" s="227" t="s">
        <v>1988</v>
      </c>
      <c r="I964" s="227" t="s">
        <v>2334</v>
      </c>
      <c r="J964" s="227" t="s">
        <v>2580</v>
      </c>
      <c r="K964" s="227" t="s">
        <v>2491</v>
      </c>
      <c r="L964" s="227" t="s">
        <v>346</v>
      </c>
      <c r="M964" s="247">
        <v>4</v>
      </c>
      <c r="N964" s="244">
        <v>150</v>
      </c>
      <c r="O964" s="243" t="s">
        <v>1575</v>
      </c>
      <c r="P964" s="125">
        <f>SUMIFS('C - Sazby a jednotkové ceny'!$H$7:$H$69,'C - Sazby a jednotkové ceny'!$E$7:$E$69,'A1 - Seznam míst plnění vnější'!L964,'C - Sazby a jednotkové ceny'!$F$7:$F$69,'A1 - Seznam míst plnění vnější'!M964)</f>
        <v>0</v>
      </c>
      <c r="Q964" s="269">
        <f t="shared" si="41"/>
        <v>0</v>
      </c>
      <c r="R964" s="249" t="s">
        <v>1586</v>
      </c>
      <c r="S964" s="251" t="s">
        <v>1586</v>
      </c>
      <c r="T964" s="252" t="s">
        <v>1586</v>
      </c>
      <c r="U964" s="250" t="s">
        <v>1586</v>
      </c>
      <c r="V964" s="261" t="s">
        <v>1586</v>
      </c>
      <c r="W964" s="262" t="s">
        <v>1586</v>
      </c>
      <c r="Y964" s="15">
        <f ca="1">SUMIFS('D - Harmonogram úklidu'!$AJ$5:$AJ$1213,'D - Harmonogram úklidu'!$A$5:$A$1213,'A1 - Seznam míst plnění vnější'!G968,'D - Harmonogram úklidu'!$B$5:$B$1213,'A1 - Seznam míst plnění vnější'!L968)</f>
        <v>1</v>
      </c>
      <c r="Z964" s="47" t="str">
        <f t="shared" si="40"/>
        <v>Rosice u Brna</v>
      </c>
    </row>
    <row r="965" spans="1:26" ht="19.5" customHeight="1" x14ac:dyDescent="0.25">
      <c r="A965" s="14" t="s">
        <v>2510</v>
      </c>
      <c r="B965" s="8">
        <v>1241</v>
      </c>
      <c r="C965" s="26" t="s">
        <v>68</v>
      </c>
      <c r="D965" s="21" t="s">
        <v>61</v>
      </c>
      <c r="E965" s="26">
        <v>369256</v>
      </c>
      <c r="F965" s="26" t="s">
        <v>2609</v>
      </c>
      <c r="G965" s="33" t="s">
        <v>105</v>
      </c>
      <c r="H965" s="227" t="s">
        <v>1988</v>
      </c>
      <c r="I965" s="227" t="s">
        <v>2334</v>
      </c>
      <c r="J965" s="227" t="s">
        <v>2580</v>
      </c>
      <c r="K965" s="227" t="s">
        <v>2492</v>
      </c>
      <c r="L965" s="227" t="s">
        <v>347</v>
      </c>
      <c r="M965" s="247">
        <v>4</v>
      </c>
      <c r="N965" s="32">
        <v>3</v>
      </c>
      <c r="O965" s="39" t="s">
        <v>1576</v>
      </c>
      <c r="P965" s="125">
        <f>SUMIFS('C - Sazby a jednotkové ceny'!$H$7:$H$69,'C - Sazby a jednotkové ceny'!$E$7:$E$69,'A1 - Seznam míst plnění vnější'!L965,'C - Sazby a jednotkové ceny'!$F$7:$F$69,'A1 - Seznam míst plnění vnější'!M965)</f>
        <v>0</v>
      </c>
      <c r="Q965" s="269">
        <f t="shared" si="41"/>
        <v>0</v>
      </c>
      <c r="R965" s="249" t="s">
        <v>1586</v>
      </c>
      <c r="S965" s="251" t="s">
        <v>1586</v>
      </c>
      <c r="T965" s="252" t="s">
        <v>1586</v>
      </c>
      <c r="U965" s="250" t="s">
        <v>1586</v>
      </c>
      <c r="V965" s="261" t="s">
        <v>1586</v>
      </c>
      <c r="W965" s="262" t="s">
        <v>1586</v>
      </c>
      <c r="Y965" s="15">
        <f ca="1">SUMIFS('D - Harmonogram úklidu'!$AJ$5:$AJ$1213,'D - Harmonogram úklidu'!$A$5:$A$1213,'A1 - Seznam míst plnění vnější'!G969,'D - Harmonogram úklidu'!$B$5:$B$1213,'A1 - Seznam míst plnění vnější'!L969)</f>
        <v>16</v>
      </c>
      <c r="Z965" s="47" t="str">
        <f t="shared" si="40"/>
        <v>Rosice u Brna</v>
      </c>
    </row>
    <row r="966" spans="1:26" ht="19.5" customHeight="1" x14ac:dyDescent="0.25">
      <c r="A966" s="14" t="s">
        <v>2510</v>
      </c>
      <c r="B966" s="8">
        <v>1241</v>
      </c>
      <c r="C966" s="4" t="s">
        <v>68</v>
      </c>
      <c r="D966" s="42" t="s">
        <v>61</v>
      </c>
      <c r="E966" s="26">
        <v>369256</v>
      </c>
      <c r="F966" s="26" t="s">
        <v>2610</v>
      </c>
      <c r="G966" s="33" t="s">
        <v>105</v>
      </c>
      <c r="H966" s="227" t="s">
        <v>1988</v>
      </c>
      <c r="I966" s="227" t="s">
        <v>2334</v>
      </c>
      <c r="J966" s="227" t="s">
        <v>2580</v>
      </c>
      <c r="K966" s="227" t="s">
        <v>2493</v>
      </c>
      <c r="L966" s="227" t="s">
        <v>348</v>
      </c>
      <c r="M966" s="247">
        <v>4</v>
      </c>
      <c r="N966" s="32">
        <v>1</v>
      </c>
      <c r="O966" s="39" t="s">
        <v>1576</v>
      </c>
      <c r="P966" s="125">
        <f>SUMIFS('C - Sazby a jednotkové ceny'!$H$7:$H$69,'C - Sazby a jednotkové ceny'!$E$7:$E$69,'A1 - Seznam míst plnění vnější'!L966,'C - Sazby a jednotkové ceny'!$F$7:$F$69,'A1 - Seznam míst plnění vnější'!M966)</f>
        <v>0</v>
      </c>
      <c r="Q966" s="269">
        <f t="shared" si="41"/>
        <v>0</v>
      </c>
      <c r="R966" s="249" t="s">
        <v>1586</v>
      </c>
      <c r="S966" s="251" t="s">
        <v>1586</v>
      </c>
      <c r="T966" s="252" t="s">
        <v>1586</v>
      </c>
      <c r="U966" s="250" t="s">
        <v>1586</v>
      </c>
      <c r="V966" s="261" t="s">
        <v>1586</v>
      </c>
      <c r="W966" s="262" t="s">
        <v>1586</v>
      </c>
      <c r="Y966" s="15">
        <f ca="1">SUMIFS('D - Harmonogram úklidu'!$AJ$5:$AJ$1213,'D - Harmonogram úklidu'!$A$5:$A$1213,'A1 - Seznam míst plnění vnější'!G970,'D - Harmonogram úklidu'!$B$5:$B$1213,'A1 - Seznam míst plnění vnější'!L970)</f>
        <v>12</v>
      </c>
      <c r="Z966" s="47" t="str">
        <f t="shared" si="40"/>
        <v>Rosice u Brna</v>
      </c>
    </row>
    <row r="967" spans="1:26" ht="19.5" customHeight="1" x14ac:dyDescent="0.25">
      <c r="A967" s="14" t="s">
        <v>2510</v>
      </c>
      <c r="B967" s="8">
        <v>1241</v>
      </c>
      <c r="C967" s="26" t="s">
        <v>68</v>
      </c>
      <c r="D967" s="21" t="s">
        <v>61</v>
      </c>
      <c r="E967" s="26">
        <v>369256</v>
      </c>
      <c r="F967" s="26" t="s">
        <v>2611</v>
      </c>
      <c r="G967" s="33" t="s">
        <v>105</v>
      </c>
      <c r="H967" s="227" t="s">
        <v>1988</v>
      </c>
      <c r="I967" s="227" t="s">
        <v>2334</v>
      </c>
      <c r="J967" s="227" t="s">
        <v>2580</v>
      </c>
      <c r="K967" s="227" t="s">
        <v>2495</v>
      </c>
      <c r="L967" s="227" t="s">
        <v>350</v>
      </c>
      <c r="M967" s="247">
        <v>2</v>
      </c>
      <c r="N967" s="244">
        <v>425</v>
      </c>
      <c r="O967" s="243" t="s">
        <v>1575</v>
      </c>
      <c r="P967" s="125">
        <f>SUMIFS('C - Sazby a jednotkové ceny'!$H$7:$H$69,'C - Sazby a jednotkové ceny'!$E$7:$E$69,'A1 - Seznam míst plnění vnější'!L967,'C - Sazby a jednotkové ceny'!$F$7:$F$69,'A1 - Seznam míst plnění vnější'!M967)</f>
        <v>0</v>
      </c>
      <c r="Q967" s="269">
        <f t="shared" si="41"/>
        <v>0</v>
      </c>
      <c r="R967" s="249" t="s">
        <v>1586</v>
      </c>
      <c r="S967" s="251" t="s">
        <v>1586</v>
      </c>
      <c r="T967" s="252" t="s">
        <v>1586</v>
      </c>
      <c r="U967" s="250" t="s">
        <v>1586</v>
      </c>
      <c r="V967" s="261" t="s">
        <v>1586</v>
      </c>
      <c r="W967" s="262" t="s">
        <v>1586</v>
      </c>
      <c r="Y967" s="15">
        <f ca="1">SUMIFS('D - Harmonogram úklidu'!$AJ$5:$AJ$1213,'D - Harmonogram úklidu'!$A$5:$A$1213,'A1 - Seznam míst plnění vnější'!G971,'D - Harmonogram úklidu'!$B$5:$B$1213,'A1 - Seznam míst plnění vnější'!L971)</f>
        <v>16</v>
      </c>
      <c r="Z967" s="47" t="str">
        <f t="shared" si="40"/>
        <v>Rosice u Brna</v>
      </c>
    </row>
    <row r="968" spans="1:26" ht="19.5" customHeight="1" x14ac:dyDescent="0.25">
      <c r="A968" s="14" t="s">
        <v>2510</v>
      </c>
      <c r="B968" s="8">
        <v>1241</v>
      </c>
      <c r="C968" s="44" t="s">
        <v>68</v>
      </c>
      <c r="D968" s="21" t="s">
        <v>61</v>
      </c>
      <c r="E968" s="26">
        <v>369256</v>
      </c>
      <c r="F968" s="26" t="s">
        <v>2612</v>
      </c>
      <c r="G968" s="33" t="s">
        <v>105</v>
      </c>
      <c r="H968" s="227" t="s">
        <v>1988</v>
      </c>
      <c r="I968" s="227" t="s">
        <v>2334</v>
      </c>
      <c r="J968" s="227" t="s">
        <v>2494</v>
      </c>
      <c r="K968" s="227" t="s">
        <v>2494</v>
      </c>
      <c r="L968" s="227" t="s">
        <v>391</v>
      </c>
      <c r="M968" s="247">
        <v>1</v>
      </c>
      <c r="N968" s="244">
        <v>450</v>
      </c>
      <c r="O968" s="243" t="s">
        <v>1575</v>
      </c>
      <c r="P968" s="125">
        <f>SUMIFS('C - Sazby a jednotkové ceny'!$H$7:$H$69,'C - Sazby a jednotkové ceny'!$E$7:$E$69,'A1 - Seznam míst plnění vnější'!L968,'C - Sazby a jednotkové ceny'!$F$7:$F$69,'A1 - Seznam míst plnění vnější'!M968)</f>
        <v>0</v>
      </c>
      <c r="Q968" s="269">
        <f t="shared" si="41"/>
        <v>0</v>
      </c>
      <c r="R968" s="249" t="s">
        <v>1586</v>
      </c>
      <c r="S968" s="251" t="s">
        <v>1586</v>
      </c>
      <c r="T968" s="252" t="s">
        <v>1586</v>
      </c>
      <c r="U968" s="250" t="s">
        <v>1586</v>
      </c>
      <c r="V968" s="261" t="s">
        <v>1586</v>
      </c>
      <c r="W968" s="262" t="s">
        <v>1586</v>
      </c>
      <c r="Y968" s="15">
        <f ca="1">SUMIFS('D - Harmonogram úklidu'!$AJ$5:$AJ$1213,'D - Harmonogram úklidu'!$A$5:$A$1213,'A1 - Seznam míst plnění vnější'!G972,'D - Harmonogram úklidu'!$B$5:$B$1213,'A1 - Seznam míst plnění vnější'!L972)</f>
        <v>16</v>
      </c>
      <c r="Z968" s="47" t="str">
        <f t="shared" si="40"/>
        <v>Rosice u Brna</v>
      </c>
    </row>
    <row r="969" spans="1:26" ht="11.25" customHeight="1" x14ac:dyDescent="0.25">
      <c r="A969" s="14" t="s">
        <v>2510</v>
      </c>
      <c r="B969" s="8">
        <v>2101</v>
      </c>
      <c r="C969" s="26" t="s">
        <v>344</v>
      </c>
      <c r="D969" s="41" t="s">
        <v>27</v>
      </c>
      <c r="E969" s="26">
        <v>359059</v>
      </c>
      <c r="F969" s="26" t="s">
        <v>1645</v>
      </c>
      <c r="G969" s="33" t="s">
        <v>20</v>
      </c>
      <c r="H969" s="227" t="s">
        <v>1988</v>
      </c>
      <c r="I969" s="227" t="s">
        <v>2335</v>
      </c>
      <c r="J969" s="227" t="s">
        <v>2580</v>
      </c>
      <c r="K969" s="227" t="s">
        <v>2495</v>
      </c>
      <c r="L969" s="227" t="s">
        <v>350</v>
      </c>
      <c r="M969" s="247">
        <v>2</v>
      </c>
      <c r="N969" s="244">
        <v>2556</v>
      </c>
      <c r="O969" s="243" t="s">
        <v>1575</v>
      </c>
      <c r="P969" s="125">
        <f>SUMIFS('C - Sazby a jednotkové ceny'!$H$7:$H$69,'C - Sazby a jednotkové ceny'!$E$7:$E$69,'A1 - Seznam míst plnění vnější'!L969,'C - Sazby a jednotkové ceny'!$F$7:$F$69,'A1 - Seznam míst plnění vnější'!M969)</f>
        <v>0</v>
      </c>
      <c r="Q969" s="269">
        <f t="shared" si="41"/>
        <v>0</v>
      </c>
      <c r="R969" s="249" t="s">
        <v>1586</v>
      </c>
      <c r="S969" s="251" t="s">
        <v>1585</v>
      </c>
      <c r="T969" s="252" t="s">
        <v>1585</v>
      </c>
      <c r="U969" s="250" t="s">
        <v>1586</v>
      </c>
      <c r="V969" s="261" t="s">
        <v>1586</v>
      </c>
      <c r="W969" s="262" t="s">
        <v>1586</v>
      </c>
      <c r="Y969" s="15">
        <f ca="1">SUMIFS('D - Harmonogram úklidu'!$AJ$5:$AJ$1213,'D - Harmonogram úklidu'!$A$5:$A$1213,'A1 - Seznam míst plnění vnější'!G973,'D - Harmonogram úklidu'!$B$5:$B$1213,'A1 - Seznam míst plnění vnější'!L973)</f>
        <v>2</v>
      </c>
      <c r="Z969" s="47" t="str">
        <f t="shared" si="40"/>
        <v>Rousínov</v>
      </c>
    </row>
    <row r="970" spans="1:26" ht="11.25" customHeight="1" x14ac:dyDescent="0.25">
      <c r="A970" s="14" t="s">
        <v>2510</v>
      </c>
      <c r="B970" s="8">
        <v>2101</v>
      </c>
      <c r="C970" s="26" t="s">
        <v>344</v>
      </c>
      <c r="D970" s="21" t="s">
        <v>27</v>
      </c>
      <c r="E970" s="26">
        <v>359059</v>
      </c>
      <c r="F970" s="26" t="s">
        <v>1618</v>
      </c>
      <c r="G970" s="33" t="s">
        <v>20</v>
      </c>
      <c r="H970" s="227" t="s">
        <v>1988</v>
      </c>
      <c r="I970" s="227" t="s">
        <v>2336</v>
      </c>
      <c r="J970" s="227" t="s">
        <v>2580</v>
      </c>
      <c r="K970" s="227" t="s">
        <v>2492</v>
      </c>
      <c r="L970" s="227" t="s">
        <v>347</v>
      </c>
      <c r="M970" s="247">
        <v>12</v>
      </c>
      <c r="N970" s="32">
        <v>1</v>
      </c>
      <c r="O970" s="39" t="s">
        <v>1576</v>
      </c>
      <c r="P970" s="125">
        <f>SUMIFS('C - Sazby a jednotkové ceny'!$H$7:$H$69,'C - Sazby a jednotkové ceny'!$E$7:$E$69,'A1 - Seznam míst plnění vnější'!L970,'C - Sazby a jednotkové ceny'!$F$7:$F$69,'A1 - Seznam míst plnění vnější'!M970)</f>
        <v>0</v>
      </c>
      <c r="Q970" s="269">
        <f t="shared" si="41"/>
        <v>0</v>
      </c>
      <c r="R970" s="249" t="s">
        <v>1586</v>
      </c>
      <c r="S970" s="251" t="s">
        <v>1586</v>
      </c>
      <c r="T970" s="252" t="s">
        <v>1586</v>
      </c>
      <c r="U970" s="250" t="s">
        <v>1586</v>
      </c>
      <c r="V970" s="261" t="s">
        <v>1586</v>
      </c>
      <c r="W970" s="262" t="s">
        <v>1586</v>
      </c>
      <c r="Y970" s="15">
        <f ca="1">SUMIFS('D - Harmonogram úklidu'!$AJ$5:$AJ$1213,'D - Harmonogram úklidu'!$A$5:$A$1213,'A1 - Seznam míst plnění vnější'!G974,'D - Harmonogram úklidu'!$B$5:$B$1213,'A1 - Seznam míst plnění vnější'!L974)</f>
        <v>2</v>
      </c>
      <c r="Z970" s="47" t="str">
        <f t="shared" si="40"/>
        <v>Rousínov</v>
      </c>
    </row>
    <row r="971" spans="1:26" ht="11.25" customHeight="1" x14ac:dyDescent="0.25">
      <c r="A971" s="14" t="s">
        <v>489</v>
      </c>
      <c r="B971" s="8">
        <v>2101</v>
      </c>
      <c r="C971" s="26" t="s">
        <v>344</v>
      </c>
      <c r="D971" s="21" t="s">
        <v>27</v>
      </c>
      <c r="E971" s="26">
        <v>359059</v>
      </c>
      <c r="F971" s="26" t="s">
        <v>1619</v>
      </c>
      <c r="G971" s="33" t="s">
        <v>20</v>
      </c>
      <c r="H971" s="227" t="s">
        <v>1988</v>
      </c>
      <c r="I971" s="227" t="s">
        <v>2336</v>
      </c>
      <c r="J971" s="227" t="s">
        <v>2580</v>
      </c>
      <c r="K971" s="227" t="s">
        <v>2495</v>
      </c>
      <c r="L971" s="227" t="s">
        <v>350</v>
      </c>
      <c r="M971" s="247">
        <v>2</v>
      </c>
      <c r="N971" s="244">
        <v>417</v>
      </c>
      <c r="O971" s="243" t="s">
        <v>1575</v>
      </c>
      <c r="P971" s="125">
        <f>SUMIFS('C - Sazby a jednotkové ceny'!$H$7:$H$69,'C - Sazby a jednotkové ceny'!$E$7:$E$69,'A1 - Seznam míst plnění vnější'!L971,'C - Sazby a jednotkové ceny'!$F$7:$F$69,'A1 - Seznam míst plnění vnější'!M971)</f>
        <v>0</v>
      </c>
      <c r="Q971" s="269">
        <f t="shared" si="41"/>
        <v>0</v>
      </c>
      <c r="R971" s="249" t="s">
        <v>1586</v>
      </c>
      <c r="S971" s="251" t="s">
        <v>1585</v>
      </c>
      <c r="T971" s="252" t="s">
        <v>1585</v>
      </c>
      <c r="U971" s="250" t="s">
        <v>1586</v>
      </c>
      <c r="V971" s="261" t="s">
        <v>1586</v>
      </c>
      <c r="W971" s="262" t="s">
        <v>1586</v>
      </c>
      <c r="Y971" s="15">
        <f ca="1">SUMIFS('D - Harmonogram úklidu'!$AJ$5:$AJ$1213,'D - Harmonogram úklidu'!$A$5:$A$1213,'A1 - Seznam míst plnění vnější'!G975,'D - Harmonogram úklidu'!$B$5:$B$1213,'A1 - Seznam míst plnění vnější'!L975)</f>
        <v>2</v>
      </c>
      <c r="Z971" s="47" t="str">
        <f t="shared" si="40"/>
        <v>Rousínov</v>
      </c>
    </row>
    <row r="972" spans="1:26" ht="11.25" customHeight="1" x14ac:dyDescent="0.25">
      <c r="A972" s="14" t="s">
        <v>2510</v>
      </c>
      <c r="B972" s="8">
        <v>2101</v>
      </c>
      <c r="C972" s="26" t="s">
        <v>344</v>
      </c>
      <c r="D972" s="21" t="s">
        <v>27</v>
      </c>
      <c r="E972" s="26">
        <v>359059</v>
      </c>
      <c r="F972" s="26" t="s">
        <v>1879</v>
      </c>
      <c r="G972" s="33" t="s">
        <v>20</v>
      </c>
      <c r="H972" s="227" t="s">
        <v>1988</v>
      </c>
      <c r="I972" s="227" t="s">
        <v>2336</v>
      </c>
      <c r="J972" s="227" t="s">
        <v>2580</v>
      </c>
      <c r="K972" s="227" t="s">
        <v>2495</v>
      </c>
      <c r="L972" s="227" t="s">
        <v>350</v>
      </c>
      <c r="M972" s="247">
        <v>12</v>
      </c>
      <c r="N972" s="244">
        <v>380</v>
      </c>
      <c r="O972" s="243" t="s">
        <v>1575</v>
      </c>
      <c r="P972" s="125">
        <f>SUMIFS('C - Sazby a jednotkové ceny'!$H$7:$H$69,'C - Sazby a jednotkové ceny'!$E$7:$E$69,'A1 - Seznam míst plnění vnější'!L972,'C - Sazby a jednotkové ceny'!$F$7:$F$69,'A1 - Seznam míst plnění vnější'!M972)</f>
        <v>0</v>
      </c>
      <c r="Q972" s="269">
        <f t="shared" si="41"/>
        <v>0</v>
      </c>
      <c r="R972" s="249" t="s">
        <v>1586</v>
      </c>
      <c r="S972" s="251" t="s">
        <v>1585</v>
      </c>
      <c r="T972" s="255" t="s">
        <v>1585</v>
      </c>
      <c r="U972" s="250" t="s">
        <v>1586</v>
      </c>
      <c r="V972" s="261" t="s">
        <v>1586</v>
      </c>
      <c r="W972" s="262" t="s">
        <v>1586</v>
      </c>
      <c r="Y972" s="15">
        <f ca="1">SUMIFS('D - Harmonogram úklidu'!$AJ$5:$AJ$1213,'D - Harmonogram úklidu'!$A$5:$A$1213,'A1 - Seznam míst plnění vnější'!G976,'D - Harmonogram úklidu'!$B$5:$B$1213,'A1 - Seznam míst plnění vnější'!L976)</f>
        <v>1</v>
      </c>
      <c r="Z972" s="47" t="str">
        <f t="shared" si="40"/>
        <v>Rousínov</v>
      </c>
    </row>
    <row r="973" spans="1:26" ht="19.5" customHeight="1" x14ac:dyDescent="0.25">
      <c r="A973" s="14" t="s">
        <v>2510</v>
      </c>
      <c r="B973" s="8">
        <v>2071</v>
      </c>
      <c r="C973" s="44" t="s">
        <v>128</v>
      </c>
      <c r="D973" s="42" t="s">
        <v>133</v>
      </c>
      <c r="E973" s="26">
        <v>335653</v>
      </c>
      <c r="F973" s="26" t="s">
        <v>1624</v>
      </c>
      <c r="G973" s="33" t="s">
        <v>328</v>
      </c>
      <c r="H973" s="227" t="s">
        <v>1988</v>
      </c>
      <c r="I973" s="227" t="s">
        <v>2337</v>
      </c>
      <c r="J973" s="227" t="s">
        <v>2580</v>
      </c>
      <c r="K973" s="227" t="s">
        <v>2491</v>
      </c>
      <c r="L973" s="227" t="s">
        <v>346</v>
      </c>
      <c r="M973" s="247">
        <v>1</v>
      </c>
      <c r="N973" s="244">
        <v>10</v>
      </c>
      <c r="O973" s="243" t="s">
        <v>1575</v>
      </c>
      <c r="P973" s="125">
        <f>SUMIFS('C - Sazby a jednotkové ceny'!$H$7:$H$69,'C - Sazby a jednotkové ceny'!$E$7:$E$69,'A1 - Seznam míst plnění vnější'!L973,'C - Sazby a jednotkové ceny'!$F$7:$F$69,'A1 - Seznam míst plnění vnější'!M973)</f>
        <v>0</v>
      </c>
      <c r="Q973" s="269">
        <f t="shared" si="41"/>
        <v>0</v>
      </c>
      <c r="R973" s="249" t="s">
        <v>1586</v>
      </c>
      <c r="S973" s="251" t="s">
        <v>1586</v>
      </c>
      <c r="T973" s="252" t="s">
        <v>1586</v>
      </c>
      <c r="U973" s="250" t="s">
        <v>1586</v>
      </c>
      <c r="V973" s="261" t="s">
        <v>1586</v>
      </c>
      <c r="W973" s="262" t="s">
        <v>1586</v>
      </c>
      <c r="Y973" s="15">
        <f ca="1">SUMIFS('D - Harmonogram úklidu'!$AJ$5:$AJ$1213,'D - Harmonogram úklidu'!$A$5:$A$1213,'A1 - Seznam míst plnění vnější'!G977,'D - Harmonogram úklidu'!$B$5:$B$1213,'A1 - Seznam míst plnění vnější'!L977)</f>
        <v>2</v>
      </c>
      <c r="Z973" s="47" t="str">
        <f t="shared" si="40"/>
        <v>Rovné-Divišov</v>
      </c>
    </row>
    <row r="974" spans="1:26" ht="20.25" customHeight="1" thickBot="1" x14ac:dyDescent="0.3">
      <c r="A974" s="14" t="s">
        <v>2510</v>
      </c>
      <c r="B974" s="36">
        <v>2071</v>
      </c>
      <c r="C974" s="20" t="s">
        <v>128</v>
      </c>
      <c r="D974" s="45" t="s">
        <v>133</v>
      </c>
      <c r="E974" s="26">
        <v>335653</v>
      </c>
      <c r="F974" s="225" t="s">
        <v>1625</v>
      </c>
      <c r="G974" s="38" t="s">
        <v>328</v>
      </c>
      <c r="H974" s="227" t="s">
        <v>1988</v>
      </c>
      <c r="I974" s="228" t="s">
        <v>2337</v>
      </c>
      <c r="J974" s="227" t="s">
        <v>2580</v>
      </c>
      <c r="K974" s="228" t="s">
        <v>2492</v>
      </c>
      <c r="L974" s="227" t="s">
        <v>347</v>
      </c>
      <c r="M974" s="247">
        <v>2</v>
      </c>
      <c r="N974" s="32">
        <v>1</v>
      </c>
      <c r="O974" s="39" t="s">
        <v>1576</v>
      </c>
      <c r="P974" s="125">
        <f>SUMIFS('C - Sazby a jednotkové ceny'!$H$7:$H$69,'C - Sazby a jednotkové ceny'!$E$7:$E$69,'A1 - Seznam míst plnění vnější'!L974,'C - Sazby a jednotkové ceny'!$F$7:$F$69,'A1 - Seznam míst plnění vnější'!M974)</f>
        <v>0</v>
      </c>
      <c r="Q974" s="269">
        <f t="shared" si="41"/>
        <v>0</v>
      </c>
      <c r="R974" s="249" t="s">
        <v>1586</v>
      </c>
      <c r="S974" s="251" t="s">
        <v>1586</v>
      </c>
      <c r="T974" s="252" t="s">
        <v>1586</v>
      </c>
      <c r="U974" s="250" t="s">
        <v>1586</v>
      </c>
      <c r="V974" s="261" t="s">
        <v>1586</v>
      </c>
      <c r="W974" s="262" t="s">
        <v>1586</v>
      </c>
      <c r="Y974" s="15">
        <f ca="1">SUMIFS('D - Harmonogram úklidu'!$AJ$5:$AJ$1213,'D - Harmonogram úklidu'!$A$5:$A$1213,'A1 - Seznam míst plnění vnější'!G978,'D - Harmonogram úklidu'!$B$5:$B$1213,'A1 - Seznam míst plnění vnější'!L978)</f>
        <v>4</v>
      </c>
      <c r="Z974" s="47" t="str">
        <f t="shared" si="40"/>
        <v>Rovné-Divišov</v>
      </c>
    </row>
    <row r="975" spans="1:26" ht="19.5" customHeight="1" x14ac:dyDescent="0.25">
      <c r="A975" s="14" t="s">
        <v>2510</v>
      </c>
      <c r="B975" s="8">
        <v>2071</v>
      </c>
      <c r="C975" s="44" t="s">
        <v>128</v>
      </c>
      <c r="D975" s="21" t="s">
        <v>133</v>
      </c>
      <c r="E975" s="26">
        <v>335653</v>
      </c>
      <c r="F975" s="26" t="s">
        <v>1626</v>
      </c>
      <c r="G975" s="33" t="s">
        <v>328</v>
      </c>
      <c r="H975" s="227" t="s">
        <v>1988</v>
      </c>
      <c r="I975" s="227" t="s">
        <v>2337</v>
      </c>
      <c r="J975" s="227" t="s">
        <v>2580</v>
      </c>
      <c r="K975" s="227" t="s">
        <v>2495</v>
      </c>
      <c r="L975" s="227" t="s">
        <v>350</v>
      </c>
      <c r="M975" s="247">
        <v>1</v>
      </c>
      <c r="N975" s="244">
        <v>315</v>
      </c>
      <c r="O975" s="243" t="s">
        <v>1575</v>
      </c>
      <c r="P975" s="125">
        <f>SUMIFS('C - Sazby a jednotkové ceny'!$H$7:$H$69,'C - Sazby a jednotkové ceny'!$E$7:$E$69,'A1 - Seznam míst plnění vnější'!L975,'C - Sazby a jednotkové ceny'!$F$7:$F$69,'A1 - Seznam míst plnění vnější'!M975)</f>
        <v>0</v>
      </c>
      <c r="Q975" s="269">
        <f t="shared" si="41"/>
        <v>0</v>
      </c>
      <c r="R975" s="249" t="s">
        <v>1586</v>
      </c>
      <c r="S975" s="251" t="s">
        <v>1586</v>
      </c>
      <c r="T975" s="252" t="s">
        <v>1586</v>
      </c>
      <c r="U975" s="250" t="s">
        <v>1586</v>
      </c>
      <c r="V975" s="261" t="s">
        <v>1586</v>
      </c>
      <c r="W975" s="262" t="s">
        <v>1586</v>
      </c>
      <c r="Y975" s="15">
        <f ca="1">SUMIFS('D - Harmonogram úklidu'!$AJ$5:$AJ$1213,'D - Harmonogram úklidu'!$A$5:$A$1213,'A1 - Seznam míst plnění vnější'!G979,'D - Harmonogram úklidu'!$B$5:$B$1213,'A1 - Seznam míst plnění vnější'!L979)</f>
        <v>4</v>
      </c>
      <c r="Z975" s="47" t="str">
        <f t="shared" si="40"/>
        <v>Rovné-Divišov</v>
      </c>
    </row>
    <row r="976" spans="1:26" ht="19.5" customHeight="1" x14ac:dyDescent="0.25">
      <c r="A976" s="14" t="s">
        <v>2510</v>
      </c>
      <c r="B976" s="8">
        <v>2071</v>
      </c>
      <c r="C976" s="44" t="s">
        <v>128</v>
      </c>
      <c r="D976" s="21" t="s">
        <v>133</v>
      </c>
      <c r="E976" s="26">
        <v>335653</v>
      </c>
      <c r="F976" s="26" t="s">
        <v>1627</v>
      </c>
      <c r="G976" s="33" t="s">
        <v>328</v>
      </c>
      <c r="H976" s="227" t="s">
        <v>1988</v>
      </c>
      <c r="I976" s="227" t="s">
        <v>2337</v>
      </c>
      <c r="J976" s="227" t="s">
        <v>2494</v>
      </c>
      <c r="K976" s="227" t="s">
        <v>2494</v>
      </c>
      <c r="L976" s="227" t="s">
        <v>391</v>
      </c>
      <c r="M976" s="247">
        <v>1</v>
      </c>
      <c r="N976" s="244">
        <v>525</v>
      </c>
      <c r="O976" s="243" t="s">
        <v>1575</v>
      </c>
      <c r="P976" s="125">
        <f>SUMIFS('C - Sazby a jednotkové ceny'!$H$7:$H$69,'C - Sazby a jednotkové ceny'!$E$7:$E$69,'A1 - Seznam míst plnění vnější'!L976,'C - Sazby a jednotkové ceny'!$F$7:$F$69,'A1 - Seznam míst plnění vnější'!M976)</f>
        <v>0</v>
      </c>
      <c r="Q976" s="269">
        <f t="shared" si="41"/>
        <v>0</v>
      </c>
      <c r="R976" s="249" t="s">
        <v>1586</v>
      </c>
      <c r="S976" s="251" t="s">
        <v>1586</v>
      </c>
      <c r="T976" s="252" t="s">
        <v>1586</v>
      </c>
      <c r="U976" s="250" t="s">
        <v>1586</v>
      </c>
      <c r="V976" s="261" t="s">
        <v>1586</v>
      </c>
      <c r="W976" s="262" t="s">
        <v>1586</v>
      </c>
      <c r="Y976" s="15">
        <f ca="1">SUMIFS('D - Harmonogram úklidu'!$AJ$5:$AJ$1213,'D - Harmonogram úklidu'!$A$5:$A$1213,'A1 - Seznam míst plnění vnější'!G980,'D - Harmonogram úklidu'!$B$5:$B$1213,'A1 - Seznam míst plnění vnější'!L980)</f>
        <v>4</v>
      </c>
      <c r="Z976" s="47" t="str">
        <f t="shared" si="40"/>
        <v>Rovné-Divišov</v>
      </c>
    </row>
    <row r="977" spans="1:26" ht="19.5" customHeight="1" x14ac:dyDescent="0.25">
      <c r="A977" s="14" t="s">
        <v>2510</v>
      </c>
      <c r="B977" s="8">
        <v>2002</v>
      </c>
      <c r="C977" s="26" t="s">
        <v>344</v>
      </c>
      <c r="D977" s="21" t="s">
        <v>25</v>
      </c>
      <c r="E977" s="26">
        <v>347450</v>
      </c>
      <c r="F977" s="26" t="s">
        <v>1716</v>
      </c>
      <c r="G977" s="33" t="s">
        <v>9</v>
      </c>
      <c r="H977" s="227" t="s">
        <v>1988</v>
      </c>
      <c r="I977" s="227" t="s">
        <v>2338</v>
      </c>
      <c r="J977" s="227" t="s">
        <v>2580</v>
      </c>
      <c r="K977" s="227" t="s">
        <v>2491</v>
      </c>
      <c r="L977" s="227" t="s">
        <v>346</v>
      </c>
      <c r="M977" s="247">
        <v>2</v>
      </c>
      <c r="N977" s="244">
        <v>4</v>
      </c>
      <c r="O977" s="243" t="s">
        <v>1575</v>
      </c>
      <c r="P977" s="125">
        <f>SUMIFS('C - Sazby a jednotkové ceny'!$H$7:$H$69,'C - Sazby a jednotkové ceny'!$E$7:$E$69,'A1 - Seznam míst plnění vnější'!L977,'C - Sazby a jednotkové ceny'!$F$7:$F$69,'A1 - Seznam míst plnění vnější'!M977)</f>
        <v>0</v>
      </c>
      <c r="Q977" s="269">
        <f t="shared" si="41"/>
        <v>0</v>
      </c>
      <c r="R977" s="249" t="s">
        <v>1586</v>
      </c>
      <c r="S977" s="251" t="s">
        <v>1586</v>
      </c>
      <c r="T977" s="252" t="s">
        <v>1586</v>
      </c>
      <c r="U977" s="250" t="s">
        <v>1586</v>
      </c>
      <c r="V977" s="261" t="s">
        <v>1586</v>
      </c>
      <c r="W977" s="262" t="s">
        <v>1586</v>
      </c>
      <c r="Y977" s="15">
        <f ca="1">SUMIFS('D - Harmonogram úklidu'!$AJ$5:$AJ$1213,'D - Harmonogram úklidu'!$A$5:$A$1213,'A1 - Seznam míst plnění vnější'!G981,'D - Harmonogram úklidu'!$B$5:$B$1213,'A1 - Seznam míst plnění vnější'!L981)</f>
        <v>1</v>
      </c>
      <c r="Z977" s="47" t="str">
        <f t="shared" ref="Z977:Z1041" si="43">IF(ISNUMBER(SEARCH(" - ",G977,1)),LEFT(G977,(SEARCH(" - ",G977,1))-1),G977)</f>
        <v>Rozhraní</v>
      </c>
    </row>
    <row r="978" spans="1:26" ht="19.5" customHeight="1" x14ac:dyDescent="0.25">
      <c r="A978" s="14" t="s">
        <v>2510</v>
      </c>
      <c r="B978" s="8">
        <v>2002</v>
      </c>
      <c r="C978" s="44" t="s">
        <v>344</v>
      </c>
      <c r="D978" s="21" t="s">
        <v>25</v>
      </c>
      <c r="E978" s="26">
        <v>347450</v>
      </c>
      <c r="F978" s="26" t="s">
        <v>1717</v>
      </c>
      <c r="G978" s="33" t="s">
        <v>9</v>
      </c>
      <c r="H978" s="227" t="s">
        <v>1988</v>
      </c>
      <c r="I978" s="227" t="s">
        <v>2338</v>
      </c>
      <c r="J978" s="227" t="s">
        <v>2580</v>
      </c>
      <c r="K978" s="227" t="s">
        <v>2492</v>
      </c>
      <c r="L978" s="227" t="s">
        <v>347</v>
      </c>
      <c r="M978" s="247">
        <v>4</v>
      </c>
      <c r="N978" s="32">
        <v>2</v>
      </c>
      <c r="O978" s="39" t="s">
        <v>1576</v>
      </c>
      <c r="P978" s="125">
        <f>SUMIFS('C - Sazby a jednotkové ceny'!$H$7:$H$69,'C - Sazby a jednotkové ceny'!$E$7:$E$69,'A1 - Seznam míst plnění vnější'!L978,'C - Sazby a jednotkové ceny'!$F$7:$F$69,'A1 - Seznam míst plnění vnější'!M978)</f>
        <v>0</v>
      </c>
      <c r="Q978" s="269">
        <f t="shared" ref="Q978:Q1042" si="44">M978*P978*N978*(365/12/28)</f>
        <v>0</v>
      </c>
      <c r="R978" s="249" t="s">
        <v>1586</v>
      </c>
      <c r="S978" s="251" t="s">
        <v>1586</v>
      </c>
      <c r="T978" s="252" t="s">
        <v>1586</v>
      </c>
      <c r="U978" s="250" t="s">
        <v>1586</v>
      </c>
      <c r="V978" s="261" t="s">
        <v>1586</v>
      </c>
      <c r="W978" s="262" t="s">
        <v>1586</v>
      </c>
      <c r="Y978" s="15">
        <f ca="1">SUMIFS('D - Harmonogram úklidu'!$AJ$5:$AJ$1213,'D - Harmonogram úklidu'!$A$5:$A$1213,'A1 - Seznam míst plnění vnější'!G982,'D - Harmonogram úklidu'!$B$5:$B$1213,'A1 - Seznam míst plnění vnější'!L982)</f>
        <v>4</v>
      </c>
      <c r="Z978" s="47" t="str">
        <f t="shared" si="43"/>
        <v>Rozhraní</v>
      </c>
    </row>
    <row r="979" spans="1:26" ht="19.5" customHeight="1" x14ac:dyDescent="0.25">
      <c r="A979" s="14" t="s">
        <v>2510</v>
      </c>
      <c r="B979" s="8">
        <v>2002</v>
      </c>
      <c r="C979" s="26" t="s">
        <v>344</v>
      </c>
      <c r="D979" s="21" t="s">
        <v>25</v>
      </c>
      <c r="E979" s="26">
        <v>347450</v>
      </c>
      <c r="F979" s="26" t="s">
        <v>1718</v>
      </c>
      <c r="G979" s="33" t="s">
        <v>9</v>
      </c>
      <c r="H979" s="227" t="s">
        <v>1988</v>
      </c>
      <c r="I979" s="227" t="s">
        <v>2338</v>
      </c>
      <c r="J979" s="227" t="s">
        <v>2580</v>
      </c>
      <c r="K979" s="227" t="s">
        <v>2495</v>
      </c>
      <c r="L979" s="227" t="s">
        <v>350</v>
      </c>
      <c r="M979" s="247">
        <v>2</v>
      </c>
      <c r="N979" s="244">
        <v>1280</v>
      </c>
      <c r="O979" s="243" t="s">
        <v>1575</v>
      </c>
      <c r="P979" s="125">
        <f>SUMIFS('C - Sazby a jednotkové ceny'!$H$7:$H$69,'C - Sazby a jednotkové ceny'!$E$7:$E$69,'A1 - Seznam míst plnění vnější'!L979,'C - Sazby a jednotkové ceny'!$F$7:$F$69,'A1 - Seznam míst plnění vnější'!M979)</f>
        <v>0</v>
      </c>
      <c r="Q979" s="269">
        <f t="shared" si="44"/>
        <v>0</v>
      </c>
      <c r="R979" s="249" t="s">
        <v>1586</v>
      </c>
      <c r="S979" s="251" t="s">
        <v>1586</v>
      </c>
      <c r="T979" s="252" t="s">
        <v>1586</v>
      </c>
      <c r="U979" s="250" t="s">
        <v>1586</v>
      </c>
      <c r="V979" s="261" t="s">
        <v>1586</v>
      </c>
      <c r="W979" s="262" t="s">
        <v>1586</v>
      </c>
      <c r="Y979" s="15">
        <f>SUMIFS('D - Harmonogram úklidu'!$AJ$5:$AJ$1213,'D - Harmonogram úklidu'!$A$5:$A$1213,'A1 - Seznam míst plnění vnější'!G983,'D - Harmonogram úklidu'!$B$5:$B$1213,'A1 - Seznam míst plnění vnější'!L983)</f>
        <v>0</v>
      </c>
      <c r="Z979" s="47" t="str">
        <f t="shared" si="43"/>
        <v>Rozhraní</v>
      </c>
    </row>
    <row r="980" spans="1:26" ht="11.25" customHeight="1" x14ac:dyDescent="0.25">
      <c r="A980" s="14" t="s">
        <v>2510</v>
      </c>
      <c r="B980" s="8">
        <v>1611</v>
      </c>
      <c r="C980" s="26" t="s">
        <v>128</v>
      </c>
      <c r="D980" s="21" t="s">
        <v>121</v>
      </c>
      <c r="E980" s="26">
        <v>549436</v>
      </c>
      <c r="F980" s="26" t="s">
        <v>1616</v>
      </c>
      <c r="G980" s="33" t="s">
        <v>207</v>
      </c>
      <c r="H980" s="227" t="s">
        <v>1988</v>
      </c>
      <c r="I980" s="227" t="s">
        <v>2339</v>
      </c>
      <c r="J980" s="227" t="s">
        <v>2580</v>
      </c>
      <c r="K980" s="227" t="s">
        <v>2495</v>
      </c>
      <c r="L980" s="227" t="s">
        <v>350</v>
      </c>
      <c r="M980" s="247">
        <v>2</v>
      </c>
      <c r="N980" s="244">
        <v>450</v>
      </c>
      <c r="O980" s="243" t="s">
        <v>1575</v>
      </c>
      <c r="P980" s="125">
        <f>SUMIFS('C - Sazby a jednotkové ceny'!$H$7:$H$69,'C - Sazby a jednotkové ceny'!$E$7:$E$69,'A1 - Seznam míst plnění vnější'!L980,'C - Sazby a jednotkové ceny'!$F$7:$F$69,'A1 - Seznam míst plnění vnější'!M980)</f>
        <v>0</v>
      </c>
      <c r="Q980" s="269">
        <f t="shared" si="44"/>
        <v>0</v>
      </c>
      <c r="R980" s="249" t="s">
        <v>1586</v>
      </c>
      <c r="S980" s="251" t="s">
        <v>1585</v>
      </c>
      <c r="T980" s="252" t="s">
        <v>1585</v>
      </c>
      <c r="U980" s="250" t="s">
        <v>1586</v>
      </c>
      <c r="V980" s="261" t="s">
        <v>1586</v>
      </c>
      <c r="W980" s="262" t="s">
        <v>1586</v>
      </c>
      <c r="Y980" s="15">
        <f ca="1">SUMIFS('D - Harmonogram úklidu'!$AJ$5:$AJ$1213,'D - Harmonogram úklidu'!$A$5:$A$1213,'A1 - Seznam míst plnění vnější'!G984,'D - Harmonogram úklidu'!$B$5:$B$1213,'A1 - Seznam míst plnění vnější'!L984)</f>
        <v>4</v>
      </c>
      <c r="Z980" s="47" t="str">
        <f t="shared" si="43"/>
        <v>Rozsochatec</v>
      </c>
    </row>
    <row r="981" spans="1:26" ht="11.25" customHeight="1" x14ac:dyDescent="0.25">
      <c r="A981" s="14" t="s">
        <v>2510</v>
      </c>
      <c r="B981" s="8">
        <v>1611</v>
      </c>
      <c r="C981" s="44" t="s">
        <v>128</v>
      </c>
      <c r="D981" s="21" t="s">
        <v>121</v>
      </c>
      <c r="E981" s="26">
        <v>549436</v>
      </c>
      <c r="F981" s="26" t="s">
        <v>1617</v>
      </c>
      <c r="G981" s="33" t="s">
        <v>207</v>
      </c>
      <c r="H981" s="227" t="s">
        <v>1988</v>
      </c>
      <c r="I981" s="227" t="s">
        <v>2339</v>
      </c>
      <c r="J981" s="227" t="s">
        <v>2494</v>
      </c>
      <c r="K981" s="227" t="s">
        <v>2494</v>
      </c>
      <c r="L981" s="227" t="s">
        <v>391</v>
      </c>
      <c r="M981" s="247">
        <v>1</v>
      </c>
      <c r="N981" s="244">
        <v>829</v>
      </c>
      <c r="O981" s="243" t="s">
        <v>1575</v>
      </c>
      <c r="P981" s="125">
        <f>SUMIFS('C - Sazby a jednotkové ceny'!$H$7:$H$69,'C - Sazby a jednotkové ceny'!$E$7:$E$69,'A1 - Seznam míst plnění vnější'!L981,'C - Sazby a jednotkové ceny'!$F$7:$F$69,'A1 - Seznam míst plnění vnější'!M981)</f>
        <v>0</v>
      </c>
      <c r="Q981" s="269">
        <f t="shared" si="44"/>
        <v>0</v>
      </c>
      <c r="R981" s="249" t="s">
        <v>1586</v>
      </c>
      <c r="S981" s="251" t="s">
        <v>1586</v>
      </c>
      <c r="T981" s="252" t="s">
        <v>1586</v>
      </c>
      <c r="U981" s="250" t="s">
        <v>1586</v>
      </c>
      <c r="V981" s="261" t="s">
        <v>1586</v>
      </c>
      <c r="W981" s="262" t="s">
        <v>1586</v>
      </c>
      <c r="Y981" s="15">
        <f ca="1">SUMIFS('D - Harmonogram úklidu'!$AJ$5:$AJ$1213,'D - Harmonogram úklidu'!$A$5:$A$1213,'A1 - Seznam míst plnění vnější'!G985,'D - Harmonogram úklidu'!$B$5:$B$1213,'A1 - Seznam míst plnění vnější'!L985)</f>
        <v>2</v>
      </c>
      <c r="Z981" s="47" t="str">
        <f t="shared" si="43"/>
        <v>Rozsochatec</v>
      </c>
    </row>
    <row r="982" spans="1:26" ht="11.25" customHeight="1" x14ac:dyDescent="0.25">
      <c r="A982" s="14" t="s">
        <v>2510</v>
      </c>
      <c r="B982" s="8">
        <v>1611</v>
      </c>
      <c r="C982" s="26" t="s">
        <v>128</v>
      </c>
      <c r="D982" s="21" t="s">
        <v>121</v>
      </c>
      <c r="E982" s="26">
        <v>549436</v>
      </c>
      <c r="F982" s="26" t="s">
        <v>1633</v>
      </c>
      <c r="G982" s="33" t="s">
        <v>207</v>
      </c>
      <c r="H982" s="227" t="s">
        <v>1988</v>
      </c>
      <c r="I982" s="227" t="s">
        <v>2340</v>
      </c>
      <c r="J982" s="227" t="s">
        <v>2580</v>
      </c>
      <c r="K982" s="227" t="s">
        <v>2495</v>
      </c>
      <c r="L982" s="227" t="s">
        <v>350</v>
      </c>
      <c r="M982" s="247">
        <v>4</v>
      </c>
      <c r="N982" s="244">
        <v>133</v>
      </c>
      <c r="O982" s="243" t="s">
        <v>1575</v>
      </c>
      <c r="P982" s="125">
        <f>SUMIFS('C - Sazby a jednotkové ceny'!$H$7:$H$69,'C - Sazby a jednotkové ceny'!$E$7:$E$69,'A1 - Seznam míst plnění vnější'!L982,'C - Sazby a jednotkové ceny'!$F$7:$F$69,'A1 - Seznam míst plnění vnější'!M982)</f>
        <v>0</v>
      </c>
      <c r="Q982" s="269">
        <f t="shared" si="44"/>
        <v>0</v>
      </c>
      <c r="R982" s="249" t="s">
        <v>1586</v>
      </c>
      <c r="S982" s="251" t="s">
        <v>1585</v>
      </c>
      <c r="T982" s="252" t="s">
        <v>1585</v>
      </c>
      <c r="U982" s="250" t="s">
        <v>1586</v>
      </c>
      <c r="V982" s="261" t="s">
        <v>1586</v>
      </c>
      <c r="W982" s="262" t="s">
        <v>1586</v>
      </c>
      <c r="Y982" s="15">
        <f ca="1">SUMIFS('D - Harmonogram úklidu'!$AJ$5:$AJ$1213,'D - Harmonogram úklidu'!$A$5:$A$1213,'A1 - Seznam míst plnění vnější'!G985,'D - Harmonogram úklidu'!$B$5:$B$1213,'A1 - Seznam míst plnění vnější'!L985)</f>
        <v>2</v>
      </c>
      <c r="Z982" s="47" t="str">
        <f t="shared" si="43"/>
        <v>Rozsochatec</v>
      </c>
    </row>
    <row r="983" spans="1:26" ht="11.25" customHeight="1" x14ac:dyDescent="0.25">
      <c r="A983" s="14" t="s">
        <v>2510</v>
      </c>
      <c r="B983" s="8">
        <v>1611</v>
      </c>
      <c r="C983" s="4" t="s">
        <v>128</v>
      </c>
      <c r="D983" s="21" t="s">
        <v>121</v>
      </c>
      <c r="E983" s="26">
        <v>549436</v>
      </c>
      <c r="F983" s="26" t="s">
        <v>2574</v>
      </c>
      <c r="G983" s="33" t="s">
        <v>207</v>
      </c>
      <c r="H983" s="227" t="s">
        <v>1988</v>
      </c>
      <c r="I983" s="227" t="s">
        <v>2340</v>
      </c>
      <c r="J983" s="227" t="s">
        <v>2580</v>
      </c>
      <c r="K983" s="227" t="s">
        <v>2492</v>
      </c>
      <c r="L983" s="227" t="s">
        <v>347</v>
      </c>
      <c r="M983" s="247">
        <v>4</v>
      </c>
      <c r="N983" s="244">
        <v>2</v>
      </c>
      <c r="O983" s="243" t="s">
        <v>1576</v>
      </c>
      <c r="P983" s="125">
        <f>SUMIFS('C - Sazby a jednotkové ceny'!$H$7:$H$69,'C - Sazby a jednotkové ceny'!$E$7:$E$69,'A1 - Seznam míst plnění vnější'!L983,'C - Sazby a jednotkové ceny'!$F$7:$F$69,'A1 - Seznam míst plnění vnější'!M983)</f>
        <v>0</v>
      </c>
      <c r="Q983" s="269">
        <f t="shared" si="44"/>
        <v>0</v>
      </c>
      <c r="R983" s="249" t="s">
        <v>1586</v>
      </c>
      <c r="S983" s="251" t="s">
        <v>1585</v>
      </c>
      <c r="T983" s="252" t="s">
        <v>1585</v>
      </c>
      <c r="U983" s="250" t="s">
        <v>1586</v>
      </c>
      <c r="V983" s="261" t="s">
        <v>1586</v>
      </c>
      <c r="W983" s="262" t="s">
        <v>1586</v>
      </c>
      <c r="Y983" s="15">
        <f ca="1">SUMIFS('D - Harmonogram úklidu'!$AJ$5:$AJ$1213,'D - Harmonogram úklidu'!$A$5:$A$1213,'A1 - Seznam míst plnění vnější'!G986,'D - Harmonogram úklidu'!$B$5:$B$1213,'A1 - Seznam míst plnění vnější'!L986)</f>
        <v>2</v>
      </c>
      <c r="Z983" s="47" t="str">
        <f t="shared" si="43"/>
        <v>Rozsochatec</v>
      </c>
    </row>
    <row r="984" spans="1:26" ht="19.5" customHeight="1" x14ac:dyDescent="0.25">
      <c r="A984" s="14" t="s">
        <v>2510</v>
      </c>
      <c r="B984" s="8">
        <v>2071</v>
      </c>
      <c r="C984" s="4" t="s">
        <v>128</v>
      </c>
      <c r="D984" s="41" t="s">
        <v>133</v>
      </c>
      <c r="E984" s="26">
        <v>335752</v>
      </c>
      <c r="F984" s="26" t="s">
        <v>1624</v>
      </c>
      <c r="G984" s="33" t="s">
        <v>208</v>
      </c>
      <c r="H984" s="227" t="s">
        <v>1988</v>
      </c>
      <c r="I984" s="227" t="s">
        <v>2341</v>
      </c>
      <c r="J984" s="227" t="s">
        <v>2580</v>
      </c>
      <c r="K984" s="227" t="s">
        <v>2491</v>
      </c>
      <c r="L984" s="227" t="s">
        <v>346</v>
      </c>
      <c r="M984" s="247">
        <v>2</v>
      </c>
      <c r="N984" s="244">
        <v>63</v>
      </c>
      <c r="O984" s="243" t="s">
        <v>1575</v>
      </c>
      <c r="P984" s="125">
        <f>SUMIFS('C - Sazby a jednotkové ceny'!$H$7:$H$69,'C - Sazby a jednotkové ceny'!$E$7:$E$69,'A1 - Seznam míst plnění vnější'!L984,'C - Sazby a jednotkové ceny'!$F$7:$F$69,'A1 - Seznam míst plnění vnější'!M984)</f>
        <v>0</v>
      </c>
      <c r="Q984" s="269">
        <f t="shared" si="44"/>
        <v>0</v>
      </c>
      <c r="R984" s="249" t="s">
        <v>1586</v>
      </c>
      <c r="S984" s="251" t="s">
        <v>1586</v>
      </c>
      <c r="T984" s="252" t="s">
        <v>1586</v>
      </c>
      <c r="U984" s="250" t="s">
        <v>1586</v>
      </c>
      <c r="V984" s="261" t="s">
        <v>1586</v>
      </c>
      <c r="W984" s="262" t="s">
        <v>1586</v>
      </c>
      <c r="Y984" s="15">
        <f ca="1">SUMIFS('D - Harmonogram úklidu'!$AJ$5:$AJ$1213,'D - Harmonogram úklidu'!$A$5:$A$1213,'A1 - Seznam míst plnění vnější'!G987,'D - Harmonogram úklidu'!$B$5:$B$1213,'A1 - Seznam míst plnění vnější'!L987)</f>
        <v>1</v>
      </c>
      <c r="Z984" s="47" t="str">
        <f t="shared" si="43"/>
        <v>Rozsochy</v>
      </c>
    </row>
    <row r="985" spans="1:26" ht="19.5" customHeight="1" x14ac:dyDescent="0.25">
      <c r="A985" s="14" t="s">
        <v>2510</v>
      </c>
      <c r="B985" s="8">
        <v>2071</v>
      </c>
      <c r="C985" s="26" t="s">
        <v>128</v>
      </c>
      <c r="D985" s="41" t="s">
        <v>133</v>
      </c>
      <c r="E985" s="26">
        <v>335752</v>
      </c>
      <c r="F985" s="26" t="s">
        <v>1625</v>
      </c>
      <c r="G985" s="33" t="s">
        <v>208</v>
      </c>
      <c r="H985" s="227" t="s">
        <v>1988</v>
      </c>
      <c r="I985" s="227" t="s">
        <v>2341</v>
      </c>
      <c r="J985" s="227" t="s">
        <v>2580</v>
      </c>
      <c r="K985" s="227" t="s">
        <v>2492</v>
      </c>
      <c r="L985" s="227" t="s">
        <v>347</v>
      </c>
      <c r="M985" s="247">
        <v>4</v>
      </c>
      <c r="N985" s="32">
        <v>2</v>
      </c>
      <c r="O985" s="39" t="s">
        <v>1576</v>
      </c>
      <c r="P985" s="125">
        <f>SUMIFS('C - Sazby a jednotkové ceny'!$H$7:$H$69,'C - Sazby a jednotkové ceny'!$E$7:$E$69,'A1 - Seznam míst plnění vnější'!L985,'C - Sazby a jednotkové ceny'!$F$7:$F$69,'A1 - Seznam míst plnění vnější'!M985)</f>
        <v>0</v>
      </c>
      <c r="Q985" s="269">
        <f t="shared" si="44"/>
        <v>0</v>
      </c>
      <c r="R985" s="249" t="s">
        <v>1586</v>
      </c>
      <c r="S985" s="251" t="s">
        <v>1586</v>
      </c>
      <c r="T985" s="252" t="s">
        <v>1586</v>
      </c>
      <c r="U985" s="250" t="s">
        <v>1586</v>
      </c>
      <c r="V985" s="261" t="s">
        <v>1586</v>
      </c>
      <c r="W985" s="262" t="s">
        <v>1586</v>
      </c>
      <c r="Y985" s="15">
        <f ca="1">SUMIFS('D - Harmonogram úklidu'!$AJ$5:$AJ$1213,'D - Harmonogram úklidu'!$A$5:$A$1213,'A1 - Seznam míst plnění vnější'!G988,'D - Harmonogram úklidu'!$B$5:$B$1213,'A1 - Seznam míst plnění vnější'!L988)</f>
        <v>6</v>
      </c>
      <c r="Z985" s="47" t="str">
        <f t="shared" si="43"/>
        <v>Rozsochy</v>
      </c>
    </row>
    <row r="986" spans="1:26" ht="19.5" customHeight="1" x14ac:dyDescent="0.25">
      <c r="A986" s="14" t="s">
        <v>2510</v>
      </c>
      <c r="B986" s="8">
        <v>2071</v>
      </c>
      <c r="C986" s="4" t="s">
        <v>128</v>
      </c>
      <c r="D986" s="41" t="s">
        <v>133</v>
      </c>
      <c r="E986" s="26">
        <v>335752</v>
      </c>
      <c r="F986" s="26" t="s">
        <v>1626</v>
      </c>
      <c r="G986" s="33" t="s">
        <v>208</v>
      </c>
      <c r="H986" s="227" t="s">
        <v>1988</v>
      </c>
      <c r="I986" s="227" t="s">
        <v>2341</v>
      </c>
      <c r="J986" s="227" t="s">
        <v>2580</v>
      </c>
      <c r="K986" s="227" t="s">
        <v>2495</v>
      </c>
      <c r="L986" s="227" t="s">
        <v>350</v>
      </c>
      <c r="M986" s="247">
        <v>1</v>
      </c>
      <c r="N986" s="244">
        <v>432</v>
      </c>
      <c r="O986" s="243" t="s">
        <v>1575</v>
      </c>
      <c r="P986" s="125">
        <f>SUMIFS('C - Sazby a jednotkové ceny'!$H$7:$H$69,'C - Sazby a jednotkové ceny'!$E$7:$E$69,'A1 - Seznam míst plnění vnější'!L986,'C - Sazby a jednotkové ceny'!$F$7:$F$69,'A1 - Seznam míst plnění vnější'!M986)</f>
        <v>0</v>
      </c>
      <c r="Q986" s="269">
        <f t="shared" si="44"/>
        <v>0</v>
      </c>
      <c r="R986" s="249" t="s">
        <v>1586</v>
      </c>
      <c r="S986" s="251" t="s">
        <v>1586</v>
      </c>
      <c r="T986" s="252" t="s">
        <v>1586</v>
      </c>
      <c r="U986" s="250" t="s">
        <v>1586</v>
      </c>
      <c r="V986" s="261" t="s">
        <v>1586</v>
      </c>
      <c r="W986" s="262" t="s">
        <v>1586</v>
      </c>
      <c r="Y986" s="15">
        <f ca="1">SUMIFS('D - Harmonogram úklidu'!$AJ$5:$AJ$1213,'D - Harmonogram úklidu'!$A$5:$A$1213,'A1 - Seznam míst plnění vnější'!G990,'D - Harmonogram úklidu'!$B$5:$B$1213,'A1 - Seznam míst plnění vnější'!L990)</f>
        <v>6</v>
      </c>
      <c r="Z986" s="47" t="str">
        <f t="shared" si="43"/>
        <v>Rozsochy</v>
      </c>
    </row>
    <row r="987" spans="1:26" ht="19.5" customHeight="1" x14ac:dyDescent="0.25">
      <c r="A987" s="14" t="s">
        <v>2510</v>
      </c>
      <c r="B987" s="8">
        <v>2071</v>
      </c>
      <c r="C987" s="4" t="s">
        <v>128</v>
      </c>
      <c r="D987" s="41" t="s">
        <v>133</v>
      </c>
      <c r="E987" s="26">
        <v>335752</v>
      </c>
      <c r="F987" s="26" t="s">
        <v>1627</v>
      </c>
      <c r="G987" s="33" t="s">
        <v>208</v>
      </c>
      <c r="H987" s="227" t="s">
        <v>1988</v>
      </c>
      <c r="I987" s="227" t="s">
        <v>2341</v>
      </c>
      <c r="J987" s="227" t="s">
        <v>2494</v>
      </c>
      <c r="K987" s="227" t="s">
        <v>2494</v>
      </c>
      <c r="L987" s="227" t="s">
        <v>391</v>
      </c>
      <c r="M987" s="247">
        <v>1</v>
      </c>
      <c r="N987" s="244">
        <v>720</v>
      </c>
      <c r="O987" s="243" t="s">
        <v>1575</v>
      </c>
      <c r="P987" s="125">
        <f>SUMIFS('C - Sazby a jednotkové ceny'!$H$7:$H$69,'C - Sazby a jednotkové ceny'!$E$7:$E$69,'A1 - Seznam míst plnění vnější'!L987,'C - Sazby a jednotkové ceny'!$F$7:$F$69,'A1 - Seznam míst plnění vnější'!M987)</f>
        <v>0</v>
      </c>
      <c r="Q987" s="269">
        <f t="shared" si="44"/>
        <v>0</v>
      </c>
      <c r="R987" s="249" t="s">
        <v>1586</v>
      </c>
      <c r="S987" s="251" t="s">
        <v>1586</v>
      </c>
      <c r="T987" s="252" t="s">
        <v>1586</v>
      </c>
      <c r="U987" s="250" t="s">
        <v>1586</v>
      </c>
      <c r="V987" s="261" t="s">
        <v>1586</v>
      </c>
      <c r="W987" s="262" t="s">
        <v>1586</v>
      </c>
      <c r="Y987" s="15">
        <f ca="1">SUMIFS('D - Harmonogram úklidu'!$AJ$5:$AJ$1213,'D - Harmonogram úklidu'!$A$5:$A$1213,'A1 - Seznam míst plnění vnější'!G991,'D - Harmonogram úklidu'!$B$5:$B$1213,'A1 - Seznam míst plnění vnější'!L991)</f>
        <v>1</v>
      </c>
      <c r="Z987" s="47" t="str">
        <f t="shared" si="43"/>
        <v>Rozsochy</v>
      </c>
    </row>
    <row r="988" spans="1:26" ht="19.5" customHeight="1" x14ac:dyDescent="0.25">
      <c r="A988" s="14" t="s">
        <v>2510</v>
      </c>
      <c r="B988" s="8">
        <v>2071</v>
      </c>
      <c r="C988" s="4" t="s">
        <v>128</v>
      </c>
      <c r="D988" s="41" t="s">
        <v>133</v>
      </c>
      <c r="E988" s="26">
        <v>359257</v>
      </c>
      <c r="F988" s="26" t="s">
        <v>2639</v>
      </c>
      <c r="G988" s="33" t="s">
        <v>209</v>
      </c>
      <c r="H988" s="227" t="s">
        <v>1988</v>
      </c>
      <c r="I988" s="227" t="s">
        <v>2342</v>
      </c>
      <c r="J988" s="227" t="s">
        <v>2580</v>
      </c>
      <c r="K988" s="227" t="s">
        <v>2492</v>
      </c>
      <c r="L988" s="227" t="s">
        <v>347</v>
      </c>
      <c r="M988" s="247">
        <v>2</v>
      </c>
      <c r="N988" s="32">
        <v>1</v>
      </c>
      <c r="O988" s="39" t="s">
        <v>1576</v>
      </c>
      <c r="P988" s="125">
        <f>SUMIFS('C - Sazby a jednotkové ceny'!$H$7:$H$69,'C - Sazby a jednotkové ceny'!$E$7:$E$69,'A1 - Seznam míst plnění vnější'!L988,'C - Sazby a jednotkové ceny'!$F$7:$F$69,'A1 - Seznam míst plnění vnější'!M988)</f>
        <v>0</v>
      </c>
      <c r="Q988" s="269">
        <f t="shared" si="44"/>
        <v>0</v>
      </c>
      <c r="R988" s="249" t="s">
        <v>1586</v>
      </c>
      <c r="S988" s="251" t="s">
        <v>1586</v>
      </c>
      <c r="T988" s="252" t="s">
        <v>1586</v>
      </c>
      <c r="U988" s="250" t="s">
        <v>1586</v>
      </c>
      <c r="V988" s="261" t="s">
        <v>1586</v>
      </c>
      <c r="W988" s="262" t="s">
        <v>1586</v>
      </c>
      <c r="Y988" s="15">
        <f ca="1">SUMIFS('D - Harmonogram úklidu'!$AJ$5:$AJ$1213,'D - Harmonogram úklidu'!$A$5:$A$1213,'A1 - Seznam míst plnění vnější'!G992,'D - Harmonogram úklidu'!$B$5:$B$1213,'A1 - Seznam míst plnění vnější'!L992)</f>
        <v>6</v>
      </c>
      <c r="Z988" s="47" t="str">
        <f t="shared" si="43"/>
        <v>Rožná</v>
      </c>
    </row>
    <row r="989" spans="1:26" ht="19.5" customHeight="1" x14ac:dyDescent="0.25">
      <c r="A989" s="14" t="s">
        <v>2510</v>
      </c>
      <c r="B989" s="30">
        <v>2071</v>
      </c>
      <c r="C989" s="26" t="s">
        <v>128</v>
      </c>
      <c r="D989" s="41" t="s">
        <v>133</v>
      </c>
      <c r="E989" s="26">
        <v>359257</v>
      </c>
      <c r="F989" s="26" t="s">
        <v>2640</v>
      </c>
      <c r="G989" s="33" t="s">
        <v>209</v>
      </c>
      <c r="H989" s="227" t="s">
        <v>1988</v>
      </c>
      <c r="I989" s="227" t="s">
        <v>2342</v>
      </c>
      <c r="J989" s="227" t="s">
        <v>2580</v>
      </c>
      <c r="K989" s="227" t="s">
        <v>2493</v>
      </c>
      <c r="L989" s="227" t="s">
        <v>348</v>
      </c>
      <c r="M989" s="247">
        <v>4</v>
      </c>
      <c r="N989" s="32">
        <v>1</v>
      </c>
      <c r="O989" s="39" t="s">
        <v>1576</v>
      </c>
      <c r="P989" s="125">
        <f>SUMIFS('C - Sazby a jednotkové ceny'!$H$7:$H$69,'C - Sazby a jednotkové ceny'!$E$7:$E$69,'A1 - Seznam míst plnění vnější'!L989,'C - Sazby a jednotkové ceny'!$F$7:$F$69,'A1 - Seznam míst plnění vnější'!M989)</f>
        <v>0</v>
      </c>
      <c r="Q989" s="269">
        <f t="shared" ref="Q989" si="45">M989*P989*N989*(365/12/28)</f>
        <v>0</v>
      </c>
      <c r="R989" s="249" t="s">
        <v>1586</v>
      </c>
      <c r="S989" s="251" t="s">
        <v>1586</v>
      </c>
      <c r="T989" s="252" t="s">
        <v>1586</v>
      </c>
      <c r="U989" s="250" t="s">
        <v>1586</v>
      </c>
      <c r="V989" s="261" t="s">
        <v>1586</v>
      </c>
      <c r="W989" s="262" t="s">
        <v>1586</v>
      </c>
    </row>
    <row r="990" spans="1:26" ht="19.5" customHeight="1" x14ac:dyDescent="0.25">
      <c r="A990" s="14" t="s">
        <v>2510</v>
      </c>
      <c r="B990" s="8">
        <v>2071</v>
      </c>
      <c r="C990" s="44" t="s">
        <v>128</v>
      </c>
      <c r="D990" s="42" t="s">
        <v>133</v>
      </c>
      <c r="E990" s="26">
        <v>359257</v>
      </c>
      <c r="F990" s="26" t="s">
        <v>2641</v>
      </c>
      <c r="G990" s="33" t="s">
        <v>209</v>
      </c>
      <c r="H990" s="227" t="s">
        <v>1988</v>
      </c>
      <c r="I990" s="227" t="s">
        <v>2342</v>
      </c>
      <c r="J990" s="227" t="s">
        <v>2580</v>
      </c>
      <c r="K990" s="227" t="s">
        <v>2495</v>
      </c>
      <c r="L990" s="227" t="s">
        <v>350</v>
      </c>
      <c r="M990" s="247">
        <v>1</v>
      </c>
      <c r="N990" s="244">
        <v>1210</v>
      </c>
      <c r="O990" s="243" t="s">
        <v>1575</v>
      </c>
      <c r="P990" s="125">
        <f>SUMIFS('C - Sazby a jednotkové ceny'!$H$7:$H$69,'C - Sazby a jednotkové ceny'!$E$7:$E$69,'A1 - Seznam míst plnění vnější'!L990,'C - Sazby a jednotkové ceny'!$F$7:$F$69,'A1 - Seznam míst plnění vnější'!M990)</f>
        <v>0</v>
      </c>
      <c r="Q990" s="269">
        <f t="shared" si="44"/>
        <v>0</v>
      </c>
      <c r="R990" s="249" t="s">
        <v>1586</v>
      </c>
      <c r="S990" s="251" t="s">
        <v>1585</v>
      </c>
      <c r="T990" s="252" t="s">
        <v>1585</v>
      </c>
      <c r="U990" s="250" t="s">
        <v>1586</v>
      </c>
      <c r="V990" s="261" t="s">
        <v>1586</v>
      </c>
      <c r="W990" s="262" t="s">
        <v>1586</v>
      </c>
      <c r="Y990" s="15">
        <f ca="1">SUMIFS('D - Harmonogram úklidu'!$AJ$5:$AJ$1213,'D - Harmonogram úklidu'!$A$5:$A$1213,'A1 - Seznam míst plnění vnější'!G993,'D - Harmonogram úklidu'!$B$5:$B$1213,'A1 - Seznam míst plnění vnější'!L993)</f>
        <v>6</v>
      </c>
      <c r="Z990" s="47" t="str">
        <f t="shared" si="43"/>
        <v>Rožná</v>
      </c>
    </row>
    <row r="991" spans="1:26" ht="19.5" customHeight="1" x14ac:dyDescent="0.25">
      <c r="A991" s="14" t="s">
        <v>2510</v>
      </c>
      <c r="B991" s="8">
        <v>2071</v>
      </c>
      <c r="C991" s="4" t="s">
        <v>128</v>
      </c>
      <c r="D991" s="41" t="s">
        <v>133</v>
      </c>
      <c r="E991" s="26">
        <v>359257</v>
      </c>
      <c r="F991" s="26" t="s">
        <v>2642</v>
      </c>
      <c r="G991" s="33" t="s">
        <v>209</v>
      </c>
      <c r="H991" s="227" t="s">
        <v>1988</v>
      </c>
      <c r="I991" s="227" t="s">
        <v>2342</v>
      </c>
      <c r="J991" s="227" t="s">
        <v>2494</v>
      </c>
      <c r="K991" s="227" t="s">
        <v>2494</v>
      </c>
      <c r="L991" s="227" t="s">
        <v>391</v>
      </c>
      <c r="M991" s="247">
        <v>1</v>
      </c>
      <c r="N991" s="244">
        <v>640</v>
      </c>
      <c r="O991" s="243" t="s">
        <v>1575</v>
      </c>
      <c r="P991" s="125">
        <f>SUMIFS('C - Sazby a jednotkové ceny'!$H$7:$H$69,'C - Sazby a jednotkové ceny'!$E$7:$E$69,'A1 - Seznam míst plnění vnější'!L991,'C - Sazby a jednotkové ceny'!$F$7:$F$69,'A1 - Seznam míst plnění vnější'!M991)</f>
        <v>0</v>
      </c>
      <c r="Q991" s="269">
        <f t="shared" si="44"/>
        <v>0</v>
      </c>
      <c r="R991" s="249" t="s">
        <v>1586</v>
      </c>
      <c r="S991" s="251" t="s">
        <v>1586</v>
      </c>
      <c r="T991" s="252" t="s">
        <v>1586</v>
      </c>
      <c r="U991" s="250" t="s">
        <v>1586</v>
      </c>
      <c r="V991" s="261" t="s">
        <v>1586</v>
      </c>
      <c r="W991" s="262" t="s">
        <v>1586</v>
      </c>
      <c r="Y991" s="15">
        <f>SUMIFS('D - Harmonogram úklidu'!$AJ$5:$AJ$1213,'D - Harmonogram úklidu'!$A$5:$A$1213,'A1 - Seznam míst plnění vnější'!G994,'D - Harmonogram úklidu'!$B$5:$B$1213,'A1 - Seznam míst plnění vnější'!L994)</f>
        <v>0</v>
      </c>
      <c r="Z991" s="47" t="str">
        <f t="shared" si="43"/>
        <v>Rožná</v>
      </c>
    </row>
    <row r="992" spans="1:26" ht="11.25" customHeight="1" x14ac:dyDescent="0.25">
      <c r="A992" s="14" t="s">
        <v>2510</v>
      </c>
      <c r="B992" s="8">
        <v>2071</v>
      </c>
      <c r="C992" s="26" t="s">
        <v>128</v>
      </c>
      <c r="D992" s="41" t="s">
        <v>133</v>
      </c>
      <c r="E992" s="26">
        <v>359257</v>
      </c>
      <c r="F992" s="26" t="s">
        <v>1618</v>
      </c>
      <c r="G992" s="33" t="s">
        <v>209</v>
      </c>
      <c r="H992" s="227" t="s">
        <v>1988</v>
      </c>
      <c r="I992" s="227" t="s">
        <v>2343</v>
      </c>
      <c r="J992" s="227" t="s">
        <v>2580</v>
      </c>
      <c r="K992" s="227" t="s">
        <v>2492</v>
      </c>
      <c r="L992" s="227" t="s">
        <v>347</v>
      </c>
      <c r="M992" s="247">
        <v>4</v>
      </c>
      <c r="N992" s="32">
        <v>1</v>
      </c>
      <c r="O992" s="39" t="s">
        <v>1576</v>
      </c>
      <c r="P992" s="125">
        <f>SUMIFS('C - Sazby a jednotkové ceny'!$H$7:$H$69,'C - Sazby a jednotkové ceny'!$E$7:$E$69,'A1 - Seznam míst plnění vnější'!L992,'C - Sazby a jednotkové ceny'!$F$7:$F$69,'A1 - Seznam míst plnění vnější'!M992)</f>
        <v>0</v>
      </c>
      <c r="Q992" s="269">
        <f t="shared" si="44"/>
        <v>0</v>
      </c>
      <c r="R992" s="249" t="s">
        <v>1586</v>
      </c>
      <c r="S992" s="251" t="s">
        <v>1586</v>
      </c>
      <c r="T992" s="252" t="s">
        <v>1586</v>
      </c>
      <c r="U992" s="250" t="s">
        <v>1586</v>
      </c>
      <c r="V992" s="261" t="s">
        <v>1586</v>
      </c>
      <c r="W992" s="262" t="s">
        <v>1586</v>
      </c>
      <c r="Y992" s="15">
        <f ca="1">SUMIFS('D - Harmonogram úklidu'!$AJ$5:$AJ$1213,'D - Harmonogram úklidu'!$A$5:$A$1213,'A1 - Seznam míst plnění vnější'!G995,'D - Harmonogram úklidu'!$B$5:$B$1213,'A1 - Seznam míst plnění vnější'!L995)</f>
        <v>4</v>
      </c>
      <c r="Z992" s="47" t="str">
        <f t="shared" si="43"/>
        <v>Rožná</v>
      </c>
    </row>
    <row r="993" spans="1:26" ht="11.25" customHeight="1" x14ac:dyDescent="0.25">
      <c r="A993" s="14" t="s">
        <v>2510</v>
      </c>
      <c r="B993" s="8">
        <v>2071</v>
      </c>
      <c r="C993" s="26" t="s">
        <v>128</v>
      </c>
      <c r="D993" s="41" t="s">
        <v>133</v>
      </c>
      <c r="E993" s="26">
        <v>359257</v>
      </c>
      <c r="F993" s="26" t="s">
        <v>1619</v>
      </c>
      <c r="G993" s="33" t="s">
        <v>209</v>
      </c>
      <c r="H993" s="227" t="s">
        <v>1988</v>
      </c>
      <c r="I993" s="227" t="s">
        <v>2343</v>
      </c>
      <c r="J993" s="227" t="s">
        <v>2580</v>
      </c>
      <c r="K993" s="227" t="s">
        <v>2495</v>
      </c>
      <c r="L993" s="227" t="s">
        <v>350</v>
      </c>
      <c r="M993" s="247">
        <v>4</v>
      </c>
      <c r="N993" s="244">
        <v>355</v>
      </c>
      <c r="O993" s="243" t="s">
        <v>1575</v>
      </c>
      <c r="P993" s="125">
        <f>SUMIFS('C - Sazby a jednotkové ceny'!$H$7:$H$69,'C - Sazby a jednotkové ceny'!$E$7:$E$69,'A1 - Seznam míst plnění vnější'!L993,'C - Sazby a jednotkové ceny'!$F$7:$F$69,'A1 - Seznam míst plnění vnější'!M993)</f>
        <v>0</v>
      </c>
      <c r="Q993" s="269">
        <f t="shared" si="44"/>
        <v>0</v>
      </c>
      <c r="R993" s="249" t="s">
        <v>1586</v>
      </c>
      <c r="S993" s="251" t="s">
        <v>1585</v>
      </c>
      <c r="T993" s="252" t="s">
        <v>1585</v>
      </c>
      <c r="U993" s="250" t="s">
        <v>1586</v>
      </c>
      <c r="V993" s="261" t="s">
        <v>1586</v>
      </c>
      <c r="W993" s="262" t="s">
        <v>1586</v>
      </c>
      <c r="Y993" s="15">
        <f ca="1">SUMIFS('D - Harmonogram úklidu'!$AJ$5:$AJ$1213,'D - Harmonogram úklidu'!$A$5:$A$1213,'A1 - Seznam míst plnění vnější'!G996,'D - Harmonogram úklidu'!$B$5:$B$1213,'A1 - Seznam míst plnění vnější'!L996)</f>
        <v>2</v>
      </c>
      <c r="Z993" s="47" t="str">
        <f t="shared" si="43"/>
        <v>Rožná</v>
      </c>
    </row>
    <row r="994" spans="1:26" ht="19.5" customHeight="1" x14ac:dyDescent="0.25">
      <c r="A994" s="14" t="s">
        <v>2510</v>
      </c>
      <c r="B994" s="8">
        <v>1261</v>
      </c>
      <c r="C994" s="26" t="s">
        <v>344</v>
      </c>
      <c r="D994" s="42" t="s">
        <v>132</v>
      </c>
      <c r="E994" s="26">
        <v>367359</v>
      </c>
      <c r="F994" s="26" t="s">
        <v>1624</v>
      </c>
      <c r="G994" s="33" t="s">
        <v>210</v>
      </c>
      <c r="H994" s="227" t="s">
        <v>1988</v>
      </c>
      <c r="I994" s="227" t="s">
        <v>2344</v>
      </c>
      <c r="J994" s="227" t="s">
        <v>2580</v>
      </c>
      <c r="K994" s="227" t="s">
        <v>2491</v>
      </c>
      <c r="L994" s="227" t="s">
        <v>346</v>
      </c>
      <c r="M994" s="247">
        <v>2</v>
      </c>
      <c r="N994" s="244">
        <v>17.5</v>
      </c>
      <c r="O994" s="243" t="s">
        <v>1575</v>
      </c>
      <c r="P994" s="125">
        <f>SUMIFS('C - Sazby a jednotkové ceny'!$H$7:$H$69,'C - Sazby a jednotkové ceny'!$E$7:$E$69,'A1 - Seznam míst plnění vnější'!L994,'C - Sazby a jednotkové ceny'!$F$7:$F$69,'A1 - Seznam míst plnění vnější'!M994)</f>
        <v>0</v>
      </c>
      <c r="Q994" s="269">
        <f t="shared" si="44"/>
        <v>0</v>
      </c>
      <c r="R994" s="249" t="s">
        <v>1586</v>
      </c>
      <c r="S994" s="251" t="s">
        <v>1586</v>
      </c>
      <c r="T994" s="252" t="s">
        <v>1586</v>
      </c>
      <c r="U994" s="250" t="s">
        <v>1586</v>
      </c>
      <c r="V994" s="261" t="s">
        <v>1586</v>
      </c>
      <c r="W994" s="262" t="s">
        <v>1586</v>
      </c>
      <c r="Y994" s="15">
        <f ca="1">SUMIFS('D - Harmonogram úklidu'!$AJ$5:$AJ$1213,'D - Harmonogram úklidu'!$A$5:$A$1213,'A1 - Seznam míst plnění vnější'!G997,'D - Harmonogram úklidu'!$B$5:$B$1213,'A1 - Seznam míst plnění vnější'!L997)</f>
        <v>1</v>
      </c>
      <c r="Z994" s="47" t="str">
        <f t="shared" si="43"/>
        <v>Rudíkov</v>
      </c>
    </row>
    <row r="995" spans="1:26" ht="19.5" customHeight="1" x14ac:dyDescent="0.25">
      <c r="A995" s="14" t="s">
        <v>2510</v>
      </c>
      <c r="B995" s="8">
        <v>1261</v>
      </c>
      <c r="C995" s="4" t="s">
        <v>344</v>
      </c>
      <c r="D995" s="41" t="s">
        <v>132</v>
      </c>
      <c r="E995" s="26">
        <v>367359</v>
      </c>
      <c r="F995" s="26" t="s">
        <v>1625</v>
      </c>
      <c r="G995" s="33" t="s">
        <v>210</v>
      </c>
      <c r="H995" s="227" t="s">
        <v>1988</v>
      </c>
      <c r="I995" s="227" t="s">
        <v>2344</v>
      </c>
      <c r="J995" s="227" t="s">
        <v>2580</v>
      </c>
      <c r="K995" s="227" t="s">
        <v>2492</v>
      </c>
      <c r="L995" s="227" t="s">
        <v>347</v>
      </c>
      <c r="M995" s="247">
        <v>4</v>
      </c>
      <c r="N995" s="32">
        <v>1</v>
      </c>
      <c r="O995" s="39" t="s">
        <v>1576</v>
      </c>
      <c r="P995" s="125">
        <f>SUMIFS('C - Sazby a jednotkové ceny'!$H$7:$H$69,'C - Sazby a jednotkové ceny'!$E$7:$E$69,'A1 - Seznam míst plnění vnější'!L995,'C - Sazby a jednotkové ceny'!$F$7:$F$69,'A1 - Seznam míst plnění vnější'!M995)</f>
        <v>0</v>
      </c>
      <c r="Q995" s="269">
        <f t="shared" si="44"/>
        <v>0</v>
      </c>
      <c r="R995" s="249" t="s">
        <v>1586</v>
      </c>
      <c r="S995" s="251" t="s">
        <v>1586</v>
      </c>
      <c r="T995" s="252" t="s">
        <v>1586</v>
      </c>
      <c r="U995" s="250" t="s">
        <v>1586</v>
      </c>
      <c r="V995" s="261" t="s">
        <v>1586</v>
      </c>
      <c r="W995" s="262" t="s">
        <v>1586</v>
      </c>
      <c r="Y995" s="15">
        <f ca="1">SUMIFS('D - Harmonogram úklidu'!$AJ$5:$AJ$1213,'D - Harmonogram úklidu'!$A$5:$A$1213,'A1 - Seznam míst plnění vnější'!G998,'D - Harmonogram úklidu'!$B$5:$B$1213,'A1 - Seznam míst plnění vnější'!L998)</f>
        <v>2</v>
      </c>
      <c r="Z995" s="47" t="str">
        <f t="shared" si="43"/>
        <v>Rudíkov</v>
      </c>
    </row>
    <row r="996" spans="1:26" ht="19.5" customHeight="1" x14ac:dyDescent="0.25">
      <c r="A996" s="14" t="s">
        <v>2510</v>
      </c>
      <c r="B996" s="8">
        <v>1261</v>
      </c>
      <c r="C996" s="26" t="s">
        <v>344</v>
      </c>
      <c r="D996" s="41" t="s">
        <v>132</v>
      </c>
      <c r="E996" s="26">
        <v>367359</v>
      </c>
      <c r="F996" s="26" t="s">
        <v>1626</v>
      </c>
      <c r="G996" s="33" t="s">
        <v>210</v>
      </c>
      <c r="H996" s="227" t="s">
        <v>1988</v>
      </c>
      <c r="I996" s="227" t="s">
        <v>2344</v>
      </c>
      <c r="J996" s="227" t="s">
        <v>2580</v>
      </c>
      <c r="K996" s="227" t="s">
        <v>2495</v>
      </c>
      <c r="L996" s="227" t="s">
        <v>350</v>
      </c>
      <c r="M996" s="247">
        <v>1</v>
      </c>
      <c r="N996" s="244">
        <v>320</v>
      </c>
      <c r="O996" s="243" t="s">
        <v>1575</v>
      </c>
      <c r="P996" s="125">
        <f>SUMIFS('C - Sazby a jednotkové ceny'!$H$7:$H$69,'C - Sazby a jednotkové ceny'!$E$7:$E$69,'A1 - Seznam míst plnění vnější'!L996,'C - Sazby a jednotkové ceny'!$F$7:$F$69,'A1 - Seznam míst plnění vnější'!M996)</f>
        <v>0</v>
      </c>
      <c r="Q996" s="269">
        <f t="shared" si="44"/>
        <v>0</v>
      </c>
      <c r="R996" s="249" t="s">
        <v>1586</v>
      </c>
      <c r="S996" s="251" t="s">
        <v>1586</v>
      </c>
      <c r="T996" s="252" t="s">
        <v>1586</v>
      </c>
      <c r="U996" s="250" t="s">
        <v>1586</v>
      </c>
      <c r="V996" s="261" t="s">
        <v>1586</v>
      </c>
      <c r="W996" s="262" t="s">
        <v>1586</v>
      </c>
      <c r="Y996" s="15">
        <f ca="1">SUMIFS('D - Harmonogram úklidu'!$AJ$5:$AJ$1213,'D - Harmonogram úklidu'!$A$5:$A$1213,'A1 - Seznam míst plnění vnější'!G999,'D - Harmonogram úklidu'!$B$5:$B$1213,'A1 - Seznam míst plnění vnější'!L999)</f>
        <v>4</v>
      </c>
      <c r="Z996" s="47" t="str">
        <f t="shared" si="43"/>
        <v>Rudíkov</v>
      </c>
    </row>
    <row r="997" spans="1:26" ht="19.5" customHeight="1" x14ac:dyDescent="0.25">
      <c r="A997" s="14" t="s">
        <v>2510</v>
      </c>
      <c r="B997" s="8">
        <v>1261</v>
      </c>
      <c r="C997" s="4" t="s">
        <v>344</v>
      </c>
      <c r="D997" s="41" t="s">
        <v>132</v>
      </c>
      <c r="E997" s="26">
        <v>367359</v>
      </c>
      <c r="F997" s="26" t="s">
        <v>1627</v>
      </c>
      <c r="G997" s="33" t="s">
        <v>210</v>
      </c>
      <c r="H997" s="227" t="s">
        <v>1988</v>
      </c>
      <c r="I997" s="227" t="s">
        <v>2344</v>
      </c>
      <c r="J997" s="227" t="s">
        <v>2494</v>
      </c>
      <c r="K997" s="227" t="s">
        <v>2494</v>
      </c>
      <c r="L997" s="227" t="s">
        <v>391</v>
      </c>
      <c r="M997" s="247">
        <v>1</v>
      </c>
      <c r="N997" s="244">
        <v>250</v>
      </c>
      <c r="O997" s="243" t="s">
        <v>1575</v>
      </c>
      <c r="P997" s="125">
        <f>SUMIFS('C - Sazby a jednotkové ceny'!$H$7:$H$69,'C - Sazby a jednotkové ceny'!$E$7:$E$69,'A1 - Seznam míst plnění vnější'!L997,'C - Sazby a jednotkové ceny'!$F$7:$F$69,'A1 - Seznam míst plnění vnější'!M997)</f>
        <v>0</v>
      </c>
      <c r="Q997" s="269">
        <f t="shared" si="44"/>
        <v>0</v>
      </c>
      <c r="R997" s="249" t="s">
        <v>1586</v>
      </c>
      <c r="S997" s="251" t="s">
        <v>1586</v>
      </c>
      <c r="T997" s="252" t="s">
        <v>1586</v>
      </c>
      <c r="U997" s="250" t="s">
        <v>1586</v>
      </c>
      <c r="V997" s="261" t="s">
        <v>1586</v>
      </c>
      <c r="W997" s="262" t="s">
        <v>1586</v>
      </c>
      <c r="Y997" s="15">
        <f ca="1">SUMIFS('D - Harmonogram úklidu'!$AJ$5:$AJ$1213,'D - Harmonogram úklidu'!$A$5:$A$1213,'A1 - Seznam míst plnění vnější'!G1000,'D - Harmonogram úklidu'!$B$5:$B$1213,'A1 - Seznam míst plnění vnější'!L1000)</f>
        <v>2</v>
      </c>
      <c r="Z997" s="47" t="str">
        <f t="shared" si="43"/>
        <v>Rudíkov</v>
      </c>
    </row>
    <row r="998" spans="1:26" ht="19.5" customHeight="1" x14ac:dyDescent="0.25">
      <c r="A998" s="14" t="s">
        <v>2510</v>
      </c>
      <c r="B998" s="8">
        <v>1851</v>
      </c>
      <c r="C998" s="4" t="s">
        <v>128</v>
      </c>
      <c r="D998" s="41" t="s">
        <v>119</v>
      </c>
      <c r="E998" s="26">
        <v>742429</v>
      </c>
      <c r="F998" s="26" t="s">
        <v>1620</v>
      </c>
      <c r="G998" s="33" t="s">
        <v>211</v>
      </c>
      <c r="H998" s="227" t="s">
        <v>1988</v>
      </c>
      <c r="I998" s="227" t="s">
        <v>2345</v>
      </c>
      <c r="J998" s="227" t="s">
        <v>2580</v>
      </c>
      <c r="K998" s="227" t="s">
        <v>2491</v>
      </c>
      <c r="L998" s="227" t="s">
        <v>346</v>
      </c>
      <c r="M998" s="247">
        <v>2</v>
      </c>
      <c r="N998" s="244">
        <v>30</v>
      </c>
      <c r="O998" s="243" t="s">
        <v>1575</v>
      </c>
      <c r="P998" s="125">
        <f>SUMIFS('C - Sazby a jednotkové ceny'!$H$7:$H$69,'C - Sazby a jednotkové ceny'!$E$7:$E$69,'A1 - Seznam míst plnění vnější'!L998,'C - Sazby a jednotkové ceny'!$F$7:$F$69,'A1 - Seznam míst plnění vnější'!M998)</f>
        <v>0</v>
      </c>
      <c r="Q998" s="269">
        <f t="shared" si="44"/>
        <v>0</v>
      </c>
      <c r="R998" s="249" t="s">
        <v>1586</v>
      </c>
      <c r="S998" s="251" t="s">
        <v>1586</v>
      </c>
      <c r="T998" s="252" t="s">
        <v>1586</v>
      </c>
      <c r="U998" s="250" t="s">
        <v>1586</v>
      </c>
      <c r="V998" s="261" t="s">
        <v>1586</v>
      </c>
      <c r="W998" s="262" t="s">
        <v>1586</v>
      </c>
      <c r="Y998" s="15">
        <f ca="1">SUMIFS('D - Harmonogram úklidu'!$AJ$5:$AJ$1213,'D - Harmonogram úklidu'!$A$5:$A$1213,'A1 - Seznam míst plnění vnější'!G1001,'D - Harmonogram úklidu'!$B$5:$B$1213,'A1 - Seznam míst plnění vnější'!L1001)</f>
        <v>1</v>
      </c>
      <c r="Z998" s="47" t="str">
        <f t="shared" si="43"/>
        <v>Rynárec</v>
      </c>
    </row>
    <row r="999" spans="1:26" ht="19.5" customHeight="1" x14ac:dyDescent="0.25">
      <c r="A999" s="14" t="s">
        <v>2510</v>
      </c>
      <c r="B999" s="8">
        <v>1851</v>
      </c>
      <c r="C999" s="4" t="s">
        <v>128</v>
      </c>
      <c r="D999" s="42" t="s">
        <v>119</v>
      </c>
      <c r="E999" s="26">
        <v>742429</v>
      </c>
      <c r="F999" s="26" t="s">
        <v>1621</v>
      </c>
      <c r="G999" s="33" t="s">
        <v>211</v>
      </c>
      <c r="H999" s="227" t="s">
        <v>1988</v>
      </c>
      <c r="I999" s="227" t="s">
        <v>2345</v>
      </c>
      <c r="J999" s="227" t="s">
        <v>2580</v>
      </c>
      <c r="K999" s="227" t="s">
        <v>2492</v>
      </c>
      <c r="L999" s="227" t="s">
        <v>347</v>
      </c>
      <c r="M999" s="247">
        <v>4</v>
      </c>
      <c r="N999" s="32">
        <v>2</v>
      </c>
      <c r="O999" s="39" t="s">
        <v>1576</v>
      </c>
      <c r="P999" s="125">
        <f>SUMIFS('C - Sazby a jednotkové ceny'!$H$7:$H$69,'C - Sazby a jednotkové ceny'!$E$7:$E$69,'A1 - Seznam míst plnění vnější'!L999,'C - Sazby a jednotkové ceny'!$F$7:$F$69,'A1 - Seznam míst plnění vnější'!M999)</f>
        <v>0</v>
      </c>
      <c r="Q999" s="269">
        <f t="shared" si="44"/>
        <v>0</v>
      </c>
      <c r="R999" s="249" t="s">
        <v>1586</v>
      </c>
      <c r="S999" s="251" t="s">
        <v>1586</v>
      </c>
      <c r="T999" s="252" t="s">
        <v>1586</v>
      </c>
      <c r="U999" s="250" t="s">
        <v>1586</v>
      </c>
      <c r="V999" s="261" t="s">
        <v>1586</v>
      </c>
      <c r="W999" s="262" t="s">
        <v>1586</v>
      </c>
      <c r="Y999" s="15">
        <f>SUMIFS('D - Harmonogram úklidu'!$AJ$5:$AJ$1213,'D - Harmonogram úklidu'!$A$5:$A$1213,'A1 - Seznam míst plnění vnější'!G1002,'D - Harmonogram úklidu'!$B$5:$B$1213,'A1 - Seznam míst plnění vnější'!L1002)</f>
        <v>0</v>
      </c>
      <c r="Z999" s="47" t="str">
        <f t="shared" si="43"/>
        <v>Rynárec</v>
      </c>
    </row>
    <row r="1000" spans="1:26" ht="19.5" customHeight="1" x14ac:dyDescent="0.25">
      <c r="A1000" s="14" t="s">
        <v>2510</v>
      </c>
      <c r="B1000" s="8">
        <v>1851</v>
      </c>
      <c r="C1000" s="4" t="s">
        <v>128</v>
      </c>
      <c r="D1000" s="42" t="s">
        <v>119</v>
      </c>
      <c r="E1000" s="26">
        <v>742429</v>
      </c>
      <c r="F1000" s="26" t="s">
        <v>1622</v>
      </c>
      <c r="G1000" s="33" t="s">
        <v>211</v>
      </c>
      <c r="H1000" s="227" t="s">
        <v>1988</v>
      </c>
      <c r="I1000" s="227" t="s">
        <v>2345</v>
      </c>
      <c r="J1000" s="227" t="s">
        <v>2580</v>
      </c>
      <c r="K1000" s="227" t="s">
        <v>2495</v>
      </c>
      <c r="L1000" s="227" t="s">
        <v>350</v>
      </c>
      <c r="M1000" s="247">
        <v>1</v>
      </c>
      <c r="N1000" s="244">
        <v>255</v>
      </c>
      <c r="O1000" s="243" t="s">
        <v>1575</v>
      </c>
      <c r="P1000" s="125">
        <f>SUMIFS('C - Sazby a jednotkové ceny'!$H$7:$H$69,'C - Sazby a jednotkové ceny'!$E$7:$E$69,'A1 - Seznam míst plnění vnější'!L1000,'C - Sazby a jednotkové ceny'!$F$7:$F$69,'A1 - Seznam míst plnění vnější'!M1000)</f>
        <v>0</v>
      </c>
      <c r="Q1000" s="269">
        <f t="shared" si="44"/>
        <v>0</v>
      </c>
      <c r="R1000" s="249" t="s">
        <v>1586</v>
      </c>
      <c r="S1000" s="251" t="s">
        <v>1586</v>
      </c>
      <c r="T1000" s="252" t="s">
        <v>1586</v>
      </c>
      <c r="U1000" s="250" t="s">
        <v>1586</v>
      </c>
      <c r="V1000" s="261" t="s">
        <v>1586</v>
      </c>
      <c r="W1000" s="262" t="s">
        <v>1586</v>
      </c>
      <c r="Y1000" s="15">
        <f>SUMIFS('D - Harmonogram úklidu'!$AJ$5:$AJ$1213,'D - Harmonogram úklidu'!$A$5:$A$1213,'A1 - Seznam míst plnění vnější'!G1003,'D - Harmonogram úklidu'!$B$5:$B$1213,'A1 - Seznam míst plnění vnější'!L1003)</f>
        <v>0</v>
      </c>
      <c r="Z1000" s="47" t="str">
        <f t="shared" si="43"/>
        <v>Rynárec</v>
      </c>
    </row>
    <row r="1001" spans="1:26" ht="19.5" customHeight="1" x14ac:dyDescent="0.25">
      <c r="A1001" s="14" t="s">
        <v>2510</v>
      </c>
      <c r="B1001" s="8">
        <v>1851</v>
      </c>
      <c r="C1001" s="4" t="s">
        <v>128</v>
      </c>
      <c r="D1001" s="41" t="s">
        <v>119</v>
      </c>
      <c r="E1001" s="26">
        <v>742429</v>
      </c>
      <c r="F1001" s="26" t="s">
        <v>1623</v>
      </c>
      <c r="G1001" s="33" t="s">
        <v>211</v>
      </c>
      <c r="H1001" s="227" t="s">
        <v>1988</v>
      </c>
      <c r="I1001" s="228" t="s">
        <v>2345</v>
      </c>
      <c r="J1001" s="227" t="s">
        <v>2494</v>
      </c>
      <c r="K1001" s="228" t="s">
        <v>2494</v>
      </c>
      <c r="L1001" s="227" t="s">
        <v>391</v>
      </c>
      <c r="M1001" s="247">
        <v>1</v>
      </c>
      <c r="N1001" s="246">
        <v>425</v>
      </c>
      <c r="O1001" s="243" t="s">
        <v>1575</v>
      </c>
      <c r="P1001" s="125">
        <f>SUMIFS('C - Sazby a jednotkové ceny'!$H$7:$H$69,'C - Sazby a jednotkové ceny'!$E$7:$E$69,'A1 - Seznam míst plnění vnější'!L1001,'C - Sazby a jednotkové ceny'!$F$7:$F$69,'A1 - Seznam míst plnění vnější'!M1001)</f>
        <v>0</v>
      </c>
      <c r="Q1001" s="269">
        <f t="shared" si="44"/>
        <v>0</v>
      </c>
      <c r="R1001" s="249" t="s">
        <v>1586</v>
      </c>
      <c r="S1001" s="251" t="s">
        <v>1586</v>
      </c>
      <c r="T1001" s="256" t="s">
        <v>1586</v>
      </c>
      <c r="U1001" s="250" t="s">
        <v>1586</v>
      </c>
      <c r="V1001" s="261" t="s">
        <v>1586</v>
      </c>
      <c r="W1001" s="262" t="s">
        <v>1586</v>
      </c>
      <c r="Y1001" s="15">
        <f>SUMIFS('D - Harmonogram úklidu'!$AJ$5:$AJ$1213,'D - Harmonogram úklidu'!$A$5:$A$1213,'A1 - Seznam míst plnění vnější'!G1004,'D - Harmonogram úklidu'!$B$5:$B$1213,'A1 - Seznam míst plnění vnější'!L1004)</f>
        <v>0</v>
      </c>
      <c r="Z1001" s="47" t="str">
        <f t="shared" si="43"/>
        <v>Rynárec</v>
      </c>
    </row>
    <row r="1002" spans="1:26" ht="19.5" customHeight="1" x14ac:dyDescent="0.25">
      <c r="A1002" s="14" t="s">
        <v>2510</v>
      </c>
      <c r="B1002" s="8">
        <v>2031</v>
      </c>
      <c r="C1002" s="26" t="s">
        <v>344</v>
      </c>
      <c r="D1002" s="21" t="s">
        <v>125</v>
      </c>
      <c r="E1002" s="26">
        <v>0</v>
      </c>
      <c r="F1002" s="26" t="s">
        <v>1880</v>
      </c>
      <c r="G1002" s="33" t="s">
        <v>1981</v>
      </c>
      <c r="H1002" s="227" t="s">
        <v>1988</v>
      </c>
      <c r="I1002" s="227" t="s">
        <v>2346</v>
      </c>
      <c r="J1002" s="227" t="s">
        <v>2580</v>
      </c>
      <c r="K1002" s="227" t="s">
        <v>2492</v>
      </c>
      <c r="L1002" s="227" t="s">
        <v>347</v>
      </c>
      <c r="M1002" s="247">
        <v>4</v>
      </c>
      <c r="N1002" s="32">
        <v>3</v>
      </c>
      <c r="O1002" s="39" t="s">
        <v>1576</v>
      </c>
      <c r="P1002" s="125">
        <f>SUMIFS('C - Sazby a jednotkové ceny'!$H$7:$H$69,'C - Sazby a jednotkové ceny'!$E$7:$E$69,'A1 - Seznam míst plnění vnější'!L1002,'C - Sazby a jednotkové ceny'!$F$7:$F$69,'A1 - Seznam míst plnění vnější'!M1002)</f>
        <v>0</v>
      </c>
      <c r="Q1002" s="269">
        <f t="shared" si="44"/>
        <v>0</v>
      </c>
      <c r="R1002" s="249" t="s">
        <v>1586</v>
      </c>
      <c r="S1002" s="251" t="s">
        <v>1586</v>
      </c>
      <c r="T1002" s="252" t="s">
        <v>1586</v>
      </c>
      <c r="U1002" s="250" t="s">
        <v>1586</v>
      </c>
      <c r="V1002" s="261" t="s">
        <v>1586</v>
      </c>
      <c r="W1002" s="262" t="s">
        <v>1586</v>
      </c>
      <c r="Y1002" s="15">
        <f>SUMIFS('D - Harmonogram úklidu'!$AJ$5:$AJ$1213,'D - Harmonogram úklidu'!$A$5:$A$1213,'A1 - Seznam míst plnění vnější'!G1005,'D - Harmonogram úklidu'!$B$5:$B$1213,'A1 - Seznam míst plnění vnější'!L1005)</f>
        <v>0</v>
      </c>
      <c r="Z1002" s="47" t="str">
        <f t="shared" si="43"/>
        <v>Říkonín</v>
      </c>
    </row>
    <row r="1003" spans="1:26" ht="19.5" customHeight="1" x14ac:dyDescent="0.25">
      <c r="A1003" s="14" t="s">
        <v>2510</v>
      </c>
      <c r="B1003" s="8">
        <v>2031</v>
      </c>
      <c r="C1003" s="4" t="s">
        <v>344</v>
      </c>
      <c r="D1003" s="21" t="s">
        <v>125</v>
      </c>
      <c r="E1003" s="26">
        <v>0</v>
      </c>
      <c r="F1003" s="26" t="s">
        <v>1881</v>
      </c>
      <c r="G1003" s="33" t="s">
        <v>1981</v>
      </c>
      <c r="H1003" s="227" t="s">
        <v>1988</v>
      </c>
      <c r="I1003" s="227" t="s">
        <v>2346</v>
      </c>
      <c r="J1003" s="227" t="s">
        <v>2580</v>
      </c>
      <c r="K1003" s="227" t="s">
        <v>2495</v>
      </c>
      <c r="L1003" s="227" t="s">
        <v>350</v>
      </c>
      <c r="M1003" s="247">
        <v>2</v>
      </c>
      <c r="N1003" s="244">
        <v>3079</v>
      </c>
      <c r="O1003" s="243" t="s">
        <v>1575</v>
      </c>
      <c r="P1003" s="125">
        <f>SUMIFS('C - Sazby a jednotkové ceny'!$H$7:$H$69,'C - Sazby a jednotkové ceny'!$E$7:$E$69,'A1 - Seznam míst plnění vnější'!L1003,'C - Sazby a jednotkové ceny'!$F$7:$F$69,'A1 - Seznam míst plnění vnější'!M1003)</f>
        <v>0</v>
      </c>
      <c r="Q1003" s="269">
        <f t="shared" si="44"/>
        <v>0</v>
      </c>
      <c r="R1003" s="249" t="s">
        <v>1586</v>
      </c>
      <c r="S1003" s="251" t="s">
        <v>1585</v>
      </c>
      <c r="T1003" s="252" t="s">
        <v>1585</v>
      </c>
      <c r="U1003" s="250" t="s">
        <v>1586</v>
      </c>
      <c r="V1003" s="261" t="s">
        <v>1586</v>
      </c>
      <c r="W1003" s="262" t="s">
        <v>1586</v>
      </c>
      <c r="Y1003" s="15">
        <f>SUMIFS('D - Harmonogram úklidu'!$AJ$5:$AJ$1213,'D - Harmonogram úklidu'!$A$5:$A$1213,'A1 - Seznam míst plnění vnější'!G1006,'D - Harmonogram úklidu'!$B$5:$B$1213,'A1 - Seznam míst plnění vnější'!L1006)</f>
        <v>0</v>
      </c>
      <c r="Z1003" s="47" t="str">
        <f t="shared" si="43"/>
        <v>Říkonín</v>
      </c>
    </row>
    <row r="1004" spans="1:26" ht="11.25" customHeight="1" x14ac:dyDescent="0.25">
      <c r="A1004" s="14" t="s">
        <v>2510</v>
      </c>
      <c r="B1004" s="8">
        <v>2031</v>
      </c>
      <c r="C1004" s="26" t="s">
        <v>344</v>
      </c>
      <c r="D1004" s="41" t="s">
        <v>125</v>
      </c>
      <c r="E1004" s="26">
        <v>0</v>
      </c>
      <c r="F1004" s="26" t="s">
        <v>1638</v>
      </c>
      <c r="G1004" s="33" t="s">
        <v>1981</v>
      </c>
      <c r="H1004" s="227" t="s">
        <v>1988</v>
      </c>
      <c r="I1004" s="227" t="s">
        <v>2347</v>
      </c>
      <c r="J1004" s="227" t="s">
        <v>2580</v>
      </c>
      <c r="K1004" s="227" t="s">
        <v>2495</v>
      </c>
      <c r="L1004" s="227" t="s">
        <v>349</v>
      </c>
      <c r="M1004" s="247">
        <v>4</v>
      </c>
      <c r="N1004" s="244">
        <v>490</v>
      </c>
      <c r="O1004" s="243" t="s">
        <v>1575</v>
      </c>
      <c r="P1004" s="125">
        <f>SUMIFS('C - Sazby a jednotkové ceny'!$H$7:$H$69,'C - Sazby a jednotkové ceny'!$E$7:$E$69,'A1 - Seznam míst plnění vnější'!L1004,'C - Sazby a jednotkové ceny'!$F$7:$F$69,'A1 - Seznam míst plnění vnější'!M1004)</f>
        <v>0</v>
      </c>
      <c r="Q1004" s="269">
        <f t="shared" si="44"/>
        <v>0</v>
      </c>
      <c r="R1004" s="250" t="s">
        <v>1585</v>
      </c>
      <c r="S1004" s="251" t="s">
        <v>1585</v>
      </c>
      <c r="T1004" s="252" t="s">
        <v>1585</v>
      </c>
      <c r="U1004" s="250" t="s">
        <v>1586</v>
      </c>
      <c r="V1004" s="261" t="s">
        <v>1586</v>
      </c>
      <c r="W1004" s="262" t="s">
        <v>1586</v>
      </c>
      <c r="Y1004" s="15">
        <f>SUMIFS('D - Harmonogram úklidu'!$AJ$5:$AJ$1213,'D - Harmonogram úklidu'!$A$5:$A$1213,'A1 - Seznam míst plnění vnější'!G1007,'D - Harmonogram úklidu'!$B$5:$B$1213,'A1 - Seznam míst plnění vnější'!L1007)</f>
        <v>0</v>
      </c>
      <c r="Z1004" s="47" t="str">
        <f t="shared" si="43"/>
        <v>Říkonín</v>
      </c>
    </row>
    <row r="1005" spans="1:26" ht="11.25" customHeight="1" x14ac:dyDescent="0.25">
      <c r="A1005" s="14" t="s">
        <v>2510</v>
      </c>
      <c r="B1005" s="8">
        <v>2031</v>
      </c>
      <c r="C1005" s="44" t="s">
        <v>344</v>
      </c>
      <c r="D1005" s="21" t="s">
        <v>125</v>
      </c>
      <c r="E1005" s="26">
        <v>0</v>
      </c>
      <c r="F1005" s="26" t="s">
        <v>1639</v>
      </c>
      <c r="G1005" s="33" t="s">
        <v>1981</v>
      </c>
      <c r="H1005" s="227" t="s">
        <v>1988</v>
      </c>
      <c r="I1005" s="227" t="s">
        <v>2347</v>
      </c>
      <c r="J1005" s="227" t="s">
        <v>2580</v>
      </c>
      <c r="K1005" s="227" t="s">
        <v>2495</v>
      </c>
      <c r="L1005" s="227" t="s">
        <v>350</v>
      </c>
      <c r="M1005" s="247">
        <v>4</v>
      </c>
      <c r="N1005" s="244">
        <v>490</v>
      </c>
      <c r="O1005" s="243" t="s">
        <v>1575</v>
      </c>
      <c r="P1005" s="125">
        <f>SUMIFS('C - Sazby a jednotkové ceny'!$H$7:$H$69,'C - Sazby a jednotkové ceny'!$E$7:$E$69,'A1 - Seznam míst plnění vnější'!L1005,'C - Sazby a jednotkové ceny'!$F$7:$F$69,'A1 - Seznam míst plnění vnější'!M1005)</f>
        <v>0</v>
      </c>
      <c r="Q1005" s="269">
        <f t="shared" si="44"/>
        <v>0</v>
      </c>
      <c r="R1005" s="249" t="s">
        <v>1586</v>
      </c>
      <c r="S1005" s="251" t="s">
        <v>1585</v>
      </c>
      <c r="T1005" s="252" t="s">
        <v>1585</v>
      </c>
      <c r="U1005" s="250" t="s">
        <v>1586</v>
      </c>
      <c r="V1005" s="261" t="s">
        <v>1586</v>
      </c>
      <c r="W1005" s="262" t="s">
        <v>1586</v>
      </c>
      <c r="Y1005" s="15">
        <f>SUMIFS('D - Harmonogram úklidu'!$AJ$5:$AJ$1213,'D - Harmonogram úklidu'!$A$5:$A$1213,'A1 - Seznam míst plnění vnější'!G1008,'D - Harmonogram úklidu'!$B$5:$B$1213,'A1 - Seznam míst plnění vnější'!L1008)</f>
        <v>0</v>
      </c>
      <c r="Z1005" s="47" t="str">
        <f t="shared" si="43"/>
        <v>Říkonín</v>
      </c>
    </row>
    <row r="1006" spans="1:26" ht="19.5" customHeight="1" x14ac:dyDescent="0.25">
      <c r="A1006" s="14" t="s">
        <v>2510</v>
      </c>
      <c r="B1006" s="8">
        <v>2031</v>
      </c>
      <c r="C1006" s="26" t="s">
        <v>344</v>
      </c>
      <c r="D1006" s="41" t="s">
        <v>125</v>
      </c>
      <c r="E1006" s="26">
        <v>0</v>
      </c>
      <c r="F1006" s="26" t="s">
        <v>1882</v>
      </c>
      <c r="G1006" s="33" t="s">
        <v>1981</v>
      </c>
      <c r="H1006" s="227" t="s">
        <v>1988</v>
      </c>
      <c r="I1006" s="227" t="s">
        <v>2348</v>
      </c>
      <c r="J1006" s="227" t="s">
        <v>2580</v>
      </c>
      <c r="K1006" s="227" t="s">
        <v>2492</v>
      </c>
      <c r="L1006" s="227" t="s">
        <v>347</v>
      </c>
      <c r="M1006" s="247">
        <v>12</v>
      </c>
      <c r="N1006" s="32">
        <v>1</v>
      </c>
      <c r="O1006" s="39" t="s">
        <v>1576</v>
      </c>
      <c r="P1006" s="125">
        <f>SUMIFS('C - Sazby a jednotkové ceny'!$H$7:$H$69,'C - Sazby a jednotkové ceny'!$E$7:$E$69,'A1 - Seznam míst plnění vnější'!L1006,'C - Sazby a jednotkové ceny'!$F$7:$F$69,'A1 - Seznam míst plnění vnější'!M1006)</f>
        <v>0</v>
      </c>
      <c r="Q1006" s="269">
        <f t="shared" si="44"/>
        <v>0</v>
      </c>
      <c r="R1006" s="249" t="s">
        <v>1586</v>
      </c>
      <c r="S1006" s="251" t="s">
        <v>1586</v>
      </c>
      <c r="T1006" s="252" t="s">
        <v>1586</v>
      </c>
      <c r="U1006" s="250" t="s">
        <v>1586</v>
      </c>
      <c r="V1006" s="261" t="s">
        <v>1586</v>
      </c>
      <c r="W1006" s="262" t="s">
        <v>1586</v>
      </c>
      <c r="Y1006" s="15">
        <f ca="1">SUMIFS('D - Harmonogram úklidu'!$AJ$5:$AJ$1213,'D - Harmonogram úklidu'!$A$5:$A$1213,'A1 - Seznam míst plnění vnější'!G1009,'D - Harmonogram úklidu'!$B$5:$B$1213,'A1 - Seznam míst plnění vnější'!L1009)</f>
        <v>2</v>
      </c>
      <c r="Z1006" s="47" t="str">
        <f t="shared" si="43"/>
        <v>Říkonín</v>
      </c>
    </row>
    <row r="1007" spans="1:26" ht="19.5" customHeight="1" x14ac:dyDescent="0.25">
      <c r="A1007" s="14" t="s">
        <v>489</v>
      </c>
      <c r="B1007" s="8">
        <v>2031</v>
      </c>
      <c r="C1007" s="26" t="s">
        <v>344</v>
      </c>
      <c r="D1007" s="41" t="s">
        <v>125</v>
      </c>
      <c r="E1007" s="26">
        <v>0</v>
      </c>
      <c r="F1007" s="26" t="s">
        <v>1883</v>
      </c>
      <c r="G1007" s="33" t="s">
        <v>1981</v>
      </c>
      <c r="H1007" s="227" t="s">
        <v>1988</v>
      </c>
      <c r="I1007" s="227" t="s">
        <v>2348</v>
      </c>
      <c r="J1007" s="227" t="s">
        <v>2580</v>
      </c>
      <c r="K1007" s="227" t="s">
        <v>2495</v>
      </c>
      <c r="L1007" s="227" t="s">
        <v>350</v>
      </c>
      <c r="M1007" s="247">
        <v>4</v>
      </c>
      <c r="N1007" s="244">
        <v>268</v>
      </c>
      <c r="O1007" s="243" t="s">
        <v>1575</v>
      </c>
      <c r="P1007" s="125">
        <f>SUMIFS('C - Sazby a jednotkové ceny'!$H$7:$H$69,'C - Sazby a jednotkové ceny'!$E$7:$E$69,'A1 - Seznam míst plnění vnější'!L1007,'C - Sazby a jednotkové ceny'!$F$7:$F$69,'A1 - Seznam míst plnění vnější'!M1007)</f>
        <v>0</v>
      </c>
      <c r="Q1007" s="269">
        <f t="shared" si="44"/>
        <v>0</v>
      </c>
      <c r="R1007" s="249" t="s">
        <v>1586</v>
      </c>
      <c r="S1007" s="251" t="s">
        <v>1585</v>
      </c>
      <c r="T1007" s="252" t="s">
        <v>1585</v>
      </c>
      <c r="U1007" s="250" t="s">
        <v>1586</v>
      </c>
      <c r="V1007" s="261" t="s">
        <v>1586</v>
      </c>
      <c r="W1007" s="262" t="s">
        <v>1586</v>
      </c>
      <c r="Y1007" s="15">
        <f ca="1">SUMIFS('D - Harmonogram úklidu'!$AJ$5:$AJ$1213,'D - Harmonogram úklidu'!$A$5:$A$1213,'A1 - Seznam míst plnění vnější'!G1009,'D - Harmonogram úklidu'!$B$5:$B$1213,'A1 - Seznam míst plnění vnější'!L1009)</f>
        <v>2</v>
      </c>
      <c r="Z1007" s="47" t="str">
        <f t="shared" si="43"/>
        <v>Říkonín</v>
      </c>
    </row>
    <row r="1008" spans="1:26" ht="19.5" customHeight="1" x14ac:dyDescent="0.25">
      <c r="A1008" s="14" t="s">
        <v>2510</v>
      </c>
      <c r="B1008" s="8">
        <v>2031</v>
      </c>
      <c r="C1008" s="26" t="s">
        <v>344</v>
      </c>
      <c r="D1008" s="41" t="s">
        <v>125</v>
      </c>
      <c r="E1008" s="26">
        <v>0</v>
      </c>
      <c r="F1008" s="26" t="s">
        <v>2575</v>
      </c>
      <c r="G1008" s="33" t="s">
        <v>1981</v>
      </c>
      <c r="H1008" s="227" t="s">
        <v>1988</v>
      </c>
      <c r="I1008" s="227" t="s">
        <v>2348</v>
      </c>
      <c r="J1008" s="227" t="s">
        <v>2580</v>
      </c>
      <c r="K1008" s="227" t="s">
        <v>2493</v>
      </c>
      <c r="L1008" s="227" t="s">
        <v>348</v>
      </c>
      <c r="M1008" s="247">
        <v>4</v>
      </c>
      <c r="N1008" s="244">
        <v>2</v>
      </c>
      <c r="O1008" s="243" t="s">
        <v>1576</v>
      </c>
      <c r="P1008" s="125">
        <f>SUMIFS('C - Sazby a jednotkové ceny'!$H$7:$H$69,'C - Sazby a jednotkové ceny'!$E$7:$E$69,'A1 - Seznam míst plnění vnější'!L1008,'C - Sazby a jednotkové ceny'!$F$7:$F$69,'A1 - Seznam míst plnění vnější'!M1008)</f>
        <v>0</v>
      </c>
      <c r="Q1008" s="269">
        <f t="shared" si="44"/>
        <v>0</v>
      </c>
      <c r="R1008" s="249" t="s">
        <v>1586</v>
      </c>
      <c r="S1008" s="251" t="s">
        <v>1585</v>
      </c>
      <c r="T1008" s="252" t="s">
        <v>1585</v>
      </c>
      <c r="U1008" s="250" t="s">
        <v>1586</v>
      </c>
      <c r="V1008" s="261" t="s">
        <v>1586</v>
      </c>
      <c r="W1008" s="262" t="s">
        <v>1586</v>
      </c>
      <c r="Y1008" s="15">
        <f ca="1">SUMIFS('D - Harmonogram úklidu'!$AJ$5:$AJ$1213,'D - Harmonogram úklidu'!$A$5:$A$1213,'A1 - Seznam míst plnění vnější'!G1010,'D - Harmonogram úklidu'!$B$5:$B$1213,'A1 - Seznam míst plnění vnější'!L1010)</f>
        <v>4</v>
      </c>
      <c r="Z1008" s="47" t="str">
        <f t="shared" si="43"/>
        <v>Říkonín</v>
      </c>
    </row>
    <row r="1009" spans="1:26" ht="19.5" customHeight="1" x14ac:dyDescent="0.25">
      <c r="A1009" s="14" t="s">
        <v>2510</v>
      </c>
      <c r="B1009" s="8">
        <v>1861</v>
      </c>
      <c r="C1009" s="44" t="s">
        <v>128</v>
      </c>
      <c r="D1009" s="42" t="s">
        <v>137</v>
      </c>
      <c r="E1009" s="26">
        <v>750000</v>
      </c>
      <c r="F1009" s="26" t="s">
        <v>1624</v>
      </c>
      <c r="G1009" s="33" t="s">
        <v>212</v>
      </c>
      <c r="H1009" s="227" t="s">
        <v>1988</v>
      </c>
      <c r="I1009" s="227" t="s">
        <v>2349</v>
      </c>
      <c r="J1009" s="227" t="s">
        <v>2580</v>
      </c>
      <c r="K1009" s="227" t="s">
        <v>2491</v>
      </c>
      <c r="L1009" s="227" t="s">
        <v>346</v>
      </c>
      <c r="M1009" s="247">
        <v>2</v>
      </c>
      <c r="N1009" s="244">
        <v>12</v>
      </c>
      <c r="O1009" s="243" t="s">
        <v>1575</v>
      </c>
      <c r="P1009" s="125">
        <f>SUMIFS('C - Sazby a jednotkové ceny'!$H$7:$H$69,'C - Sazby a jednotkové ceny'!$E$7:$E$69,'A1 - Seznam míst plnění vnější'!L1009,'C - Sazby a jednotkové ceny'!$F$7:$F$69,'A1 - Seznam míst plnění vnější'!M1009)</f>
        <v>0</v>
      </c>
      <c r="Q1009" s="269">
        <f t="shared" si="44"/>
        <v>0</v>
      </c>
      <c r="R1009" s="249" t="s">
        <v>1586</v>
      </c>
      <c r="S1009" s="251" t="s">
        <v>1586</v>
      </c>
      <c r="T1009" s="252" t="s">
        <v>1586</v>
      </c>
      <c r="U1009" s="250" t="s">
        <v>1586</v>
      </c>
      <c r="V1009" s="261" t="s">
        <v>1586</v>
      </c>
      <c r="W1009" s="262" t="s">
        <v>1586</v>
      </c>
      <c r="Y1009" s="15">
        <f ca="1">SUMIFS('D - Harmonogram úklidu'!$AJ$5:$AJ$1213,'D - Harmonogram úklidu'!$A$5:$A$1213,'A1 - Seznam míst plnění vnější'!G1011,'D - Harmonogram úklidu'!$B$5:$B$1213,'A1 - Seznam míst plnění vnější'!L1011)</f>
        <v>2</v>
      </c>
      <c r="Z1009" s="47" t="str">
        <f t="shared" si="43"/>
        <v>Salavice</v>
      </c>
    </row>
    <row r="1010" spans="1:26" ht="19.5" customHeight="1" x14ac:dyDescent="0.25">
      <c r="A1010" s="14" t="s">
        <v>2510</v>
      </c>
      <c r="B1010" s="8">
        <v>1861</v>
      </c>
      <c r="C1010" s="44" t="s">
        <v>128</v>
      </c>
      <c r="D1010" s="42" t="s">
        <v>137</v>
      </c>
      <c r="E1010" s="26">
        <v>750000</v>
      </c>
      <c r="F1010" s="26" t="s">
        <v>1625</v>
      </c>
      <c r="G1010" s="33" t="s">
        <v>212</v>
      </c>
      <c r="H1010" s="227" t="s">
        <v>1988</v>
      </c>
      <c r="I1010" s="227" t="s">
        <v>2349</v>
      </c>
      <c r="J1010" s="227" t="s">
        <v>2580</v>
      </c>
      <c r="K1010" s="227" t="s">
        <v>2492</v>
      </c>
      <c r="L1010" s="227" t="s">
        <v>347</v>
      </c>
      <c r="M1010" s="247">
        <v>4</v>
      </c>
      <c r="N1010" s="32">
        <v>1</v>
      </c>
      <c r="O1010" s="39" t="s">
        <v>1576</v>
      </c>
      <c r="P1010" s="125">
        <f>SUMIFS('C - Sazby a jednotkové ceny'!$H$7:$H$69,'C - Sazby a jednotkové ceny'!$E$7:$E$69,'A1 - Seznam míst plnění vnější'!L1010,'C - Sazby a jednotkové ceny'!$F$7:$F$69,'A1 - Seznam míst plnění vnější'!M1010)</f>
        <v>0</v>
      </c>
      <c r="Q1010" s="269">
        <f t="shared" si="44"/>
        <v>0</v>
      </c>
      <c r="R1010" s="249" t="s">
        <v>1586</v>
      </c>
      <c r="S1010" s="251" t="s">
        <v>1586</v>
      </c>
      <c r="T1010" s="252" t="s">
        <v>1586</v>
      </c>
      <c r="U1010" s="250" t="s">
        <v>1586</v>
      </c>
      <c r="V1010" s="261" t="s">
        <v>1586</v>
      </c>
      <c r="W1010" s="262" t="s">
        <v>1586</v>
      </c>
      <c r="Y1010" s="15">
        <f ca="1">SUMIFS('D - Harmonogram úklidu'!$AJ$5:$AJ$1213,'D - Harmonogram úklidu'!$A$5:$A$1213,'A1 - Seznam míst plnění vnější'!G1012,'D - Harmonogram úklidu'!$B$5:$B$1213,'A1 - Seznam míst plnění vnější'!L1012)</f>
        <v>1</v>
      </c>
      <c r="Z1010" s="47" t="str">
        <f t="shared" si="43"/>
        <v>Salavice</v>
      </c>
    </row>
    <row r="1011" spans="1:26" ht="19.5" customHeight="1" x14ac:dyDescent="0.25">
      <c r="A1011" s="14" t="s">
        <v>2510</v>
      </c>
      <c r="B1011" s="8">
        <v>1861</v>
      </c>
      <c r="C1011" s="26" t="s">
        <v>128</v>
      </c>
      <c r="D1011" s="21" t="s">
        <v>137</v>
      </c>
      <c r="E1011" s="26">
        <v>750000</v>
      </c>
      <c r="F1011" s="26" t="s">
        <v>1626</v>
      </c>
      <c r="G1011" s="33" t="s">
        <v>212</v>
      </c>
      <c r="H1011" s="227" t="s">
        <v>1988</v>
      </c>
      <c r="I1011" s="227" t="s">
        <v>2349</v>
      </c>
      <c r="J1011" s="227" t="s">
        <v>2580</v>
      </c>
      <c r="K1011" s="227" t="s">
        <v>2495</v>
      </c>
      <c r="L1011" s="227" t="s">
        <v>350</v>
      </c>
      <c r="M1011" s="247">
        <v>1</v>
      </c>
      <c r="N1011" s="244">
        <v>130</v>
      </c>
      <c r="O1011" s="243" t="s">
        <v>1575</v>
      </c>
      <c r="P1011" s="125">
        <f>SUMIFS('C - Sazby a jednotkové ceny'!$H$7:$H$69,'C - Sazby a jednotkové ceny'!$E$7:$E$69,'A1 - Seznam míst plnění vnější'!L1011,'C - Sazby a jednotkové ceny'!$F$7:$F$69,'A1 - Seznam míst plnění vnější'!M1011)</f>
        <v>0</v>
      </c>
      <c r="Q1011" s="269">
        <f t="shared" si="44"/>
        <v>0</v>
      </c>
      <c r="R1011" s="249" t="s">
        <v>1586</v>
      </c>
      <c r="S1011" s="251" t="s">
        <v>1586</v>
      </c>
      <c r="T1011" s="252" t="s">
        <v>1586</v>
      </c>
      <c r="U1011" s="250" t="s">
        <v>1586</v>
      </c>
      <c r="V1011" s="261" t="s">
        <v>1586</v>
      </c>
      <c r="W1011" s="262" t="s">
        <v>1586</v>
      </c>
      <c r="Y1011" s="15">
        <f ca="1">SUMIFS('D - Harmonogram úklidu'!$AJ$5:$AJ$1213,'D - Harmonogram úklidu'!$A$5:$A$1213,'A1 - Seznam míst plnění vnější'!G1013,'D - Harmonogram úklidu'!$B$5:$B$1213,'A1 - Seznam míst plnění vnější'!L1013)</f>
        <v>2</v>
      </c>
      <c r="Z1011" s="47" t="str">
        <f t="shared" si="43"/>
        <v>Salavice</v>
      </c>
    </row>
    <row r="1012" spans="1:26" ht="19.5" customHeight="1" x14ac:dyDescent="0.25">
      <c r="A1012" s="14" t="s">
        <v>2510</v>
      </c>
      <c r="B1012" s="8">
        <v>1861</v>
      </c>
      <c r="C1012" s="26" t="s">
        <v>128</v>
      </c>
      <c r="D1012" s="43" t="s">
        <v>137</v>
      </c>
      <c r="E1012" s="26">
        <v>750000</v>
      </c>
      <c r="F1012" s="26" t="s">
        <v>1627</v>
      </c>
      <c r="G1012" s="33" t="s">
        <v>212</v>
      </c>
      <c r="H1012" s="227" t="s">
        <v>1988</v>
      </c>
      <c r="I1012" s="227" t="s">
        <v>2349</v>
      </c>
      <c r="J1012" s="227" t="s">
        <v>2494</v>
      </c>
      <c r="K1012" s="227" t="s">
        <v>2494</v>
      </c>
      <c r="L1012" s="227" t="s">
        <v>391</v>
      </c>
      <c r="M1012" s="247">
        <v>1</v>
      </c>
      <c r="N1012" s="244">
        <v>420</v>
      </c>
      <c r="O1012" s="243" t="s">
        <v>1575</v>
      </c>
      <c r="P1012" s="125">
        <f>SUMIFS('C - Sazby a jednotkové ceny'!$H$7:$H$69,'C - Sazby a jednotkové ceny'!$E$7:$E$69,'A1 - Seznam míst plnění vnější'!L1012,'C - Sazby a jednotkové ceny'!$F$7:$F$69,'A1 - Seznam míst plnění vnější'!M1012)</f>
        <v>0</v>
      </c>
      <c r="Q1012" s="269">
        <f t="shared" si="44"/>
        <v>0</v>
      </c>
      <c r="R1012" s="249" t="s">
        <v>1586</v>
      </c>
      <c r="S1012" s="251" t="s">
        <v>1586</v>
      </c>
      <c r="T1012" s="252" t="s">
        <v>1586</v>
      </c>
      <c r="U1012" s="250" t="s">
        <v>1586</v>
      </c>
      <c r="V1012" s="261" t="s">
        <v>1586</v>
      </c>
      <c r="W1012" s="262" t="s">
        <v>1586</v>
      </c>
      <c r="Y1012" s="15">
        <f ca="1">SUMIFS('D - Harmonogram úklidu'!$AJ$5:$AJ$1213,'D - Harmonogram úklidu'!$A$5:$A$1213,'A1 - Seznam míst plnění vnější'!G1014,'D - Harmonogram úklidu'!$B$5:$B$1213,'A1 - Seznam míst plnění vnější'!L1014)</f>
        <v>4</v>
      </c>
      <c r="Z1012" s="47" t="str">
        <f t="shared" si="43"/>
        <v>Salavice</v>
      </c>
    </row>
    <row r="1013" spans="1:26" ht="19.5" customHeight="1" x14ac:dyDescent="0.25">
      <c r="A1013" s="14" t="s">
        <v>2510</v>
      </c>
      <c r="B1013" s="8">
        <v>2031</v>
      </c>
      <c r="C1013" s="26" t="s">
        <v>128</v>
      </c>
      <c r="D1013" s="43" t="s">
        <v>133</v>
      </c>
      <c r="E1013" s="26">
        <v>359653</v>
      </c>
      <c r="F1013" s="26" t="s">
        <v>1769</v>
      </c>
      <c r="G1013" s="33" t="s">
        <v>213</v>
      </c>
      <c r="H1013" s="227" t="s">
        <v>1988</v>
      </c>
      <c r="I1013" s="227" t="s">
        <v>2350</v>
      </c>
      <c r="J1013" s="227" t="s">
        <v>2580</v>
      </c>
      <c r="K1013" s="227" t="s">
        <v>2492</v>
      </c>
      <c r="L1013" s="227" t="s">
        <v>347</v>
      </c>
      <c r="M1013" s="247">
        <v>2</v>
      </c>
      <c r="N1013" s="32">
        <v>3</v>
      </c>
      <c r="O1013" s="39" t="s">
        <v>1576</v>
      </c>
      <c r="P1013" s="125">
        <f>SUMIFS('C - Sazby a jednotkové ceny'!$H$7:$H$69,'C - Sazby a jednotkové ceny'!$E$7:$E$69,'A1 - Seznam míst plnění vnější'!L1013,'C - Sazby a jednotkové ceny'!$F$7:$F$69,'A1 - Seznam míst plnění vnější'!M1013)</f>
        <v>0</v>
      </c>
      <c r="Q1013" s="269">
        <f t="shared" si="44"/>
        <v>0</v>
      </c>
      <c r="R1013" s="249" t="s">
        <v>1586</v>
      </c>
      <c r="S1013" s="251" t="s">
        <v>1586</v>
      </c>
      <c r="T1013" s="252" t="s">
        <v>1586</v>
      </c>
      <c r="U1013" s="250" t="s">
        <v>1586</v>
      </c>
      <c r="V1013" s="261" t="s">
        <v>1586</v>
      </c>
      <c r="W1013" s="262" t="s">
        <v>1586</v>
      </c>
      <c r="Y1013" s="15">
        <f ca="1">SUMIFS('D - Harmonogram úklidu'!$AJ$5:$AJ$1213,'D - Harmonogram úklidu'!$A$5:$A$1213,'A1 - Seznam míst plnění vnější'!G1015,'D - Harmonogram úklidu'!$B$5:$B$1213,'A1 - Seznam míst plnění vnější'!L1015)</f>
        <v>1</v>
      </c>
      <c r="Z1013" s="47" t="str">
        <f t="shared" si="43"/>
        <v>Sázava u Žďáru</v>
      </c>
    </row>
    <row r="1014" spans="1:26" ht="19.5" customHeight="1" x14ac:dyDescent="0.25">
      <c r="A1014" s="14" t="s">
        <v>2510</v>
      </c>
      <c r="B1014" s="8">
        <v>2031</v>
      </c>
      <c r="C1014" s="26" t="s">
        <v>128</v>
      </c>
      <c r="D1014" s="42" t="s">
        <v>133</v>
      </c>
      <c r="E1014" s="26">
        <v>359653</v>
      </c>
      <c r="F1014" s="26" t="s">
        <v>1770</v>
      </c>
      <c r="G1014" s="33" t="s">
        <v>213</v>
      </c>
      <c r="H1014" s="227" t="s">
        <v>1988</v>
      </c>
      <c r="I1014" s="227" t="s">
        <v>2350</v>
      </c>
      <c r="J1014" s="227" t="s">
        <v>2580</v>
      </c>
      <c r="K1014" s="227" t="s">
        <v>2495</v>
      </c>
      <c r="L1014" s="227" t="s">
        <v>350</v>
      </c>
      <c r="M1014" s="247">
        <v>2</v>
      </c>
      <c r="N1014" s="244">
        <v>5625</v>
      </c>
      <c r="O1014" s="243" t="s">
        <v>1575</v>
      </c>
      <c r="P1014" s="125">
        <f>SUMIFS('C - Sazby a jednotkové ceny'!$H$7:$H$69,'C - Sazby a jednotkové ceny'!$E$7:$E$69,'A1 - Seznam míst plnění vnější'!L1014,'C - Sazby a jednotkové ceny'!$F$7:$F$69,'A1 - Seznam míst plnění vnější'!M1014)</f>
        <v>0</v>
      </c>
      <c r="Q1014" s="269">
        <f t="shared" si="44"/>
        <v>0</v>
      </c>
      <c r="R1014" s="249" t="s">
        <v>1586</v>
      </c>
      <c r="S1014" s="251" t="s">
        <v>1586</v>
      </c>
      <c r="T1014" s="252" t="s">
        <v>1586</v>
      </c>
      <c r="U1014" s="250" t="s">
        <v>1586</v>
      </c>
      <c r="V1014" s="261" t="s">
        <v>1586</v>
      </c>
      <c r="W1014" s="262" t="s">
        <v>1586</v>
      </c>
      <c r="Y1014" s="15">
        <f ca="1">SUMIFS('D - Harmonogram úklidu'!$AJ$5:$AJ$1213,'D - Harmonogram úklidu'!$A$5:$A$1213,'A1 - Seznam míst plnění vnější'!G1016,'D - Harmonogram úklidu'!$B$5:$B$1213,'A1 - Seznam míst plnění vnější'!L1016)</f>
        <v>4</v>
      </c>
      <c r="Z1014" s="47" t="str">
        <f t="shared" si="43"/>
        <v>Sázava u Žďáru</v>
      </c>
    </row>
    <row r="1015" spans="1:26" ht="19.5" customHeight="1" x14ac:dyDescent="0.25">
      <c r="A1015" s="14" t="s">
        <v>2510</v>
      </c>
      <c r="B1015" s="8">
        <v>2031</v>
      </c>
      <c r="C1015" s="26" t="s">
        <v>128</v>
      </c>
      <c r="D1015" s="42" t="s">
        <v>133</v>
      </c>
      <c r="E1015" s="26">
        <v>359653</v>
      </c>
      <c r="F1015" s="26" t="s">
        <v>1771</v>
      </c>
      <c r="G1015" s="33" t="s">
        <v>213</v>
      </c>
      <c r="H1015" s="227" t="s">
        <v>1988</v>
      </c>
      <c r="I1015" s="227" t="s">
        <v>2350</v>
      </c>
      <c r="J1015" s="227" t="s">
        <v>2494</v>
      </c>
      <c r="K1015" s="227" t="s">
        <v>2494</v>
      </c>
      <c r="L1015" s="227" t="s">
        <v>391</v>
      </c>
      <c r="M1015" s="247">
        <v>1</v>
      </c>
      <c r="N1015" s="244">
        <v>3375</v>
      </c>
      <c r="O1015" s="243" t="s">
        <v>1575</v>
      </c>
      <c r="P1015" s="125">
        <f>SUMIFS('C - Sazby a jednotkové ceny'!$H$7:$H$69,'C - Sazby a jednotkové ceny'!$E$7:$E$69,'A1 - Seznam míst plnění vnější'!L1015,'C - Sazby a jednotkové ceny'!$F$7:$F$69,'A1 - Seznam míst plnění vnější'!M1015)</f>
        <v>0</v>
      </c>
      <c r="Q1015" s="269">
        <f t="shared" si="44"/>
        <v>0</v>
      </c>
      <c r="R1015" s="249" t="s">
        <v>1586</v>
      </c>
      <c r="S1015" s="251" t="s">
        <v>1586</v>
      </c>
      <c r="T1015" s="255" t="s">
        <v>1586</v>
      </c>
      <c r="U1015" s="250" t="s">
        <v>1586</v>
      </c>
      <c r="V1015" s="261" t="s">
        <v>1586</v>
      </c>
      <c r="W1015" s="262" t="s">
        <v>1586</v>
      </c>
      <c r="Y1015" s="15">
        <f ca="1">SUMIFS('D - Harmonogram úklidu'!$AJ$5:$AJ$1213,'D - Harmonogram úklidu'!$A$5:$A$1213,'A1 - Seznam míst plnění vnější'!G1017,'D - Harmonogram úklidu'!$B$5:$B$1213,'A1 - Seznam míst plnění vnější'!L1017)</f>
        <v>2</v>
      </c>
      <c r="Z1015" s="47" t="str">
        <f t="shared" si="43"/>
        <v>Sázava u Žďáru</v>
      </c>
    </row>
    <row r="1016" spans="1:26" ht="11.25" customHeight="1" x14ac:dyDescent="0.25">
      <c r="A1016" s="14" t="s">
        <v>2510</v>
      </c>
      <c r="B1016" s="40">
        <v>2031</v>
      </c>
      <c r="C1016" s="4" t="s">
        <v>128</v>
      </c>
      <c r="D1016" s="21" t="s">
        <v>133</v>
      </c>
      <c r="E1016" s="26">
        <v>359653</v>
      </c>
      <c r="F1016" s="26" t="s">
        <v>1857</v>
      </c>
      <c r="G1016" s="33" t="s">
        <v>213</v>
      </c>
      <c r="H1016" s="227" t="s">
        <v>1988</v>
      </c>
      <c r="I1016" s="227" t="s">
        <v>2351</v>
      </c>
      <c r="J1016" s="227" t="s">
        <v>2580</v>
      </c>
      <c r="K1016" s="227" t="s">
        <v>2495</v>
      </c>
      <c r="L1016" s="227" t="s">
        <v>350</v>
      </c>
      <c r="M1016" s="247">
        <v>2</v>
      </c>
      <c r="N1016" s="244">
        <v>137</v>
      </c>
      <c r="O1016" s="243" t="s">
        <v>1575</v>
      </c>
      <c r="P1016" s="125">
        <f>SUMIFS('C - Sazby a jednotkové ceny'!$H$7:$H$69,'C - Sazby a jednotkové ceny'!$E$7:$E$69,'A1 - Seznam míst plnění vnější'!L1016,'C - Sazby a jednotkové ceny'!$F$7:$F$69,'A1 - Seznam míst plnění vnější'!M1016)</f>
        <v>0</v>
      </c>
      <c r="Q1016" s="269">
        <f t="shared" si="44"/>
        <v>0</v>
      </c>
      <c r="R1016" s="249" t="s">
        <v>1586</v>
      </c>
      <c r="S1016" s="251" t="s">
        <v>1586</v>
      </c>
      <c r="T1016" s="255" t="s">
        <v>1586</v>
      </c>
      <c r="U1016" s="250" t="s">
        <v>1586</v>
      </c>
      <c r="V1016" s="261" t="s">
        <v>1586</v>
      </c>
      <c r="W1016" s="262" t="s">
        <v>1586</v>
      </c>
      <c r="Y1016" s="15">
        <f ca="1">SUMIFS('D - Harmonogram úklidu'!$AJ$5:$AJ$1213,'D - Harmonogram úklidu'!$A$5:$A$1213,'A1 - Seznam míst plnění vnější'!G1018,'D - Harmonogram úklidu'!$B$5:$B$1213,'A1 - Seznam míst plnění vnější'!L1018)</f>
        <v>4</v>
      </c>
      <c r="Z1016" s="47" t="str">
        <f t="shared" si="43"/>
        <v>Sázava u Žďáru</v>
      </c>
    </row>
    <row r="1017" spans="1:26" ht="19.5" customHeight="1" x14ac:dyDescent="0.25">
      <c r="A1017" s="14" t="s">
        <v>2510</v>
      </c>
      <c r="B1017" s="8">
        <v>1201</v>
      </c>
      <c r="C1017" s="4" t="s">
        <v>128</v>
      </c>
      <c r="D1017" s="21" t="s">
        <v>131</v>
      </c>
      <c r="E1017" s="26">
        <v>541235</v>
      </c>
      <c r="F1017" s="26" t="s">
        <v>1620</v>
      </c>
      <c r="G1017" s="33" t="s">
        <v>214</v>
      </c>
      <c r="H1017" s="227" t="s">
        <v>1988</v>
      </c>
      <c r="I1017" s="227" t="s">
        <v>2352</v>
      </c>
      <c r="J1017" s="227" t="s">
        <v>2580</v>
      </c>
      <c r="K1017" s="227" t="s">
        <v>2491</v>
      </c>
      <c r="L1017" s="227" t="s">
        <v>346</v>
      </c>
      <c r="M1017" s="247">
        <v>2</v>
      </c>
      <c r="N1017" s="244">
        <v>30</v>
      </c>
      <c r="O1017" s="243" t="s">
        <v>1575</v>
      </c>
      <c r="P1017" s="125">
        <f>SUMIFS('C - Sazby a jednotkové ceny'!$H$7:$H$69,'C - Sazby a jednotkové ceny'!$E$7:$E$69,'A1 - Seznam míst plnění vnější'!L1017,'C - Sazby a jednotkové ceny'!$F$7:$F$69,'A1 - Seznam míst plnění vnější'!M1017)</f>
        <v>0</v>
      </c>
      <c r="Q1017" s="269">
        <f t="shared" si="44"/>
        <v>0</v>
      </c>
      <c r="R1017" s="249" t="s">
        <v>1586</v>
      </c>
      <c r="S1017" s="251" t="s">
        <v>1586</v>
      </c>
      <c r="T1017" s="252" t="s">
        <v>1586</v>
      </c>
      <c r="U1017" s="250" t="s">
        <v>1586</v>
      </c>
      <c r="V1017" s="261" t="s">
        <v>1586</v>
      </c>
      <c r="W1017" s="262" t="s">
        <v>1586</v>
      </c>
      <c r="Y1017" s="15">
        <f ca="1">SUMIFS('D - Harmonogram úklidu'!$AJ$5:$AJ$1213,'D - Harmonogram úklidu'!$A$5:$A$1213,'A1 - Seznam míst plnění vnější'!G1019,'D - Harmonogram úklidu'!$B$5:$B$1213,'A1 - Seznam míst plnění vnější'!L1019)</f>
        <v>2</v>
      </c>
      <c r="Z1017" s="47" t="str">
        <f t="shared" si="43"/>
        <v>Sázavka</v>
      </c>
    </row>
    <row r="1018" spans="1:26" ht="19.5" customHeight="1" x14ac:dyDescent="0.25">
      <c r="A1018" s="14" t="s">
        <v>2510</v>
      </c>
      <c r="B1018" s="30">
        <v>1201</v>
      </c>
      <c r="C1018" s="26" t="s">
        <v>128</v>
      </c>
      <c r="D1018" s="41" t="s">
        <v>131</v>
      </c>
      <c r="E1018" s="26">
        <v>541235</v>
      </c>
      <c r="F1018" s="26" t="s">
        <v>1621</v>
      </c>
      <c r="G1018" s="33" t="s">
        <v>214</v>
      </c>
      <c r="H1018" s="227" t="s">
        <v>1988</v>
      </c>
      <c r="I1018" s="227" t="s">
        <v>2352</v>
      </c>
      <c r="J1018" s="227" t="s">
        <v>2580</v>
      </c>
      <c r="K1018" s="227" t="s">
        <v>2492</v>
      </c>
      <c r="L1018" s="227" t="s">
        <v>347</v>
      </c>
      <c r="M1018" s="247">
        <v>4</v>
      </c>
      <c r="N1018" s="32">
        <v>2</v>
      </c>
      <c r="O1018" s="39" t="s">
        <v>1576</v>
      </c>
      <c r="P1018" s="125">
        <f>SUMIFS('C - Sazby a jednotkové ceny'!$H$7:$H$69,'C - Sazby a jednotkové ceny'!$E$7:$E$69,'A1 - Seznam míst plnění vnější'!L1018,'C - Sazby a jednotkové ceny'!$F$7:$F$69,'A1 - Seznam míst plnění vnější'!M1018)</f>
        <v>0</v>
      </c>
      <c r="Q1018" s="269">
        <f t="shared" si="44"/>
        <v>0</v>
      </c>
      <c r="R1018" s="249" t="s">
        <v>1586</v>
      </c>
      <c r="S1018" s="251" t="s">
        <v>1586</v>
      </c>
      <c r="T1018" s="252" t="s">
        <v>1586</v>
      </c>
      <c r="U1018" s="250" t="s">
        <v>1586</v>
      </c>
      <c r="V1018" s="261" t="s">
        <v>1586</v>
      </c>
      <c r="W1018" s="262" t="s">
        <v>1586</v>
      </c>
      <c r="Y1018" s="15">
        <f ca="1">SUMIFS('D - Harmonogram úklidu'!$AJ$5:$AJ$1213,'D - Harmonogram úklidu'!$A$5:$A$1213,'A1 - Seznam míst plnění vnější'!G1020,'D - Harmonogram úklidu'!$B$5:$B$1213,'A1 - Seznam míst plnění vnější'!L1020)</f>
        <v>1</v>
      </c>
      <c r="Z1018" s="47" t="str">
        <f t="shared" si="43"/>
        <v>Sázavka</v>
      </c>
    </row>
    <row r="1019" spans="1:26" ht="19.5" customHeight="1" x14ac:dyDescent="0.25">
      <c r="A1019" s="14" t="s">
        <v>2510</v>
      </c>
      <c r="B1019" s="8">
        <v>1201</v>
      </c>
      <c r="C1019" s="26" t="s">
        <v>128</v>
      </c>
      <c r="D1019" s="41" t="s">
        <v>131</v>
      </c>
      <c r="E1019" s="26">
        <v>541235</v>
      </c>
      <c r="F1019" s="26" t="s">
        <v>1622</v>
      </c>
      <c r="G1019" s="33" t="s">
        <v>214</v>
      </c>
      <c r="H1019" s="227" t="s">
        <v>1988</v>
      </c>
      <c r="I1019" s="227" t="s">
        <v>2352</v>
      </c>
      <c r="J1019" s="227" t="s">
        <v>2580</v>
      </c>
      <c r="K1019" s="227" t="s">
        <v>2495</v>
      </c>
      <c r="L1019" s="227" t="s">
        <v>350</v>
      </c>
      <c r="M1019" s="247">
        <v>1</v>
      </c>
      <c r="N1019" s="244">
        <v>909</v>
      </c>
      <c r="O1019" s="243" t="s">
        <v>1575</v>
      </c>
      <c r="P1019" s="125">
        <f>SUMIFS('C - Sazby a jednotkové ceny'!$H$7:$H$69,'C - Sazby a jednotkové ceny'!$E$7:$E$69,'A1 - Seznam míst plnění vnější'!L1019,'C - Sazby a jednotkové ceny'!$F$7:$F$69,'A1 - Seznam míst plnění vnější'!M1019)</f>
        <v>0</v>
      </c>
      <c r="Q1019" s="269">
        <f t="shared" si="44"/>
        <v>0</v>
      </c>
      <c r="R1019" s="249" t="s">
        <v>1586</v>
      </c>
      <c r="S1019" s="251" t="s">
        <v>1586</v>
      </c>
      <c r="T1019" s="252" t="s">
        <v>1586</v>
      </c>
      <c r="U1019" s="250" t="s">
        <v>1586</v>
      </c>
      <c r="V1019" s="261" t="s">
        <v>1586</v>
      </c>
      <c r="W1019" s="262" t="s">
        <v>1586</v>
      </c>
      <c r="Y1019" s="15">
        <f ca="1">SUMIFS('D - Harmonogram úklidu'!$AJ$5:$AJ$1213,'D - Harmonogram úklidu'!$A$5:$A$1213,'A1 - Seznam míst plnění vnější'!G1021,'D - Harmonogram úklidu'!$B$5:$B$1213,'A1 - Seznam míst plnění vnější'!L1021)</f>
        <v>4</v>
      </c>
      <c r="Z1019" s="47" t="str">
        <f t="shared" si="43"/>
        <v>Sázavka</v>
      </c>
    </row>
    <row r="1020" spans="1:26" ht="19.5" customHeight="1" x14ac:dyDescent="0.25">
      <c r="A1020" s="14" t="s">
        <v>2510</v>
      </c>
      <c r="B1020" s="8">
        <v>1201</v>
      </c>
      <c r="C1020" s="26" t="s">
        <v>128</v>
      </c>
      <c r="D1020" s="41" t="s">
        <v>131</v>
      </c>
      <c r="E1020" s="26">
        <v>541235</v>
      </c>
      <c r="F1020" s="26" t="s">
        <v>1623</v>
      </c>
      <c r="G1020" s="33" t="s">
        <v>214</v>
      </c>
      <c r="H1020" s="227" t="s">
        <v>1988</v>
      </c>
      <c r="I1020" s="227" t="s">
        <v>2352</v>
      </c>
      <c r="J1020" s="227" t="s">
        <v>2494</v>
      </c>
      <c r="K1020" s="227" t="s">
        <v>2494</v>
      </c>
      <c r="L1020" s="227" t="s">
        <v>391</v>
      </c>
      <c r="M1020" s="247">
        <v>1</v>
      </c>
      <c r="N1020" s="244">
        <v>688</v>
      </c>
      <c r="O1020" s="243" t="s">
        <v>1575</v>
      </c>
      <c r="P1020" s="125">
        <f>SUMIFS('C - Sazby a jednotkové ceny'!$H$7:$H$69,'C - Sazby a jednotkové ceny'!$E$7:$E$69,'A1 - Seznam míst plnění vnější'!L1020,'C - Sazby a jednotkové ceny'!$F$7:$F$69,'A1 - Seznam míst plnění vnější'!M1020)</f>
        <v>0</v>
      </c>
      <c r="Q1020" s="269">
        <f t="shared" si="44"/>
        <v>0</v>
      </c>
      <c r="R1020" s="249" t="s">
        <v>1586</v>
      </c>
      <c r="S1020" s="251" t="s">
        <v>1586</v>
      </c>
      <c r="T1020" s="252" t="s">
        <v>1586</v>
      </c>
      <c r="U1020" s="250" t="s">
        <v>1586</v>
      </c>
      <c r="V1020" s="261" t="s">
        <v>1586</v>
      </c>
      <c r="W1020" s="262" t="s">
        <v>1586</v>
      </c>
      <c r="Y1020" s="15">
        <f ca="1">SUMIFS('D - Harmonogram úklidu'!$AJ$5:$AJ$1213,'D - Harmonogram úklidu'!$A$5:$A$1213,'A1 - Seznam míst plnění vnější'!G1022,'D - Harmonogram úklidu'!$B$5:$B$1213,'A1 - Seznam míst plnění vnější'!L1022)</f>
        <v>4</v>
      </c>
      <c r="Z1020" s="47" t="str">
        <f t="shared" si="43"/>
        <v>Sázavka</v>
      </c>
    </row>
    <row r="1021" spans="1:26" ht="19.5" customHeight="1" x14ac:dyDescent="0.25">
      <c r="A1021" s="14" t="s">
        <v>2510</v>
      </c>
      <c r="B1021" s="8">
        <v>2081</v>
      </c>
      <c r="C1021" s="4" t="s">
        <v>68</v>
      </c>
      <c r="D1021" s="41" t="s">
        <v>65</v>
      </c>
      <c r="E1021" s="26">
        <v>366658</v>
      </c>
      <c r="F1021" s="26" t="s">
        <v>1884</v>
      </c>
      <c r="G1021" s="33" t="s">
        <v>303</v>
      </c>
      <c r="H1021" s="227" t="s">
        <v>1988</v>
      </c>
      <c r="I1021" s="227" t="s">
        <v>2353</v>
      </c>
      <c r="J1021" s="227" t="s">
        <v>2580</v>
      </c>
      <c r="K1021" s="227" t="s">
        <v>2491</v>
      </c>
      <c r="L1021" s="227" t="s">
        <v>346</v>
      </c>
      <c r="M1021" s="247">
        <v>4</v>
      </c>
      <c r="N1021" s="244">
        <v>8</v>
      </c>
      <c r="O1021" s="243" t="s">
        <v>1575</v>
      </c>
      <c r="P1021" s="125">
        <f>SUMIFS('C - Sazby a jednotkové ceny'!$H$7:$H$69,'C - Sazby a jednotkové ceny'!$E$7:$E$69,'A1 - Seznam míst plnění vnější'!L1021,'C - Sazby a jednotkové ceny'!$F$7:$F$69,'A1 - Seznam míst plnění vnější'!M1021)</f>
        <v>0</v>
      </c>
      <c r="Q1021" s="269">
        <f t="shared" si="44"/>
        <v>0</v>
      </c>
      <c r="R1021" s="249" t="s">
        <v>1586</v>
      </c>
      <c r="S1021" s="251" t="s">
        <v>1586</v>
      </c>
      <c r="T1021" s="252" t="s">
        <v>1586</v>
      </c>
      <c r="U1021" s="250" t="s">
        <v>1586</v>
      </c>
      <c r="V1021" s="261" t="s">
        <v>1586</v>
      </c>
      <c r="W1021" s="262" t="s">
        <v>1586</v>
      </c>
      <c r="Y1021" s="15">
        <f>SUMIFS('D - Harmonogram úklidu'!$AJ$5:$AJ$1213,'D - Harmonogram úklidu'!$A$5:$A$1213,'A1 - Seznam míst plnění vnější'!G1023,'D - Harmonogram úklidu'!$B$5:$B$1213,'A1 - Seznam míst plnění vnější'!L1023)</f>
        <v>0</v>
      </c>
      <c r="Z1021" s="47" t="str">
        <f t="shared" si="43"/>
        <v>Sedlec u Mikulova</v>
      </c>
    </row>
    <row r="1022" spans="1:26" ht="22.5" customHeight="1" x14ac:dyDescent="0.25">
      <c r="A1022" s="14" t="s">
        <v>2510</v>
      </c>
      <c r="B1022" s="8">
        <v>2081</v>
      </c>
      <c r="C1022" s="44" t="s">
        <v>68</v>
      </c>
      <c r="D1022" s="42" t="s">
        <v>65</v>
      </c>
      <c r="E1022" s="26">
        <v>366658</v>
      </c>
      <c r="F1022" s="26" t="s">
        <v>1885</v>
      </c>
      <c r="G1022" s="33" t="s">
        <v>303</v>
      </c>
      <c r="H1022" s="227" t="s">
        <v>1988</v>
      </c>
      <c r="I1022" s="227" t="s">
        <v>2353</v>
      </c>
      <c r="J1022" s="227" t="s">
        <v>2580</v>
      </c>
      <c r="K1022" s="227" t="s">
        <v>2492</v>
      </c>
      <c r="L1022" s="227" t="s">
        <v>347</v>
      </c>
      <c r="M1022" s="247">
        <v>4</v>
      </c>
      <c r="N1022" s="32">
        <v>3</v>
      </c>
      <c r="O1022" s="39" t="s">
        <v>1576</v>
      </c>
      <c r="P1022" s="125">
        <f>SUMIFS('C - Sazby a jednotkové ceny'!$H$7:$H$69,'C - Sazby a jednotkové ceny'!$E$7:$E$69,'A1 - Seznam míst plnění vnější'!L1022,'C - Sazby a jednotkové ceny'!$F$7:$F$69,'A1 - Seznam míst plnění vnější'!M1022)</f>
        <v>0</v>
      </c>
      <c r="Q1022" s="269">
        <f t="shared" si="44"/>
        <v>0</v>
      </c>
      <c r="R1022" s="249" t="s">
        <v>1586</v>
      </c>
      <c r="S1022" s="251" t="s">
        <v>1586</v>
      </c>
      <c r="T1022" s="252" t="s">
        <v>1586</v>
      </c>
      <c r="U1022" s="250" t="s">
        <v>1586</v>
      </c>
      <c r="V1022" s="261" t="s">
        <v>1586</v>
      </c>
      <c r="W1022" s="262" t="s">
        <v>1586</v>
      </c>
      <c r="Y1022" s="15">
        <f>SUMIFS('D - Harmonogram úklidu'!$AJ$5:$AJ$1213,'D - Harmonogram úklidu'!$A$5:$A$1213,'A1 - Seznam míst plnění vnější'!G1024,'D - Harmonogram úklidu'!$B$5:$B$1213,'A1 - Seznam míst plnění vnější'!L1024)</f>
        <v>0</v>
      </c>
      <c r="Z1022" s="47" t="str">
        <f t="shared" si="43"/>
        <v>Sedlec u Mikulova</v>
      </c>
    </row>
    <row r="1023" spans="1:26" ht="22.5" customHeight="1" x14ac:dyDescent="0.25">
      <c r="A1023" s="14" t="s">
        <v>2510</v>
      </c>
      <c r="B1023" s="8">
        <v>2081</v>
      </c>
      <c r="C1023" s="44" t="s">
        <v>68</v>
      </c>
      <c r="D1023" s="42" t="s">
        <v>65</v>
      </c>
      <c r="E1023" s="26">
        <v>366658</v>
      </c>
      <c r="F1023" s="26" t="s">
        <v>2571</v>
      </c>
      <c r="G1023" s="33" t="s">
        <v>303</v>
      </c>
      <c r="H1023" s="227" t="s">
        <v>1988</v>
      </c>
      <c r="I1023" s="227" t="s">
        <v>2353</v>
      </c>
      <c r="J1023" s="227" t="s">
        <v>2580</v>
      </c>
      <c r="K1023" s="227" t="s">
        <v>2493</v>
      </c>
      <c r="L1023" s="227" t="s">
        <v>348</v>
      </c>
      <c r="M1023" s="247">
        <v>4</v>
      </c>
      <c r="N1023" s="32">
        <v>1</v>
      </c>
      <c r="O1023" s="39" t="s">
        <v>1576</v>
      </c>
      <c r="P1023" s="125">
        <f>SUMIFS('C - Sazby a jednotkové ceny'!$H$7:$H$69,'C - Sazby a jednotkové ceny'!$E$7:$E$69,'A1 - Seznam míst plnění vnější'!L1023,'C - Sazby a jednotkové ceny'!$F$7:$F$69,'A1 - Seznam míst plnění vnější'!M1023)</f>
        <v>0</v>
      </c>
      <c r="Q1023" s="269">
        <f t="shared" si="44"/>
        <v>0</v>
      </c>
      <c r="R1023" s="249" t="s">
        <v>1586</v>
      </c>
      <c r="S1023" s="251" t="s">
        <v>1586</v>
      </c>
      <c r="T1023" s="252" t="s">
        <v>1586</v>
      </c>
      <c r="U1023" s="250" t="s">
        <v>1586</v>
      </c>
      <c r="V1023" s="261" t="s">
        <v>1586</v>
      </c>
      <c r="W1023" s="262" t="s">
        <v>1586</v>
      </c>
      <c r="Y1023" s="15">
        <f>SUMIFS('D - Harmonogram úklidu'!$AJ$5:$AJ$1213,'D - Harmonogram úklidu'!$A$5:$A$1213,'A1 - Seznam míst plnění vnější'!G1025,'D - Harmonogram úklidu'!$B$5:$B$1213,'A1 - Seznam míst plnění vnější'!L1025)</f>
        <v>0</v>
      </c>
      <c r="Z1023" s="47" t="str">
        <f t="shared" si="43"/>
        <v>Sedlec u Mikulova</v>
      </c>
    </row>
    <row r="1024" spans="1:26" ht="19.5" customHeight="1" x14ac:dyDescent="0.25">
      <c r="A1024" s="14" t="s">
        <v>2510</v>
      </c>
      <c r="B1024" s="30">
        <v>1861</v>
      </c>
      <c r="C1024" s="44" t="s">
        <v>128</v>
      </c>
      <c r="D1024" s="42" t="s">
        <v>137</v>
      </c>
      <c r="E1024" s="26">
        <v>749507</v>
      </c>
      <c r="F1024" s="26" t="s">
        <v>1624</v>
      </c>
      <c r="G1024" s="33" t="s">
        <v>215</v>
      </c>
      <c r="H1024" s="227" t="s">
        <v>1988</v>
      </c>
      <c r="I1024" s="228" t="s">
        <v>2354</v>
      </c>
      <c r="J1024" s="227" t="s">
        <v>2580</v>
      </c>
      <c r="K1024" s="228" t="s">
        <v>2491</v>
      </c>
      <c r="L1024" s="227" t="s">
        <v>346</v>
      </c>
      <c r="M1024" s="247">
        <v>4</v>
      </c>
      <c r="N1024" s="244">
        <v>65</v>
      </c>
      <c r="O1024" s="243" t="s">
        <v>1575</v>
      </c>
      <c r="P1024" s="125">
        <f>SUMIFS('C - Sazby a jednotkové ceny'!$H$7:$H$69,'C - Sazby a jednotkové ceny'!$E$7:$E$69,'A1 - Seznam míst plnění vnější'!L1024,'C - Sazby a jednotkové ceny'!$F$7:$F$69,'A1 - Seznam míst plnění vnější'!M1024)</f>
        <v>0</v>
      </c>
      <c r="Q1024" s="269">
        <f t="shared" si="44"/>
        <v>0</v>
      </c>
      <c r="R1024" s="249" t="s">
        <v>1586</v>
      </c>
      <c r="S1024" s="251" t="s">
        <v>1586</v>
      </c>
      <c r="T1024" s="252" t="s">
        <v>1586</v>
      </c>
      <c r="U1024" s="250" t="s">
        <v>1586</v>
      </c>
      <c r="V1024" s="261" t="s">
        <v>1586</v>
      </c>
      <c r="W1024" s="262" t="s">
        <v>1586</v>
      </c>
      <c r="Y1024" s="15">
        <f ca="1">SUMIFS('D - Harmonogram úklidu'!$AJ$5:$AJ$1213,'D - Harmonogram úklidu'!$A$5:$A$1213,'A1 - Seznam míst plnění vnější'!G1026,'D - Harmonogram úklidu'!$B$5:$B$1213,'A1 - Seznam míst plnění vnější'!L1026)</f>
        <v>2</v>
      </c>
      <c r="Z1024" s="47" t="str">
        <f t="shared" si="43"/>
        <v>Sedlejov</v>
      </c>
    </row>
    <row r="1025" spans="1:26" ht="19.5" customHeight="1" x14ac:dyDescent="0.25">
      <c r="A1025" s="14" t="s">
        <v>2510</v>
      </c>
      <c r="B1025" s="30">
        <v>1861</v>
      </c>
      <c r="C1025" s="44" t="s">
        <v>128</v>
      </c>
      <c r="D1025" s="42" t="s">
        <v>137</v>
      </c>
      <c r="E1025" s="26">
        <v>749507</v>
      </c>
      <c r="F1025" s="26" t="s">
        <v>1625</v>
      </c>
      <c r="G1025" s="33" t="s">
        <v>215</v>
      </c>
      <c r="H1025" s="227" t="s">
        <v>1988</v>
      </c>
      <c r="I1025" s="228" t="s">
        <v>2354</v>
      </c>
      <c r="J1025" s="227" t="s">
        <v>2580</v>
      </c>
      <c r="K1025" s="228" t="s">
        <v>2492</v>
      </c>
      <c r="L1025" s="227" t="s">
        <v>347</v>
      </c>
      <c r="M1025" s="247">
        <v>4</v>
      </c>
      <c r="N1025" s="32">
        <v>1</v>
      </c>
      <c r="O1025" s="39" t="s">
        <v>1576</v>
      </c>
      <c r="P1025" s="125">
        <f>SUMIFS('C - Sazby a jednotkové ceny'!$H$7:$H$69,'C - Sazby a jednotkové ceny'!$E$7:$E$69,'A1 - Seznam míst plnění vnější'!L1025,'C - Sazby a jednotkové ceny'!$F$7:$F$69,'A1 - Seznam míst plnění vnější'!M1025)</f>
        <v>0</v>
      </c>
      <c r="Q1025" s="269">
        <f t="shared" si="44"/>
        <v>0</v>
      </c>
      <c r="R1025" s="249" t="s">
        <v>1586</v>
      </c>
      <c r="S1025" s="251" t="s">
        <v>1586</v>
      </c>
      <c r="T1025" s="252" t="s">
        <v>1586</v>
      </c>
      <c r="U1025" s="250" t="s">
        <v>1586</v>
      </c>
      <c r="V1025" s="261" t="s">
        <v>1586</v>
      </c>
      <c r="W1025" s="262" t="s">
        <v>1586</v>
      </c>
      <c r="Y1025" s="15">
        <f ca="1">SUMIFS('D - Harmonogram úklidu'!$AJ$5:$AJ$1213,'D - Harmonogram úklidu'!$A$5:$A$1213,'A1 - Seznam míst plnění vnější'!G1027,'D - Harmonogram úklidu'!$B$5:$B$1213,'A1 - Seznam míst plnění vnější'!L1027)</f>
        <v>1</v>
      </c>
      <c r="Z1025" s="47" t="str">
        <f t="shared" si="43"/>
        <v>Sedlejov</v>
      </c>
    </row>
    <row r="1026" spans="1:26" ht="19.5" customHeight="1" x14ac:dyDescent="0.25">
      <c r="A1026" s="14" t="s">
        <v>2510</v>
      </c>
      <c r="B1026" s="8">
        <v>1861</v>
      </c>
      <c r="C1026" s="44" t="s">
        <v>128</v>
      </c>
      <c r="D1026" s="21" t="s">
        <v>137</v>
      </c>
      <c r="E1026" s="26">
        <v>749507</v>
      </c>
      <c r="F1026" s="26" t="s">
        <v>1626</v>
      </c>
      <c r="G1026" s="33" t="s">
        <v>215</v>
      </c>
      <c r="H1026" s="227" t="s">
        <v>1988</v>
      </c>
      <c r="I1026" s="227" t="s">
        <v>2354</v>
      </c>
      <c r="J1026" s="227" t="s">
        <v>2580</v>
      </c>
      <c r="K1026" s="227" t="s">
        <v>2495</v>
      </c>
      <c r="L1026" s="227" t="s">
        <v>350</v>
      </c>
      <c r="M1026" s="247">
        <v>1</v>
      </c>
      <c r="N1026" s="245">
        <v>447</v>
      </c>
      <c r="O1026" s="243" t="s">
        <v>1575</v>
      </c>
      <c r="P1026" s="125">
        <f>SUMIFS('C - Sazby a jednotkové ceny'!$H$7:$H$69,'C - Sazby a jednotkové ceny'!$E$7:$E$69,'A1 - Seznam míst plnění vnější'!L1026,'C - Sazby a jednotkové ceny'!$F$7:$F$69,'A1 - Seznam míst plnění vnější'!M1026)</f>
        <v>0</v>
      </c>
      <c r="Q1026" s="269">
        <f t="shared" si="44"/>
        <v>0</v>
      </c>
      <c r="R1026" s="249" t="s">
        <v>1586</v>
      </c>
      <c r="S1026" s="251" t="s">
        <v>1586</v>
      </c>
      <c r="T1026" s="254" t="s">
        <v>1586</v>
      </c>
      <c r="U1026" s="250" t="s">
        <v>1586</v>
      </c>
      <c r="V1026" s="261" t="s">
        <v>1586</v>
      </c>
      <c r="W1026" s="262" t="s">
        <v>1586</v>
      </c>
      <c r="Y1026" s="15">
        <f ca="1">SUMIFS('D - Harmonogram úklidu'!$AJ$5:$AJ$1213,'D - Harmonogram úklidu'!$A$5:$A$1213,'A1 - Seznam míst plnění vnější'!G1028,'D - Harmonogram úklidu'!$B$5:$B$1213,'A1 - Seznam míst plnění vnější'!L1028)</f>
        <v>4</v>
      </c>
      <c r="Z1026" s="47" t="str">
        <f t="shared" si="43"/>
        <v>Sedlejov</v>
      </c>
    </row>
    <row r="1027" spans="1:26" ht="19.5" customHeight="1" x14ac:dyDescent="0.25">
      <c r="A1027" s="14" t="s">
        <v>2510</v>
      </c>
      <c r="B1027" s="8">
        <v>1861</v>
      </c>
      <c r="C1027" s="44" t="s">
        <v>128</v>
      </c>
      <c r="D1027" s="21" t="s">
        <v>137</v>
      </c>
      <c r="E1027" s="26">
        <v>749507</v>
      </c>
      <c r="F1027" s="26" t="s">
        <v>1627</v>
      </c>
      <c r="G1027" s="33" t="s">
        <v>215</v>
      </c>
      <c r="H1027" s="227" t="s">
        <v>1988</v>
      </c>
      <c r="I1027" s="227" t="s">
        <v>2354</v>
      </c>
      <c r="J1027" s="227" t="s">
        <v>2494</v>
      </c>
      <c r="K1027" s="227" t="s">
        <v>2494</v>
      </c>
      <c r="L1027" s="227" t="s">
        <v>391</v>
      </c>
      <c r="M1027" s="247">
        <v>1</v>
      </c>
      <c r="N1027" s="244">
        <v>723</v>
      </c>
      <c r="O1027" s="243" t="s">
        <v>1575</v>
      </c>
      <c r="P1027" s="125">
        <f>SUMIFS('C - Sazby a jednotkové ceny'!$H$7:$H$69,'C - Sazby a jednotkové ceny'!$E$7:$E$69,'A1 - Seznam míst plnění vnější'!L1027,'C - Sazby a jednotkové ceny'!$F$7:$F$69,'A1 - Seznam míst plnění vnější'!M1027)</f>
        <v>0</v>
      </c>
      <c r="Q1027" s="269">
        <f t="shared" si="44"/>
        <v>0</v>
      </c>
      <c r="R1027" s="249" t="s">
        <v>1586</v>
      </c>
      <c r="S1027" s="251" t="s">
        <v>1586</v>
      </c>
      <c r="T1027" s="252" t="s">
        <v>1586</v>
      </c>
      <c r="U1027" s="250" t="s">
        <v>1586</v>
      </c>
      <c r="V1027" s="261" t="s">
        <v>1586</v>
      </c>
      <c r="W1027" s="262" t="s">
        <v>1586</v>
      </c>
      <c r="Y1027" s="15">
        <f ca="1">SUMIFS('D - Harmonogram úklidu'!$AJ$5:$AJ$1213,'D - Harmonogram úklidu'!$A$5:$A$1213,'A1 - Seznam míst plnění vnější'!G1029,'D - Harmonogram úklidu'!$B$5:$B$1213,'A1 - Seznam míst plnění vnější'!L1029)</f>
        <v>12</v>
      </c>
      <c r="Z1027" s="47" t="str">
        <f t="shared" si="43"/>
        <v>Sedlejov</v>
      </c>
    </row>
    <row r="1028" spans="1:26" ht="19.5" customHeight="1" x14ac:dyDescent="0.25">
      <c r="A1028" s="14" t="s">
        <v>2510</v>
      </c>
      <c r="B1028" s="8">
        <v>1271</v>
      </c>
      <c r="C1028" s="44" t="s">
        <v>68</v>
      </c>
      <c r="D1028" s="21" t="s">
        <v>61</v>
      </c>
      <c r="E1028" s="26">
        <v>359752</v>
      </c>
      <c r="F1028" s="26" t="s">
        <v>1886</v>
      </c>
      <c r="G1028" s="33" t="s">
        <v>106</v>
      </c>
      <c r="H1028" s="227" t="s">
        <v>1988</v>
      </c>
      <c r="I1028" s="227" t="s">
        <v>2355</v>
      </c>
      <c r="J1028" s="227" t="s">
        <v>2580</v>
      </c>
      <c r="K1028" s="227" t="s">
        <v>2491</v>
      </c>
      <c r="L1028" s="227" t="s">
        <v>346</v>
      </c>
      <c r="M1028" s="247">
        <v>4</v>
      </c>
      <c r="N1028" s="244">
        <v>30</v>
      </c>
      <c r="O1028" s="243" t="s">
        <v>1575</v>
      </c>
      <c r="P1028" s="125">
        <f>SUMIFS('C - Sazby a jednotkové ceny'!$H$7:$H$69,'C - Sazby a jednotkové ceny'!$E$7:$E$69,'A1 - Seznam míst plnění vnější'!L1028,'C - Sazby a jednotkové ceny'!$F$7:$F$69,'A1 - Seznam míst plnění vnější'!M1028)</f>
        <v>0</v>
      </c>
      <c r="Q1028" s="269">
        <f t="shared" si="44"/>
        <v>0</v>
      </c>
      <c r="R1028" s="249" t="s">
        <v>1586</v>
      </c>
      <c r="S1028" s="251" t="s">
        <v>1586</v>
      </c>
      <c r="T1028" s="252" t="s">
        <v>1586</v>
      </c>
      <c r="U1028" s="250" t="s">
        <v>1586</v>
      </c>
      <c r="V1028" s="261" t="s">
        <v>1586</v>
      </c>
      <c r="W1028" s="262" t="s">
        <v>1586</v>
      </c>
      <c r="Y1028" s="15">
        <f ca="1">SUMIFS('D - Harmonogram úklidu'!$AJ$5:$AJ$1213,'D - Harmonogram úklidu'!$A$5:$A$1213,'A1 - Seznam míst plnění vnější'!G1030,'D - Harmonogram úklidu'!$B$5:$B$1213,'A1 - Seznam míst plnění vnější'!L1030)</f>
        <v>4</v>
      </c>
      <c r="Z1028" s="47" t="str">
        <f t="shared" si="43"/>
        <v>Silůvky</v>
      </c>
    </row>
    <row r="1029" spans="1:26" ht="19.5" customHeight="1" x14ac:dyDescent="0.25">
      <c r="A1029" s="14" t="s">
        <v>2510</v>
      </c>
      <c r="B1029" s="8">
        <v>1271</v>
      </c>
      <c r="C1029" s="26" t="s">
        <v>68</v>
      </c>
      <c r="D1029" s="41" t="s">
        <v>61</v>
      </c>
      <c r="E1029" s="26">
        <v>359752</v>
      </c>
      <c r="F1029" s="26" t="s">
        <v>1887</v>
      </c>
      <c r="G1029" s="33" t="s">
        <v>106</v>
      </c>
      <c r="H1029" s="227" t="s">
        <v>1988</v>
      </c>
      <c r="I1029" s="227" t="s">
        <v>2355</v>
      </c>
      <c r="J1029" s="227" t="s">
        <v>2580</v>
      </c>
      <c r="K1029" s="227" t="s">
        <v>2492</v>
      </c>
      <c r="L1029" s="227" t="s">
        <v>347</v>
      </c>
      <c r="M1029" s="247">
        <v>12</v>
      </c>
      <c r="N1029" s="32">
        <v>8</v>
      </c>
      <c r="O1029" s="39" t="s">
        <v>1576</v>
      </c>
      <c r="P1029" s="125">
        <f>SUMIFS('C - Sazby a jednotkové ceny'!$H$7:$H$69,'C - Sazby a jednotkové ceny'!$E$7:$E$69,'A1 - Seznam míst plnění vnější'!L1029,'C - Sazby a jednotkové ceny'!$F$7:$F$69,'A1 - Seznam míst plnění vnější'!M1029)</f>
        <v>0</v>
      </c>
      <c r="Q1029" s="269">
        <f t="shared" si="44"/>
        <v>0</v>
      </c>
      <c r="R1029" s="249" t="s">
        <v>1586</v>
      </c>
      <c r="S1029" s="251" t="s">
        <v>1586</v>
      </c>
      <c r="T1029" s="252" t="s">
        <v>1586</v>
      </c>
      <c r="U1029" s="250" t="s">
        <v>1586</v>
      </c>
      <c r="V1029" s="261" t="s">
        <v>1586</v>
      </c>
      <c r="W1029" s="262" t="s">
        <v>1586</v>
      </c>
      <c r="Y1029" s="15">
        <f ca="1">SUMIFS('D - Harmonogram úklidu'!$AJ$5:$AJ$1213,'D - Harmonogram úklidu'!$A$5:$A$1213,'A1 - Seznam míst plnění vnější'!G1031,'D - Harmonogram úklidu'!$B$5:$B$1213,'A1 - Seznam míst plnění vnější'!L1031)</f>
        <v>20</v>
      </c>
      <c r="Z1029" s="47" t="str">
        <f t="shared" si="43"/>
        <v>Silůvky</v>
      </c>
    </row>
    <row r="1030" spans="1:26" ht="19.5" customHeight="1" x14ac:dyDescent="0.25">
      <c r="A1030" s="14" t="s">
        <v>2510</v>
      </c>
      <c r="B1030" s="8">
        <v>1271</v>
      </c>
      <c r="C1030" s="26" t="s">
        <v>68</v>
      </c>
      <c r="D1030" s="41" t="s">
        <v>61</v>
      </c>
      <c r="E1030" s="26">
        <v>359752</v>
      </c>
      <c r="F1030" s="26" t="s">
        <v>1888</v>
      </c>
      <c r="G1030" s="33" t="s">
        <v>106</v>
      </c>
      <c r="H1030" s="227" t="s">
        <v>1988</v>
      </c>
      <c r="I1030" s="227" t="s">
        <v>2355</v>
      </c>
      <c r="J1030" s="227" t="s">
        <v>2580</v>
      </c>
      <c r="K1030" s="227" t="s">
        <v>2493</v>
      </c>
      <c r="L1030" s="227" t="s">
        <v>348</v>
      </c>
      <c r="M1030" s="247">
        <v>4</v>
      </c>
      <c r="N1030" s="32">
        <v>1</v>
      </c>
      <c r="O1030" s="39" t="s">
        <v>1576</v>
      </c>
      <c r="P1030" s="125">
        <f>SUMIFS('C - Sazby a jednotkové ceny'!$H$7:$H$69,'C - Sazby a jednotkové ceny'!$E$7:$E$69,'A1 - Seznam míst plnění vnější'!L1030,'C - Sazby a jednotkové ceny'!$F$7:$F$69,'A1 - Seznam míst plnění vnější'!M1030)</f>
        <v>0</v>
      </c>
      <c r="Q1030" s="269">
        <f t="shared" si="44"/>
        <v>0</v>
      </c>
      <c r="R1030" s="249" t="s">
        <v>1586</v>
      </c>
      <c r="S1030" s="251" t="s">
        <v>1586</v>
      </c>
      <c r="T1030" s="252" t="s">
        <v>1586</v>
      </c>
      <c r="U1030" s="250" t="s">
        <v>1586</v>
      </c>
      <c r="V1030" s="261" t="s">
        <v>1586</v>
      </c>
      <c r="W1030" s="262" t="s">
        <v>1586</v>
      </c>
      <c r="Y1030" s="15">
        <f ca="1">SUMIFS('D - Harmonogram úklidu'!$AJ$5:$AJ$1213,'D - Harmonogram úklidu'!$A$5:$A$1213,'A1 - Seznam míst plnění vnější'!G1032,'D - Harmonogram úklidu'!$B$5:$B$1213,'A1 - Seznam míst plnění vnější'!L1032)</f>
        <v>12</v>
      </c>
      <c r="Z1030" s="47" t="str">
        <f t="shared" si="43"/>
        <v>Silůvky</v>
      </c>
    </row>
    <row r="1031" spans="1:26" ht="19.5" customHeight="1" x14ac:dyDescent="0.25">
      <c r="A1031" s="14" t="s">
        <v>2510</v>
      </c>
      <c r="B1031" s="8">
        <v>2002</v>
      </c>
      <c r="C1031" s="4" t="s">
        <v>344</v>
      </c>
      <c r="D1031" s="41" t="s">
        <v>25</v>
      </c>
      <c r="E1031" s="26">
        <v>359851</v>
      </c>
      <c r="F1031" s="26" t="s">
        <v>1889</v>
      </c>
      <c r="G1031" s="33" t="s">
        <v>253</v>
      </c>
      <c r="H1031" s="227" t="s">
        <v>1988</v>
      </c>
      <c r="I1031" s="227" t="s">
        <v>2356</v>
      </c>
      <c r="J1031" s="227" t="s">
        <v>2580</v>
      </c>
      <c r="K1031" s="227" t="s">
        <v>2492</v>
      </c>
      <c r="L1031" s="227" t="s">
        <v>347</v>
      </c>
      <c r="M1031" s="247">
        <v>12</v>
      </c>
      <c r="N1031" s="32">
        <v>10</v>
      </c>
      <c r="O1031" s="39" t="s">
        <v>1576</v>
      </c>
      <c r="P1031" s="125">
        <f>SUMIFS('C - Sazby a jednotkové ceny'!$H$7:$H$69,'C - Sazby a jednotkové ceny'!$E$7:$E$69,'A1 - Seznam míst plnění vnější'!L1031,'C - Sazby a jednotkové ceny'!$F$7:$F$69,'A1 - Seznam míst plnění vnější'!M1031)</f>
        <v>0</v>
      </c>
      <c r="Q1031" s="269">
        <f t="shared" si="44"/>
        <v>0</v>
      </c>
      <c r="R1031" s="249" t="s">
        <v>1586</v>
      </c>
      <c r="S1031" s="251" t="s">
        <v>1586</v>
      </c>
      <c r="T1031" s="252" t="s">
        <v>1586</v>
      </c>
      <c r="U1031" s="250" t="s">
        <v>1586</v>
      </c>
      <c r="V1031" s="261" t="s">
        <v>1586</v>
      </c>
      <c r="W1031" s="262" t="s">
        <v>1586</v>
      </c>
      <c r="Y1031" s="15">
        <f ca="1">SUMIFS('D - Harmonogram úklidu'!$AJ$5:$AJ$1213,'D - Harmonogram úklidu'!$A$5:$A$1213,'A1 - Seznam míst plnění vnější'!G1033,'D - Harmonogram úklidu'!$B$5:$B$1213,'A1 - Seznam míst plnění vnější'!L1033)</f>
        <v>16</v>
      </c>
      <c r="Z1031" s="47" t="str">
        <f t="shared" si="43"/>
        <v>Skalice nad Svitavou</v>
      </c>
    </row>
    <row r="1032" spans="1:26" ht="19.5" customHeight="1" x14ac:dyDescent="0.25">
      <c r="A1032" s="14" t="s">
        <v>2510</v>
      </c>
      <c r="B1032" s="8">
        <v>2002</v>
      </c>
      <c r="C1032" s="26" t="s">
        <v>344</v>
      </c>
      <c r="D1032" s="41" t="s">
        <v>25</v>
      </c>
      <c r="E1032" s="26">
        <v>359851</v>
      </c>
      <c r="F1032" s="26" t="s">
        <v>1890</v>
      </c>
      <c r="G1032" s="33" t="s">
        <v>253</v>
      </c>
      <c r="H1032" s="227" t="s">
        <v>1988</v>
      </c>
      <c r="I1032" s="227" t="s">
        <v>2356</v>
      </c>
      <c r="J1032" s="227" t="s">
        <v>2580</v>
      </c>
      <c r="K1032" s="227" t="s">
        <v>2493</v>
      </c>
      <c r="L1032" s="227" t="s">
        <v>348</v>
      </c>
      <c r="M1032" s="247">
        <v>12</v>
      </c>
      <c r="N1032" s="32">
        <v>2</v>
      </c>
      <c r="O1032" s="39" t="s">
        <v>1576</v>
      </c>
      <c r="P1032" s="125">
        <f>SUMIFS('C - Sazby a jednotkové ceny'!$H$7:$H$69,'C - Sazby a jednotkové ceny'!$E$7:$E$69,'A1 - Seznam míst plnění vnější'!L1032,'C - Sazby a jednotkové ceny'!$F$7:$F$69,'A1 - Seznam míst plnění vnější'!M1032)</f>
        <v>0</v>
      </c>
      <c r="Q1032" s="269">
        <f t="shared" si="44"/>
        <v>0</v>
      </c>
      <c r="R1032" s="249" t="s">
        <v>1586</v>
      </c>
      <c r="S1032" s="251" t="s">
        <v>1586</v>
      </c>
      <c r="T1032" s="252" t="s">
        <v>1586</v>
      </c>
      <c r="U1032" s="250" t="s">
        <v>1586</v>
      </c>
      <c r="V1032" s="261" t="s">
        <v>1586</v>
      </c>
      <c r="W1032" s="262" t="s">
        <v>1586</v>
      </c>
      <c r="Y1032" s="15">
        <f ca="1">SUMIFS('D - Harmonogram úklidu'!$AJ$5:$AJ$1213,'D - Harmonogram úklidu'!$A$5:$A$1213,'A1 - Seznam míst plnění vnější'!G1034,'D - Harmonogram úklidu'!$B$5:$B$1213,'A1 - Seznam míst plnění vnější'!L1034)</f>
        <v>1</v>
      </c>
      <c r="Z1032" s="47" t="str">
        <f t="shared" si="43"/>
        <v>Skalice nad Svitavou</v>
      </c>
    </row>
    <row r="1033" spans="1:26" ht="19.5" customHeight="1" x14ac:dyDescent="0.25">
      <c r="A1033" s="14" t="s">
        <v>2510</v>
      </c>
      <c r="B1033" s="8">
        <v>2002</v>
      </c>
      <c r="C1033" s="26" t="s">
        <v>344</v>
      </c>
      <c r="D1033" s="41" t="s">
        <v>25</v>
      </c>
      <c r="E1033" s="26">
        <v>359851</v>
      </c>
      <c r="F1033" s="26" t="s">
        <v>1891</v>
      </c>
      <c r="G1033" s="33" t="s">
        <v>253</v>
      </c>
      <c r="H1033" s="227" t="s">
        <v>1988</v>
      </c>
      <c r="I1033" s="227" t="s">
        <v>2356</v>
      </c>
      <c r="J1033" s="227" t="s">
        <v>2580</v>
      </c>
      <c r="K1033" s="227" t="s">
        <v>2495</v>
      </c>
      <c r="L1033" s="227" t="s">
        <v>350</v>
      </c>
      <c r="M1033" s="247">
        <v>12</v>
      </c>
      <c r="N1033" s="244">
        <v>3062</v>
      </c>
      <c r="O1033" s="243" t="s">
        <v>1575</v>
      </c>
      <c r="P1033" s="125">
        <f>SUMIFS('C - Sazby a jednotkové ceny'!$H$7:$H$69,'C - Sazby a jednotkové ceny'!$E$7:$E$69,'A1 - Seznam míst plnění vnější'!L1033,'C - Sazby a jednotkové ceny'!$F$7:$F$69,'A1 - Seznam míst plnění vnější'!M1033)</f>
        <v>0</v>
      </c>
      <c r="Q1033" s="269">
        <f t="shared" si="44"/>
        <v>0</v>
      </c>
      <c r="R1033" s="249" t="s">
        <v>1586</v>
      </c>
      <c r="S1033" s="251" t="s">
        <v>1585</v>
      </c>
      <c r="T1033" s="252" t="s">
        <v>1585</v>
      </c>
      <c r="U1033" s="250" t="s">
        <v>1586</v>
      </c>
      <c r="V1033" s="261" t="s">
        <v>1586</v>
      </c>
      <c r="W1033" s="262" t="s">
        <v>1586</v>
      </c>
      <c r="Y1033" s="15">
        <f ca="1">SUMIFS('D - Harmonogram úklidu'!$AJ$5:$AJ$1213,'D - Harmonogram úklidu'!$A$5:$A$1213,'A1 - Seznam míst plnění vnější'!G1035,'D - Harmonogram úklidu'!$B$5:$B$1213,'A1 - Seznam míst plnění vnější'!L1035)</f>
        <v>16</v>
      </c>
      <c r="Z1033" s="47" t="str">
        <f t="shared" si="43"/>
        <v>Skalice nad Svitavou</v>
      </c>
    </row>
    <row r="1034" spans="1:26" ht="19.5" customHeight="1" x14ac:dyDescent="0.25">
      <c r="A1034" s="14" t="s">
        <v>2510</v>
      </c>
      <c r="B1034" s="8">
        <v>2002</v>
      </c>
      <c r="C1034" s="26" t="s">
        <v>344</v>
      </c>
      <c r="D1034" s="42" t="s">
        <v>25</v>
      </c>
      <c r="E1034" s="26">
        <v>359851</v>
      </c>
      <c r="F1034" s="26" t="s">
        <v>1892</v>
      </c>
      <c r="G1034" s="33" t="s">
        <v>253</v>
      </c>
      <c r="H1034" s="227" t="s">
        <v>1988</v>
      </c>
      <c r="I1034" s="227" t="s">
        <v>2356</v>
      </c>
      <c r="J1034" s="227" t="s">
        <v>2494</v>
      </c>
      <c r="K1034" s="227" t="s">
        <v>2494</v>
      </c>
      <c r="L1034" s="227" t="s">
        <v>391</v>
      </c>
      <c r="M1034" s="247">
        <v>1</v>
      </c>
      <c r="N1034" s="244">
        <v>1875</v>
      </c>
      <c r="O1034" s="243" t="s">
        <v>1575</v>
      </c>
      <c r="P1034" s="125">
        <f>SUMIFS('C - Sazby a jednotkové ceny'!$H$7:$H$69,'C - Sazby a jednotkové ceny'!$E$7:$E$69,'A1 - Seznam míst plnění vnější'!L1034,'C - Sazby a jednotkové ceny'!$F$7:$F$69,'A1 - Seznam míst plnění vnější'!M1034)</f>
        <v>0</v>
      </c>
      <c r="Q1034" s="269">
        <f t="shared" si="44"/>
        <v>0</v>
      </c>
      <c r="R1034" s="249" t="s">
        <v>1586</v>
      </c>
      <c r="S1034" s="251" t="s">
        <v>1586</v>
      </c>
      <c r="T1034" s="252" t="s">
        <v>1586</v>
      </c>
      <c r="U1034" s="250" t="s">
        <v>1586</v>
      </c>
      <c r="V1034" s="261" t="s">
        <v>1586</v>
      </c>
      <c r="W1034" s="262" t="s">
        <v>1586</v>
      </c>
      <c r="Y1034" s="15">
        <f ca="1">SUMIFS('D - Harmonogram úklidu'!$AJ$5:$AJ$1213,'D - Harmonogram úklidu'!$A$5:$A$1213,'A1 - Seznam míst plnění vnější'!G1036,'D - Harmonogram úklidu'!$B$5:$B$1213,'A1 - Seznam míst plnění vnější'!L1036)</f>
        <v>12</v>
      </c>
      <c r="Z1034" s="47" t="str">
        <f t="shared" si="43"/>
        <v>Skalice nad Svitavou</v>
      </c>
    </row>
    <row r="1035" spans="1:26" ht="11.25" customHeight="1" x14ac:dyDescent="0.25">
      <c r="A1035" s="14" t="s">
        <v>2510</v>
      </c>
      <c r="B1035" s="8">
        <v>2002</v>
      </c>
      <c r="C1035" s="4" t="s">
        <v>344</v>
      </c>
      <c r="D1035" s="42" t="s">
        <v>25</v>
      </c>
      <c r="E1035" s="26">
        <v>359851</v>
      </c>
      <c r="F1035" s="26" t="s">
        <v>1857</v>
      </c>
      <c r="G1035" s="33" t="s">
        <v>253</v>
      </c>
      <c r="H1035" s="227" t="s">
        <v>1988</v>
      </c>
      <c r="I1035" s="227" t="s">
        <v>2357</v>
      </c>
      <c r="J1035" s="227" t="s">
        <v>2580</v>
      </c>
      <c r="K1035" s="227" t="s">
        <v>2495</v>
      </c>
      <c r="L1035" s="227" t="s">
        <v>350</v>
      </c>
      <c r="M1035" s="247">
        <v>4</v>
      </c>
      <c r="N1035" s="244">
        <v>261</v>
      </c>
      <c r="O1035" s="243" t="s">
        <v>1575</v>
      </c>
      <c r="P1035" s="125">
        <f>SUMIFS('C - Sazby a jednotkové ceny'!$H$7:$H$69,'C - Sazby a jednotkové ceny'!$E$7:$E$69,'A1 - Seznam míst plnění vnější'!L1035,'C - Sazby a jednotkové ceny'!$F$7:$F$69,'A1 - Seznam míst plnění vnější'!M1035)</f>
        <v>0</v>
      </c>
      <c r="Q1035" s="269">
        <f t="shared" si="44"/>
        <v>0</v>
      </c>
      <c r="R1035" s="249" t="s">
        <v>1586</v>
      </c>
      <c r="S1035" s="251" t="s">
        <v>1585</v>
      </c>
      <c r="T1035" s="252" t="s">
        <v>1585</v>
      </c>
      <c r="U1035" s="250" t="s">
        <v>1586</v>
      </c>
      <c r="V1035" s="261" t="s">
        <v>1586</v>
      </c>
      <c r="W1035" s="262" t="s">
        <v>1586</v>
      </c>
      <c r="Y1035" s="15">
        <f ca="1">SUMIFS('D - Harmonogram úklidu'!$AJ$5:$AJ$1213,'D - Harmonogram úklidu'!$A$5:$A$1213,'A1 - Seznam míst plnění vnější'!G1037,'D - Harmonogram úklidu'!$B$5:$B$1213,'A1 - Seznam míst plnění vnější'!L1037)</f>
        <v>16</v>
      </c>
      <c r="Z1035" s="47" t="str">
        <f t="shared" si="43"/>
        <v>Skalice nad Svitavou</v>
      </c>
    </row>
    <row r="1036" spans="1:26" ht="11.25" customHeight="1" x14ac:dyDescent="0.25">
      <c r="A1036" s="14" t="s">
        <v>2510</v>
      </c>
      <c r="B1036" s="8">
        <v>2002</v>
      </c>
      <c r="C1036" s="4" t="s">
        <v>344</v>
      </c>
      <c r="D1036" s="21" t="s">
        <v>25</v>
      </c>
      <c r="E1036" s="26">
        <v>359851</v>
      </c>
      <c r="F1036" s="26" t="s">
        <v>1779</v>
      </c>
      <c r="G1036" s="33" t="s">
        <v>253</v>
      </c>
      <c r="H1036" s="227" t="s">
        <v>1988</v>
      </c>
      <c r="I1036" s="227" t="s">
        <v>2358</v>
      </c>
      <c r="J1036" s="227" t="s">
        <v>2580</v>
      </c>
      <c r="K1036" s="227" t="s">
        <v>2493</v>
      </c>
      <c r="L1036" s="227" t="s">
        <v>348</v>
      </c>
      <c r="M1036" s="247">
        <v>12</v>
      </c>
      <c r="N1036" s="32">
        <v>2</v>
      </c>
      <c r="O1036" s="39" t="s">
        <v>1576</v>
      </c>
      <c r="P1036" s="125">
        <f>SUMIFS('C - Sazby a jednotkové ceny'!$H$7:$H$69,'C - Sazby a jednotkové ceny'!$E$7:$E$69,'A1 - Seznam míst plnění vnější'!L1036,'C - Sazby a jednotkové ceny'!$F$7:$F$69,'A1 - Seznam míst plnění vnější'!M1036)</f>
        <v>0</v>
      </c>
      <c r="Q1036" s="269">
        <f t="shared" si="44"/>
        <v>0</v>
      </c>
      <c r="R1036" s="249" t="s">
        <v>1586</v>
      </c>
      <c r="S1036" s="251" t="s">
        <v>1586</v>
      </c>
      <c r="T1036" s="252" t="s">
        <v>1586</v>
      </c>
      <c r="U1036" s="250" t="s">
        <v>1586</v>
      </c>
      <c r="V1036" s="261" t="s">
        <v>1586</v>
      </c>
      <c r="W1036" s="262" t="s">
        <v>1586</v>
      </c>
      <c r="Y1036" s="15">
        <f ca="1">SUMIFS('D - Harmonogram úklidu'!$AJ$5:$AJ$1213,'D - Harmonogram úklidu'!$A$5:$A$1213,'A1 - Seznam míst plnění vnější'!G1038,'D - Harmonogram úklidu'!$B$5:$B$1213,'A1 - Seznam míst plnění vnější'!L1038)</f>
        <v>12</v>
      </c>
      <c r="Z1036" s="47" t="str">
        <f t="shared" si="43"/>
        <v>Skalice nad Svitavou</v>
      </c>
    </row>
    <row r="1037" spans="1:26" ht="11.25" customHeight="1" x14ac:dyDescent="0.25">
      <c r="A1037" s="14" t="s">
        <v>2510</v>
      </c>
      <c r="B1037" s="8">
        <v>2002</v>
      </c>
      <c r="C1037" s="4" t="s">
        <v>344</v>
      </c>
      <c r="D1037" s="21" t="s">
        <v>25</v>
      </c>
      <c r="E1037" s="26">
        <v>359851</v>
      </c>
      <c r="F1037" s="26" t="s">
        <v>1780</v>
      </c>
      <c r="G1037" s="33" t="s">
        <v>253</v>
      </c>
      <c r="H1037" s="227" t="s">
        <v>1988</v>
      </c>
      <c r="I1037" s="227" t="s">
        <v>2358</v>
      </c>
      <c r="J1037" s="227" t="s">
        <v>2580</v>
      </c>
      <c r="K1037" s="227" t="s">
        <v>2495</v>
      </c>
      <c r="L1037" s="227" t="s">
        <v>350</v>
      </c>
      <c r="M1037" s="247">
        <v>12</v>
      </c>
      <c r="N1037" s="244">
        <v>75</v>
      </c>
      <c r="O1037" s="243" t="s">
        <v>1575</v>
      </c>
      <c r="P1037" s="125">
        <f>SUMIFS('C - Sazby a jednotkové ceny'!$H$7:$H$69,'C - Sazby a jednotkové ceny'!$E$7:$E$69,'A1 - Seznam míst plnění vnější'!L1037,'C - Sazby a jednotkové ceny'!$F$7:$F$69,'A1 - Seznam míst plnění vnější'!M1037)</f>
        <v>0</v>
      </c>
      <c r="Q1037" s="269">
        <f t="shared" si="44"/>
        <v>0</v>
      </c>
      <c r="R1037" s="249" t="s">
        <v>1586</v>
      </c>
      <c r="S1037" s="251" t="s">
        <v>1585</v>
      </c>
      <c r="T1037" s="252" t="s">
        <v>1585</v>
      </c>
      <c r="U1037" s="250" t="s">
        <v>1586</v>
      </c>
      <c r="V1037" s="261" t="s">
        <v>1586</v>
      </c>
      <c r="W1037" s="262" t="s">
        <v>1586</v>
      </c>
      <c r="Y1037" s="15">
        <f ca="1">SUMIFS('D - Harmonogram úklidu'!$AJ$5:$AJ$1213,'D - Harmonogram úklidu'!$A$5:$A$1213,'A1 - Seznam míst plnění vnější'!G1039,'D - Harmonogram úklidu'!$B$5:$B$1213,'A1 - Seznam míst plnění vnější'!L1039)</f>
        <v>12</v>
      </c>
      <c r="Z1037" s="47" t="str">
        <f t="shared" si="43"/>
        <v>Skalice nad Svitavou</v>
      </c>
    </row>
    <row r="1038" spans="1:26" ht="19.5" customHeight="1" x14ac:dyDescent="0.25">
      <c r="A1038" s="14" t="s">
        <v>2510</v>
      </c>
      <c r="B1038" s="8">
        <v>2002</v>
      </c>
      <c r="C1038" s="4" t="s">
        <v>344</v>
      </c>
      <c r="D1038" s="21" t="s">
        <v>25</v>
      </c>
      <c r="E1038" s="26">
        <v>359851</v>
      </c>
      <c r="F1038" s="26" t="s">
        <v>1783</v>
      </c>
      <c r="G1038" s="33" t="s">
        <v>253</v>
      </c>
      <c r="H1038" s="227" t="s">
        <v>1988</v>
      </c>
      <c r="I1038" s="227" t="s">
        <v>2359</v>
      </c>
      <c r="J1038" s="227" t="s">
        <v>2580</v>
      </c>
      <c r="K1038" s="227" t="s">
        <v>1573</v>
      </c>
      <c r="L1038" s="227" t="s">
        <v>345</v>
      </c>
      <c r="M1038" s="247">
        <v>12</v>
      </c>
      <c r="N1038" s="31">
        <v>1</v>
      </c>
      <c r="O1038" s="39" t="s">
        <v>1576</v>
      </c>
      <c r="P1038" s="125">
        <f>SUMIFS('C - Sazby a jednotkové ceny'!$H$7:$H$69,'C - Sazby a jednotkové ceny'!$E$7:$E$69,'A1 - Seznam míst plnění vnější'!L1038,'C - Sazby a jednotkové ceny'!$F$7:$F$69,'A1 - Seznam míst plnění vnější'!M1038)</f>
        <v>0</v>
      </c>
      <c r="Q1038" s="269">
        <f t="shared" si="44"/>
        <v>0</v>
      </c>
      <c r="R1038" s="249" t="s">
        <v>1586</v>
      </c>
      <c r="S1038" s="251" t="s">
        <v>1586</v>
      </c>
      <c r="T1038" s="252" t="s">
        <v>1586</v>
      </c>
      <c r="U1038" s="250" t="s">
        <v>1586</v>
      </c>
      <c r="V1038" s="261" t="s">
        <v>1586</v>
      </c>
      <c r="W1038" s="262" t="s">
        <v>1586</v>
      </c>
      <c r="Y1038" s="15">
        <f ca="1">SUMIFS('D - Harmonogram úklidu'!$AJ$5:$AJ$1213,'D - Harmonogram úklidu'!$A$5:$A$1213,'A1 - Seznam míst plnění vnější'!G1040,'D - Harmonogram úklidu'!$B$5:$B$1213,'A1 - Seznam míst plnění vnější'!L1040)</f>
        <v>4</v>
      </c>
      <c r="Z1038" s="47" t="str">
        <f t="shared" si="43"/>
        <v>Skalice nad Svitavou</v>
      </c>
    </row>
    <row r="1039" spans="1:26" ht="19.5" customHeight="1" x14ac:dyDescent="0.25">
      <c r="A1039" s="14" t="s">
        <v>2510</v>
      </c>
      <c r="B1039" s="8">
        <v>2002</v>
      </c>
      <c r="C1039" s="44" t="s">
        <v>344</v>
      </c>
      <c r="D1039" s="21" t="s">
        <v>25</v>
      </c>
      <c r="E1039" s="26">
        <v>359851</v>
      </c>
      <c r="F1039" s="26" t="s">
        <v>1784</v>
      </c>
      <c r="G1039" s="33" t="s">
        <v>253</v>
      </c>
      <c r="H1039" s="227" t="s">
        <v>1988</v>
      </c>
      <c r="I1039" s="227" t="s">
        <v>2359</v>
      </c>
      <c r="J1039" s="227" t="s">
        <v>2580</v>
      </c>
      <c r="K1039" s="227" t="s">
        <v>1573</v>
      </c>
      <c r="L1039" s="227" t="s">
        <v>345</v>
      </c>
      <c r="M1039" s="247">
        <v>12</v>
      </c>
      <c r="N1039" s="32">
        <v>1</v>
      </c>
      <c r="O1039" s="39" t="s">
        <v>1576</v>
      </c>
      <c r="P1039" s="125">
        <f>SUMIFS('C - Sazby a jednotkové ceny'!$H$7:$H$69,'C - Sazby a jednotkové ceny'!$E$7:$E$69,'A1 - Seznam míst plnění vnější'!L1039,'C - Sazby a jednotkové ceny'!$F$7:$F$69,'A1 - Seznam míst plnění vnější'!M1039)</f>
        <v>0</v>
      </c>
      <c r="Q1039" s="269">
        <f t="shared" si="44"/>
        <v>0</v>
      </c>
      <c r="R1039" s="249" t="s">
        <v>1586</v>
      </c>
      <c r="S1039" s="251" t="s">
        <v>1586</v>
      </c>
      <c r="T1039" s="252" t="s">
        <v>1586</v>
      </c>
      <c r="U1039" s="250" t="s">
        <v>1586</v>
      </c>
      <c r="V1039" s="261" t="s">
        <v>1586</v>
      </c>
      <c r="W1039" s="262" t="s">
        <v>1586</v>
      </c>
      <c r="Y1039" s="15">
        <f ca="1">SUMIFS('D - Harmonogram úklidu'!$AJ$5:$AJ$1213,'D - Harmonogram úklidu'!$A$5:$A$1213,'A1 - Seznam míst plnění vnější'!G1041,'D - Harmonogram úklidu'!$B$5:$B$1213,'A1 - Seznam míst plnění vnější'!L1041)</f>
        <v>4</v>
      </c>
      <c r="Z1039" s="47" t="str">
        <f t="shared" si="43"/>
        <v>Skalice nad Svitavou</v>
      </c>
    </row>
    <row r="1040" spans="1:26" ht="11.25" customHeight="1" x14ac:dyDescent="0.25">
      <c r="A1040" s="14" t="s">
        <v>2510</v>
      </c>
      <c r="B1040" s="30">
        <v>2031</v>
      </c>
      <c r="C1040" s="44" t="s">
        <v>128</v>
      </c>
      <c r="D1040" s="42" t="s">
        <v>163</v>
      </c>
      <c r="E1040" s="26">
        <v>360552</v>
      </c>
      <c r="F1040" s="26" t="s">
        <v>1602</v>
      </c>
      <c r="G1040" s="33" t="s">
        <v>331</v>
      </c>
      <c r="H1040" s="227" t="s">
        <v>1988</v>
      </c>
      <c r="I1040" s="227" t="s">
        <v>2360</v>
      </c>
      <c r="J1040" s="227" t="s">
        <v>2580</v>
      </c>
      <c r="K1040" s="227" t="s">
        <v>2495</v>
      </c>
      <c r="L1040" s="227" t="s">
        <v>349</v>
      </c>
      <c r="M1040" s="247">
        <v>2</v>
      </c>
      <c r="N1040" s="244">
        <v>139</v>
      </c>
      <c r="O1040" s="243" t="s">
        <v>1575</v>
      </c>
      <c r="P1040" s="125">
        <f>SUMIFS('C - Sazby a jednotkové ceny'!$H$7:$H$69,'C - Sazby a jednotkové ceny'!$E$7:$E$69,'A1 - Seznam míst plnění vnější'!L1040,'C - Sazby a jednotkové ceny'!$F$7:$F$69,'A1 - Seznam míst plnění vnější'!M1040)</f>
        <v>0</v>
      </c>
      <c r="Q1040" s="269">
        <f t="shared" si="44"/>
        <v>0</v>
      </c>
      <c r="R1040" s="249" t="s">
        <v>1586</v>
      </c>
      <c r="S1040" s="251" t="s">
        <v>1586</v>
      </c>
      <c r="T1040" s="252" t="s">
        <v>1586</v>
      </c>
      <c r="U1040" s="250" t="s">
        <v>1586</v>
      </c>
      <c r="V1040" s="261" t="s">
        <v>1586</v>
      </c>
      <c r="W1040" s="262" t="s">
        <v>1586</v>
      </c>
      <c r="Y1040" s="15">
        <f ca="1">SUMIFS('D - Harmonogram úklidu'!$AJ$5:$AJ$1213,'D - Harmonogram úklidu'!$A$5:$A$1213,'A1 - Seznam míst plnění vnější'!G1042,'D - Harmonogram úklidu'!$B$5:$B$1213,'A1 - Seznam míst plnění vnější'!L1042)</f>
        <v>4</v>
      </c>
      <c r="Z1040" s="47" t="str">
        <f t="shared" si="43"/>
        <v>Sklené nad Oslavou</v>
      </c>
    </row>
    <row r="1041" spans="1:26" ht="11.25" customHeight="1" x14ac:dyDescent="0.25">
      <c r="A1041" s="14" t="s">
        <v>2510</v>
      </c>
      <c r="B1041" s="8">
        <v>2031</v>
      </c>
      <c r="C1041" s="26" t="s">
        <v>128</v>
      </c>
      <c r="D1041" s="21" t="s">
        <v>163</v>
      </c>
      <c r="E1041" s="26">
        <v>360552</v>
      </c>
      <c r="F1041" s="26" t="s">
        <v>1603</v>
      </c>
      <c r="G1041" s="33" t="s">
        <v>331</v>
      </c>
      <c r="H1041" s="227" t="s">
        <v>1988</v>
      </c>
      <c r="I1041" s="227" t="s">
        <v>2360</v>
      </c>
      <c r="J1041" s="227" t="s">
        <v>2580</v>
      </c>
      <c r="K1041" s="227" t="s">
        <v>2495</v>
      </c>
      <c r="L1041" s="227" t="s">
        <v>350</v>
      </c>
      <c r="M1041" s="247">
        <v>2</v>
      </c>
      <c r="N1041" s="244">
        <v>139</v>
      </c>
      <c r="O1041" s="243" t="s">
        <v>1575</v>
      </c>
      <c r="P1041" s="125">
        <f>SUMIFS('C - Sazby a jednotkové ceny'!$H$7:$H$69,'C - Sazby a jednotkové ceny'!$E$7:$E$69,'A1 - Seznam míst plnění vnější'!L1041,'C - Sazby a jednotkové ceny'!$F$7:$F$69,'A1 - Seznam míst plnění vnější'!M1041)</f>
        <v>0</v>
      </c>
      <c r="Q1041" s="269">
        <f t="shared" si="44"/>
        <v>0</v>
      </c>
      <c r="R1041" s="249" t="s">
        <v>1586</v>
      </c>
      <c r="S1041" s="251" t="s">
        <v>1586</v>
      </c>
      <c r="T1041" s="252" t="s">
        <v>1586</v>
      </c>
      <c r="U1041" s="250" t="s">
        <v>1586</v>
      </c>
      <c r="V1041" s="261" t="s">
        <v>1586</v>
      </c>
      <c r="W1041" s="262" t="s">
        <v>1586</v>
      </c>
      <c r="Y1041" s="15">
        <f ca="1">SUMIFS('D - Harmonogram úklidu'!$AJ$5:$AJ$1213,'D - Harmonogram úklidu'!$A$5:$A$1213,'A1 - Seznam míst plnění vnější'!G1043,'D - Harmonogram úklidu'!$B$5:$B$1213,'A1 - Seznam míst plnění vnější'!L1043)</f>
        <v>4</v>
      </c>
      <c r="Z1041" s="47" t="str">
        <f t="shared" si="43"/>
        <v>Sklené nad Oslavou</v>
      </c>
    </row>
    <row r="1042" spans="1:26" ht="19.5" customHeight="1" x14ac:dyDescent="0.25">
      <c r="A1042" s="14" t="s">
        <v>2510</v>
      </c>
      <c r="B1042" s="8">
        <v>2031</v>
      </c>
      <c r="C1042" s="26" t="s">
        <v>128</v>
      </c>
      <c r="D1042" s="21" t="s">
        <v>163</v>
      </c>
      <c r="E1042" s="26">
        <v>360552</v>
      </c>
      <c r="F1042" s="26" t="s">
        <v>1893</v>
      </c>
      <c r="G1042" s="33" t="s">
        <v>331</v>
      </c>
      <c r="H1042" s="227" t="s">
        <v>1988</v>
      </c>
      <c r="I1042" s="227" t="s">
        <v>2361</v>
      </c>
      <c r="J1042" s="227" t="s">
        <v>2580</v>
      </c>
      <c r="K1042" s="227" t="s">
        <v>2492</v>
      </c>
      <c r="L1042" s="227" t="s">
        <v>347</v>
      </c>
      <c r="M1042" s="247">
        <v>4</v>
      </c>
      <c r="N1042" s="32">
        <v>4</v>
      </c>
      <c r="O1042" s="39" t="s">
        <v>1576</v>
      </c>
      <c r="P1042" s="125">
        <f>SUMIFS('C - Sazby a jednotkové ceny'!$H$7:$H$69,'C - Sazby a jednotkové ceny'!$E$7:$E$69,'A1 - Seznam míst plnění vnější'!L1042,'C - Sazby a jednotkové ceny'!$F$7:$F$69,'A1 - Seznam míst plnění vnější'!M1042)</f>
        <v>0</v>
      </c>
      <c r="Q1042" s="269">
        <f t="shared" si="44"/>
        <v>0</v>
      </c>
      <c r="R1042" s="249" t="s">
        <v>1586</v>
      </c>
      <c r="S1042" s="251" t="s">
        <v>1586</v>
      </c>
      <c r="T1042" s="252" t="s">
        <v>1586</v>
      </c>
      <c r="U1042" s="250" t="s">
        <v>1586</v>
      </c>
      <c r="V1042" s="261" t="s">
        <v>1586</v>
      </c>
      <c r="W1042" s="262" t="s">
        <v>1586</v>
      </c>
      <c r="Y1042" s="15">
        <f ca="1">SUMIFS('D - Harmonogram úklidu'!$AJ$5:$AJ$1213,'D - Harmonogram úklidu'!$A$5:$A$1213,'A1 - Seznam míst plnění vnější'!G1044,'D - Harmonogram úklidu'!$B$5:$B$1213,'A1 - Seznam míst plnění vnější'!L1044)</f>
        <v>1</v>
      </c>
      <c r="Z1042" s="47" t="str">
        <f t="shared" ref="Z1042:Z1108" si="46">IF(ISNUMBER(SEARCH(" - ",G1042,1)),LEFT(G1042,(SEARCH(" - ",G1042,1))-1),G1042)</f>
        <v>Sklené nad Oslavou</v>
      </c>
    </row>
    <row r="1043" spans="1:26" ht="19.5" customHeight="1" x14ac:dyDescent="0.25">
      <c r="A1043" s="14" t="s">
        <v>2510</v>
      </c>
      <c r="B1043" s="8">
        <v>2031</v>
      </c>
      <c r="C1043" s="44" t="s">
        <v>128</v>
      </c>
      <c r="D1043" s="21" t="s">
        <v>163</v>
      </c>
      <c r="E1043" s="26">
        <v>360552</v>
      </c>
      <c r="F1043" s="26" t="s">
        <v>1894</v>
      </c>
      <c r="G1043" s="33" t="s">
        <v>331</v>
      </c>
      <c r="H1043" s="227" t="s">
        <v>1988</v>
      </c>
      <c r="I1043" s="227" t="s">
        <v>2361</v>
      </c>
      <c r="J1043" s="227" t="s">
        <v>2580</v>
      </c>
      <c r="K1043" s="227" t="s">
        <v>2495</v>
      </c>
      <c r="L1043" s="227" t="s">
        <v>350</v>
      </c>
      <c r="M1043" s="247">
        <v>2</v>
      </c>
      <c r="N1043" s="244">
        <v>4878</v>
      </c>
      <c r="O1043" s="243" t="s">
        <v>1575</v>
      </c>
      <c r="P1043" s="125">
        <f>SUMIFS('C - Sazby a jednotkové ceny'!$H$7:$H$69,'C - Sazby a jednotkové ceny'!$E$7:$E$69,'A1 - Seznam míst plnění vnější'!L1043,'C - Sazby a jednotkové ceny'!$F$7:$F$69,'A1 - Seznam míst plnění vnější'!M1043)</f>
        <v>0</v>
      </c>
      <c r="Q1043" s="269">
        <f t="shared" ref="Q1043:Q1109" si="47">M1043*P1043*N1043*(365/12/28)</f>
        <v>0</v>
      </c>
      <c r="R1043" s="249" t="s">
        <v>1586</v>
      </c>
      <c r="S1043" s="251" t="s">
        <v>1586</v>
      </c>
      <c r="T1043" s="252" t="s">
        <v>1586</v>
      </c>
      <c r="U1043" s="250" t="s">
        <v>1586</v>
      </c>
      <c r="V1043" s="261" t="s">
        <v>1586</v>
      </c>
      <c r="W1043" s="262" t="s">
        <v>1586</v>
      </c>
      <c r="Y1043" s="15">
        <f ca="1">SUMIFS('D - Harmonogram úklidu'!$AJ$5:$AJ$1213,'D - Harmonogram úklidu'!$A$5:$A$1213,'A1 - Seznam míst plnění vnější'!G1045,'D - Harmonogram úklidu'!$B$5:$B$1213,'A1 - Seznam míst plnění vnější'!L1045)</f>
        <v>2</v>
      </c>
      <c r="Z1043" s="47" t="str">
        <f t="shared" si="46"/>
        <v>Sklené nad Oslavou</v>
      </c>
    </row>
    <row r="1044" spans="1:26" ht="19.5" customHeight="1" x14ac:dyDescent="0.25">
      <c r="A1044" s="14" t="s">
        <v>2510</v>
      </c>
      <c r="B1044" s="8">
        <v>2031</v>
      </c>
      <c r="C1044" s="26" t="s">
        <v>128</v>
      </c>
      <c r="D1044" s="21" t="s">
        <v>163</v>
      </c>
      <c r="E1044" s="26">
        <v>360552</v>
      </c>
      <c r="F1044" s="26" t="s">
        <v>1895</v>
      </c>
      <c r="G1044" s="33" t="s">
        <v>331</v>
      </c>
      <c r="H1044" s="227" t="s">
        <v>1988</v>
      </c>
      <c r="I1044" s="227" t="s">
        <v>2361</v>
      </c>
      <c r="J1044" s="227" t="s">
        <v>2494</v>
      </c>
      <c r="K1044" s="227" t="s">
        <v>2494</v>
      </c>
      <c r="L1044" s="227" t="s">
        <v>391</v>
      </c>
      <c r="M1044" s="247">
        <v>1</v>
      </c>
      <c r="N1044" s="244">
        <v>4827</v>
      </c>
      <c r="O1044" s="243" t="s">
        <v>1575</v>
      </c>
      <c r="P1044" s="125">
        <f>SUMIFS('C - Sazby a jednotkové ceny'!$H$7:$H$69,'C - Sazby a jednotkové ceny'!$E$7:$E$69,'A1 - Seznam míst plnění vnější'!L1044,'C - Sazby a jednotkové ceny'!$F$7:$F$69,'A1 - Seznam míst plnění vnější'!M1044)</f>
        <v>0</v>
      </c>
      <c r="Q1044" s="269">
        <f t="shared" si="47"/>
        <v>0</v>
      </c>
      <c r="R1044" s="249" t="s">
        <v>1586</v>
      </c>
      <c r="S1044" s="251" t="s">
        <v>1586</v>
      </c>
      <c r="T1044" s="252" t="s">
        <v>1586</v>
      </c>
      <c r="U1044" s="250" t="s">
        <v>1586</v>
      </c>
      <c r="V1044" s="261" t="s">
        <v>1586</v>
      </c>
      <c r="W1044" s="262" t="s">
        <v>1586</v>
      </c>
      <c r="Y1044" s="15">
        <f ca="1">SUMIFS('D - Harmonogram úklidu'!$AJ$5:$AJ$1213,'D - Harmonogram úklidu'!$A$5:$A$1213,'A1 - Seznam míst plnění vnější'!G1046,'D - Harmonogram úklidu'!$B$5:$B$1213,'A1 - Seznam míst plnění vnější'!L1046)</f>
        <v>4</v>
      </c>
      <c r="Z1044" s="47" t="str">
        <f t="shared" si="46"/>
        <v>Sklené nad Oslavou</v>
      </c>
    </row>
    <row r="1045" spans="1:26" ht="19.5" customHeight="1" x14ac:dyDescent="0.25">
      <c r="A1045" s="14" t="s">
        <v>2510</v>
      </c>
      <c r="B1045" s="8">
        <v>1862</v>
      </c>
      <c r="C1045" s="26" t="s">
        <v>128</v>
      </c>
      <c r="D1045" s="41" t="s">
        <v>137</v>
      </c>
      <c r="E1045" s="26">
        <v>749101</v>
      </c>
      <c r="F1045" s="26" t="s">
        <v>1624</v>
      </c>
      <c r="G1045" s="33" t="s">
        <v>216</v>
      </c>
      <c r="H1045" s="227" t="s">
        <v>1988</v>
      </c>
      <c r="I1045" s="227" t="s">
        <v>2362</v>
      </c>
      <c r="J1045" s="227" t="s">
        <v>2580</v>
      </c>
      <c r="K1045" s="227" t="s">
        <v>2491</v>
      </c>
      <c r="L1045" s="227" t="s">
        <v>346</v>
      </c>
      <c r="M1045" s="247">
        <v>2</v>
      </c>
      <c r="N1045" s="244">
        <v>15</v>
      </c>
      <c r="O1045" s="243" t="s">
        <v>1575</v>
      </c>
      <c r="P1045" s="125">
        <f>SUMIFS('C - Sazby a jednotkové ceny'!$H$7:$H$69,'C - Sazby a jednotkové ceny'!$E$7:$E$69,'A1 - Seznam míst plnění vnější'!L1045,'C - Sazby a jednotkové ceny'!$F$7:$F$69,'A1 - Seznam míst plnění vnější'!M1045)</f>
        <v>0</v>
      </c>
      <c r="Q1045" s="269">
        <f t="shared" si="47"/>
        <v>0</v>
      </c>
      <c r="R1045" s="249" t="s">
        <v>1586</v>
      </c>
      <c r="S1045" s="251" t="s">
        <v>1586</v>
      </c>
      <c r="T1045" s="252" t="s">
        <v>1586</v>
      </c>
      <c r="U1045" s="250" t="s">
        <v>1586</v>
      </c>
      <c r="V1045" s="261" t="s">
        <v>1586</v>
      </c>
      <c r="W1045" s="262" t="s">
        <v>1586</v>
      </c>
      <c r="Y1045" s="15">
        <f ca="1">SUMIFS('D - Harmonogram úklidu'!$AJ$5:$AJ$1213,'D - Harmonogram úklidu'!$A$5:$A$1213,'A1 - Seznam míst plnění vnější'!G1047,'D - Harmonogram úklidu'!$B$5:$B$1213,'A1 - Seznam míst plnění vnější'!L1047)</f>
        <v>2</v>
      </c>
      <c r="Z1045" s="47" t="str">
        <f t="shared" si="46"/>
        <v>Slaviboř</v>
      </c>
    </row>
    <row r="1046" spans="1:26" ht="19.5" customHeight="1" x14ac:dyDescent="0.25">
      <c r="A1046" s="14" t="s">
        <v>2510</v>
      </c>
      <c r="B1046" s="8">
        <v>1862</v>
      </c>
      <c r="C1046" s="4" t="s">
        <v>128</v>
      </c>
      <c r="D1046" s="41" t="s">
        <v>137</v>
      </c>
      <c r="E1046" s="26">
        <v>749101</v>
      </c>
      <c r="F1046" s="26" t="s">
        <v>1625</v>
      </c>
      <c r="G1046" s="33" t="s">
        <v>216</v>
      </c>
      <c r="H1046" s="227" t="s">
        <v>1988</v>
      </c>
      <c r="I1046" s="227" t="s">
        <v>2362</v>
      </c>
      <c r="J1046" s="227" t="s">
        <v>2580</v>
      </c>
      <c r="K1046" s="227" t="s">
        <v>2492</v>
      </c>
      <c r="L1046" s="227" t="s">
        <v>347</v>
      </c>
      <c r="M1046" s="247">
        <v>4</v>
      </c>
      <c r="N1046" s="32">
        <v>1</v>
      </c>
      <c r="O1046" s="39" t="s">
        <v>1576</v>
      </c>
      <c r="P1046" s="125">
        <f>SUMIFS('C - Sazby a jednotkové ceny'!$H$7:$H$69,'C - Sazby a jednotkové ceny'!$E$7:$E$69,'A1 - Seznam míst plnění vnější'!L1046,'C - Sazby a jednotkové ceny'!$F$7:$F$69,'A1 - Seznam míst plnění vnější'!M1046)</f>
        <v>0</v>
      </c>
      <c r="Q1046" s="269">
        <f t="shared" si="47"/>
        <v>0</v>
      </c>
      <c r="R1046" s="249" t="s">
        <v>1586</v>
      </c>
      <c r="S1046" s="251" t="s">
        <v>1586</v>
      </c>
      <c r="T1046" s="252" t="s">
        <v>1586</v>
      </c>
      <c r="U1046" s="250" t="s">
        <v>1586</v>
      </c>
      <c r="V1046" s="261" t="s">
        <v>1586</v>
      </c>
      <c r="W1046" s="262" t="s">
        <v>1586</v>
      </c>
      <c r="Y1046" s="15">
        <f ca="1">SUMIFS('D - Harmonogram úklidu'!$AJ$5:$AJ$1213,'D - Harmonogram úklidu'!$A$5:$A$1213,'A1 - Seznam míst plnění vnější'!G1048,'D - Harmonogram úklidu'!$B$5:$B$1213,'A1 - Seznam míst plnění vnější'!L1048)</f>
        <v>1</v>
      </c>
      <c r="Z1046" s="47" t="str">
        <f t="shared" si="46"/>
        <v>Slaviboř</v>
      </c>
    </row>
    <row r="1047" spans="1:26" ht="19.5" customHeight="1" x14ac:dyDescent="0.25">
      <c r="A1047" s="14" t="s">
        <v>2510</v>
      </c>
      <c r="B1047" s="8">
        <v>1862</v>
      </c>
      <c r="C1047" s="26" t="s">
        <v>128</v>
      </c>
      <c r="D1047" s="41" t="s">
        <v>137</v>
      </c>
      <c r="E1047" s="26">
        <v>749101</v>
      </c>
      <c r="F1047" s="26" t="s">
        <v>1626</v>
      </c>
      <c r="G1047" s="33" t="s">
        <v>216</v>
      </c>
      <c r="H1047" s="227" t="s">
        <v>1988</v>
      </c>
      <c r="I1047" s="227" t="s">
        <v>2362</v>
      </c>
      <c r="J1047" s="227" t="s">
        <v>2580</v>
      </c>
      <c r="K1047" s="227" t="s">
        <v>2495</v>
      </c>
      <c r="L1047" s="227" t="s">
        <v>350</v>
      </c>
      <c r="M1047" s="247">
        <v>1</v>
      </c>
      <c r="N1047" s="244">
        <v>216</v>
      </c>
      <c r="O1047" s="243" t="s">
        <v>1575</v>
      </c>
      <c r="P1047" s="125">
        <f>SUMIFS('C - Sazby a jednotkové ceny'!$H$7:$H$69,'C - Sazby a jednotkové ceny'!$E$7:$E$69,'A1 - Seznam míst plnění vnější'!L1047,'C - Sazby a jednotkové ceny'!$F$7:$F$69,'A1 - Seznam míst plnění vnější'!M1047)</f>
        <v>0</v>
      </c>
      <c r="Q1047" s="269">
        <f t="shared" si="47"/>
        <v>0</v>
      </c>
      <c r="R1047" s="249" t="s">
        <v>1586</v>
      </c>
      <c r="S1047" s="251" t="s">
        <v>1586</v>
      </c>
      <c r="T1047" s="255" t="s">
        <v>1586</v>
      </c>
      <c r="U1047" s="250" t="s">
        <v>1586</v>
      </c>
      <c r="V1047" s="261" t="s">
        <v>1586</v>
      </c>
      <c r="W1047" s="262" t="s">
        <v>1586</v>
      </c>
      <c r="Y1047" s="15">
        <f ca="1">SUMIFS('D - Harmonogram úklidu'!$AJ$5:$AJ$1213,'D - Harmonogram úklidu'!$A$5:$A$1213,'A1 - Seznam míst plnění vnější'!G1049,'D - Harmonogram úklidu'!$B$5:$B$1213,'A1 - Seznam míst plnění vnější'!L1049)</f>
        <v>24</v>
      </c>
      <c r="Z1047" s="47" t="str">
        <f t="shared" si="46"/>
        <v>Slaviboř</v>
      </c>
    </row>
    <row r="1048" spans="1:26" ht="19.5" customHeight="1" x14ac:dyDescent="0.25">
      <c r="A1048" s="14" t="s">
        <v>2510</v>
      </c>
      <c r="B1048" s="8">
        <v>1862</v>
      </c>
      <c r="C1048" s="44" t="s">
        <v>128</v>
      </c>
      <c r="D1048" s="42" t="s">
        <v>137</v>
      </c>
      <c r="E1048" s="26">
        <v>749101</v>
      </c>
      <c r="F1048" s="26" t="s">
        <v>1627</v>
      </c>
      <c r="G1048" s="33" t="s">
        <v>216</v>
      </c>
      <c r="H1048" s="227" t="s">
        <v>1988</v>
      </c>
      <c r="I1048" s="227" t="s">
        <v>2362</v>
      </c>
      <c r="J1048" s="227" t="s">
        <v>2494</v>
      </c>
      <c r="K1048" s="227" t="s">
        <v>2494</v>
      </c>
      <c r="L1048" s="227" t="s">
        <v>391</v>
      </c>
      <c r="M1048" s="247">
        <v>1</v>
      </c>
      <c r="N1048" s="244">
        <v>347</v>
      </c>
      <c r="O1048" s="243" t="s">
        <v>1575</v>
      </c>
      <c r="P1048" s="125">
        <f>SUMIFS('C - Sazby a jednotkové ceny'!$H$7:$H$69,'C - Sazby a jednotkové ceny'!$E$7:$E$69,'A1 - Seznam míst plnění vnější'!L1048,'C - Sazby a jednotkové ceny'!$F$7:$F$69,'A1 - Seznam míst plnění vnější'!M1048)</f>
        <v>0</v>
      </c>
      <c r="Q1048" s="269">
        <f t="shared" si="47"/>
        <v>0</v>
      </c>
      <c r="R1048" s="249" t="s">
        <v>1586</v>
      </c>
      <c r="S1048" s="251" t="s">
        <v>1586</v>
      </c>
      <c r="T1048" s="252" t="s">
        <v>1586</v>
      </c>
      <c r="U1048" s="250" t="s">
        <v>1586</v>
      </c>
      <c r="V1048" s="261" t="s">
        <v>1586</v>
      </c>
      <c r="W1048" s="262" t="s">
        <v>1586</v>
      </c>
      <c r="Y1048" s="15">
        <f ca="1">SUMIFS('D - Harmonogram úklidu'!$AJ$5:$AJ$1213,'D - Harmonogram úklidu'!$A$5:$A$1213,'A1 - Seznam míst plnění vnější'!G1050,'D - Harmonogram úklidu'!$B$5:$B$1213,'A1 - Seznam míst plnění vnější'!L1050)</f>
        <v>16</v>
      </c>
      <c r="Z1048" s="47" t="str">
        <f t="shared" si="46"/>
        <v>Slaviboř</v>
      </c>
    </row>
    <row r="1049" spans="1:26" ht="19.5" customHeight="1" x14ac:dyDescent="0.25">
      <c r="A1049" s="14" t="s">
        <v>2510</v>
      </c>
      <c r="B1049" s="8">
        <v>2302</v>
      </c>
      <c r="C1049" s="4" t="s">
        <v>68</v>
      </c>
      <c r="D1049" s="41" t="s">
        <v>59</v>
      </c>
      <c r="E1049" s="26">
        <v>361055</v>
      </c>
      <c r="F1049" s="26" t="s">
        <v>1660</v>
      </c>
      <c r="G1049" s="33" t="s">
        <v>107</v>
      </c>
      <c r="H1049" s="227" t="s">
        <v>1988</v>
      </c>
      <c r="I1049" s="227" t="s">
        <v>2363</v>
      </c>
      <c r="J1049" s="227" t="s">
        <v>2580</v>
      </c>
      <c r="K1049" s="227" t="s">
        <v>2492</v>
      </c>
      <c r="L1049" s="227" t="s">
        <v>347</v>
      </c>
      <c r="M1049" s="247">
        <v>4</v>
      </c>
      <c r="N1049" s="32">
        <v>2</v>
      </c>
      <c r="O1049" s="39" t="s">
        <v>1576</v>
      </c>
      <c r="P1049" s="125">
        <f>SUMIFS('C - Sazby a jednotkové ceny'!$H$7:$H$69,'C - Sazby a jednotkové ceny'!$E$7:$E$69,'A1 - Seznam míst plnění vnější'!L1049,'C - Sazby a jednotkové ceny'!$F$7:$F$69,'A1 - Seznam míst plnění vnější'!M1049)</f>
        <v>0</v>
      </c>
      <c r="Q1049" s="269">
        <f t="shared" si="47"/>
        <v>0</v>
      </c>
      <c r="R1049" s="249" t="s">
        <v>1586</v>
      </c>
      <c r="S1049" s="251" t="s">
        <v>1586</v>
      </c>
      <c r="T1049" s="252" t="s">
        <v>1586</v>
      </c>
      <c r="U1049" s="250" t="s">
        <v>1586</v>
      </c>
      <c r="V1049" s="261" t="s">
        <v>1586</v>
      </c>
      <c r="W1049" s="262" t="s">
        <v>1586</v>
      </c>
      <c r="Y1049" s="15">
        <f ca="1">SUMIFS('D - Harmonogram úklidu'!$AJ$5:$AJ$1213,'D - Harmonogram úklidu'!$A$5:$A$1213,'A1 - Seznam míst plnění vnější'!G1051,'D - Harmonogram úklidu'!$B$5:$B$1213,'A1 - Seznam míst plnění vnější'!L1051)</f>
        <v>1</v>
      </c>
      <c r="Z1049" s="47" t="str">
        <f t="shared" si="46"/>
        <v>Slavkov u Brna</v>
      </c>
    </row>
    <row r="1050" spans="1:26" ht="19.5" customHeight="1" x14ac:dyDescent="0.25">
      <c r="A1050" s="14" t="s">
        <v>2510</v>
      </c>
      <c r="B1050" s="8">
        <v>2302</v>
      </c>
      <c r="C1050" s="26" t="s">
        <v>68</v>
      </c>
      <c r="D1050" s="41" t="s">
        <v>59</v>
      </c>
      <c r="E1050" s="26">
        <v>361055</v>
      </c>
      <c r="F1050" s="26" t="s">
        <v>1661</v>
      </c>
      <c r="G1050" s="33" t="s">
        <v>107</v>
      </c>
      <c r="H1050" s="227" t="s">
        <v>1988</v>
      </c>
      <c r="I1050" s="227" t="s">
        <v>2363</v>
      </c>
      <c r="J1050" s="227" t="s">
        <v>2580</v>
      </c>
      <c r="K1050" s="227" t="s">
        <v>2495</v>
      </c>
      <c r="L1050" s="227" t="s">
        <v>350</v>
      </c>
      <c r="M1050" s="247">
        <v>4</v>
      </c>
      <c r="N1050" s="244">
        <v>25</v>
      </c>
      <c r="O1050" s="243" t="s">
        <v>1575</v>
      </c>
      <c r="P1050" s="125">
        <f>SUMIFS('C - Sazby a jednotkové ceny'!$H$7:$H$69,'C - Sazby a jednotkové ceny'!$E$7:$E$69,'A1 - Seznam míst plnění vnější'!L1050,'C - Sazby a jednotkové ceny'!$F$7:$F$69,'A1 - Seznam míst plnění vnější'!M1050)</f>
        <v>0</v>
      </c>
      <c r="Q1050" s="269">
        <f t="shared" si="47"/>
        <v>0</v>
      </c>
      <c r="R1050" s="249" t="s">
        <v>1586</v>
      </c>
      <c r="S1050" s="251" t="s">
        <v>1585</v>
      </c>
      <c r="T1050" s="252" t="s">
        <v>1585</v>
      </c>
      <c r="U1050" s="250" t="s">
        <v>1586</v>
      </c>
      <c r="V1050" s="261" t="s">
        <v>1586</v>
      </c>
      <c r="W1050" s="262" t="s">
        <v>1586</v>
      </c>
      <c r="Y1050" s="15">
        <f ca="1">SUMIFS('D - Harmonogram úklidu'!$AJ$5:$AJ$1213,'D - Harmonogram úklidu'!$A$5:$A$1213,'A1 - Seznam míst plnění vnější'!G1052,'D - Harmonogram úklidu'!$B$5:$B$1213,'A1 - Seznam míst plnění vnější'!L1052)</f>
        <v>24</v>
      </c>
      <c r="Z1050" s="47" t="str">
        <f t="shared" si="46"/>
        <v>Slavkov u Brna</v>
      </c>
    </row>
    <row r="1051" spans="1:26" ht="19.5" customHeight="1" x14ac:dyDescent="0.25">
      <c r="A1051" s="14" t="s">
        <v>2510</v>
      </c>
      <c r="B1051" s="8">
        <v>2302</v>
      </c>
      <c r="C1051" s="26" t="s">
        <v>68</v>
      </c>
      <c r="D1051" s="41" t="s">
        <v>59</v>
      </c>
      <c r="E1051" s="26">
        <v>361055</v>
      </c>
      <c r="F1051" s="26" t="s">
        <v>1662</v>
      </c>
      <c r="G1051" s="33" t="s">
        <v>107</v>
      </c>
      <c r="H1051" s="227" t="s">
        <v>1988</v>
      </c>
      <c r="I1051" s="227" t="s">
        <v>2363</v>
      </c>
      <c r="J1051" s="227" t="s">
        <v>2494</v>
      </c>
      <c r="K1051" s="227" t="s">
        <v>2494</v>
      </c>
      <c r="L1051" s="227" t="s">
        <v>391</v>
      </c>
      <c r="M1051" s="247">
        <v>1</v>
      </c>
      <c r="N1051" s="244">
        <v>165</v>
      </c>
      <c r="O1051" s="243" t="s">
        <v>1575</v>
      </c>
      <c r="P1051" s="125">
        <f>SUMIFS('C - Sazby a jednotkové ceny'!$H$7:$H$69,'C - Sazby a jednotkové ceny'!$E$7:$E$69,'A1 - Seznam míst plnění vnější'!L1051,'C - Sazby a jednotkové ceny'!$F$7:$F$69,'A1 - Seznam míst plnění vnější'!M1051)</f>
        <v>0</v>
      </c>
      <c r="Q1051" s="269">
        <f t="shared" si="47"/>
        <v>0</v>
      </c>
      <c r="R1051" s="249" t="s">
        <v>1586</v>
      </c>
      <c r="S1051" s="251" t="s">
        <v>1586</v>
      </c>
      <c r="T1051" s="255" t="s">
        <v>1586</v>
      </c>
      <c r="U1051" s="250" t="s">
        <v>1586</v>
      </c>
      <c r="V1051" s="261" t="s">
        <v>1586</v>
      </c>
      <c r="W1051" s="262" t="s">
        <v>1586</v>
      </c>
      <c r="Y1051" s="15">
        <f ca="1">SUMIFS('D - Harmonogram úklidu'!$AJ$5:$AJ$1213,'D - Harmonogram úklidu'!$A$5:$A$1213,'A1 - Seznam míst plnění vnější'!G1053,'D - Harmonogram úklidu'!$B$5:$B$1213,'A1 - Seznam míst plnění vnější'!L1053)</f>
        <v>12</v>
      </c>
      <c r="Z1051" s="47" t="str">
        <f t="shared" si="46"/>
        <v>Slavkov u Brna</v>
      </c>
    </row>
    <row r="1052" spans="1:26" ht="11.25" customHeight="1" x14ac:dyDescent="0.25">
      <c r="A1052" s="14" t="s">
        <v>2510</v>
      </c>
      <c r="B1052" s="8">
        <v>2302</v>
      </c>
      <c r="C1052" s="4" t="s">
        <v>68</v>
      </c>
      <c r="D1052" s="41" t="s">
        <v>59</v>
      </c>
      <c r="E1052" s="26">
        <v>361055</v>
      </c>
      <c r="F1052" s="26" t="s">
        <v>1896</v>
      </c>
      <c r="G1052" s="33" t="s">
        <v>107</v>
      </c>
      <c r="H1052" s="227" t="s">
        <v>1988</v>
      </c>
      <c r="I1052" s="227" t="s">
        <v>2364</v>
      </c>
      <c r="J1052" s="227" t="s">
        <v>2580</v>
      </c>
      <c r="K1052" s="227" t="s">
        <v>2492</v>
      </c>
      <c r="L1052" s="227" t="s">
        <v>347</v>
      </c>
      <c r="M1052" s="247">
        <v>12</v>
      </c>
      <c r="N1052" s="32">
        <v>1</v>
      </c>
      <c r="O1052" s="39" t="s">
        <v>1576</v>
      </c>
      <c r="P1052" s="125">
        <f>SUMIFS('C - Sazby a jednotkové ceny'!$H$7:$H$69,'C - Sazby a jednotkové ceny'!$E$7:$E$69,'A1 - Seznam míst plnění vnější'!L1052,'C - Sazby a jednotkové ceny'!$F$7:$F$69,'A1 - Seznam míst plnění vnější'!M1052)</f>
        <v>0</v>
      </c>
      <c r="Q1052" s="269">
        <f t="shared" si="47"/>
        <v>0</v>
      </c>
      <c r="R1052" s="249" t="s">
        <v>1586</v>
      </c>
      <c r="S1052" s="251" t="s">
        <v>1586</v>
      </c>
      <c r="T1052" s="252" t="s">
        <v>1586</v>
      </c>
      <c r="U1052" s="250" t="s">
        <v>1586</v>
      </c>
      <c r="V1052" s="261" t="s">
        <v>1586</v>
      </c>
      <c r="W1052" s="262" t="s">
        <v>1586</v>
      </c>
      <c r="Y1052" s="15">
        <f ca="1">SUMIFS('D - Harmonogram úklidu'!$AJ$5:$AJ$1213,'D - Harmonogram úklidu'!$A$5:$A$1213,'A1 - Seznam míst plnění vnější'!G1054,'D - Harmonogram úklidu'!$B$5:$B$1213,'A1 - Seznam míst plnění vnější'!L1054)</f>
        <v>16</v>
      </c>
      <c r="Z1052" s="47" t="str">
        <f t="shared" si="46"/>
        <v>Slavkov u Brna</v>
      </c>
    </row>
    <row r="1053" spans="1:26" ht="11.25" customHeight="1" x14ac:dyDescent="0.25">
      <c r="A1053" s="14" t="s">
        <v>2510</v>
      </c>
      <c r="B1053" s="8">
        <v>2302</v>
      </c>
      <c r="C1053" s="4" t="s">
        <v>68</v>
      </c>
      <c r="D1053" s="41" t="s">
        <v>59</v>
      </c>
      <c r="E1053" s="26">
        <v>361055</v>
      </c>
      <c r="F1053" s="26" t="s">
        <v>1897</v>
      </c>
      <c r="G1053" s="33" t="s">
        <v>107</v>
      </c>
      <c r="H1053" s="227" t="s">
        <v>1988</v>
      </c>
      <c r="I1053" s="227" t="s">
        <v>2364</v>
      </c>
      <c r="J1053" s="227" t="s">
        <v>2580</v>
      </c>
      <c r="K1053" s="227" t="s">
        <v>2493</v>
      </c>
      <c r="L1053" s="227" t="s">
        <v>348</v>
      </c>
      <c r="M1053" s="247">
        <v>12</v>
      </c>
      <c r="N1053" s="32">
        <v>1</v>
      </c>
      <c r="O1053" s="39" t="s">
        <v>1576</v>
      </c>
      <c r="P1053" s="125">
        <f>SUMIFS('C - Sazby a jednotkové ceny'!$H$7:$H$69,'C - Sazby a jednotkové ceny'!$E$7:$E$69,'A1 - Seznam míst plnění vnější'!L1053,'C - Sazby a jednotkové ceny'!$F$7:$F$69,'A1 - Seznam míst plnění vnější'!M1053)</f>
        <v>0</v>
      </c>
      <c r="Q1053" s="269">
        <f t="shared" si="47"/>
        <v>0</v>
      </c>
      <c r="R1053" s="249" t="s">
        <v>1586</v>
      </c>
      <c r="S1053" s="251" t="s">
        <v>1586</v>
      </c>
      <c r="T1053" s="252" t="s">
        <v>1586</v>
      </c>
      <c r="U1053" s="250" t="s">
        <v>1586</v>
      </c>
      <c r="V1053" s="261" t="s">
        <v>1586</v>
      </c>
      <c r="W1053" s="262" t="s">
        <v>1586</v>
      </c>
      <c r="Y1053" s="15">
        <f ca="1">SUMIFS('D - Harmonogram úklidu'!$AJ$5:$AJ$1213,'D - Harmonogram úklidu'!$A$5:$A$1213,'A1 - Seznam míst plnění vnější'!G1055,'D - Harmonogram úklidu'!$B$5:$B$1213,'A1 - Seznam míst plnění vnější'!L1055)</f>
        <v>2</v>
      </c>
      <c r="Z1053" s="47" t="str">
        <f t="shared" si="46"/>
        <v>Slavkov u Brna</v>
      </c>
    </row>
    <row r="1054" spans="1:26" ht="11.25" customHeight="1" x14ac:dyDescent="0.25">
      <c r="A1054" s="14" t="s">
        <v>2510</v>
      </c>
      <c r="B1054" s="8">
        <v>2302</v>
      </c>
      <c r="C1054" s="26" t="s">
        <v>68</v>
      </c>
      <c r="D1054" s="42" t="s">
        <v>59</v>
      </c>
      <c r="E1054" s="26">
        <v>361055</v>
      </c>
      <c r="F1054" s="26" t="s">
        <v>1898</v>
      </c>
      <c r="G1054" s="33" t="s">
        <v>107</v>
      </c>
      <c r="H1054" s="227" t="s">
        <v>1988</v>
      </c>
      <c r="I1054" s="227" t="s">
        <v>2364</v>
      </c>
      <c r="J1054" s="227" t="s">
        <v>2580</v>
      </c>
      <c r="K1054" s="227" t="s">
        <v>2495</v>
      </c>
      <c r="L1054" s="227" t="s">
        <v>350</v>
      </c>
      <c r="M1054" s="247">
        <v>12</v>
      </c>
      <c r="N1054" s="244">
        <v>110</v>
      </c>
      <c r="O1054" s="243" t="s">
        <v>1575</v>
      </c>
      <c r="P1054" s="125">
        <f>SUMIFS('C - Sazby a jednotkové ceny'!$H$7:$H$69,'C - Sazby a jednotkové ceny'!$E$7:$E$69,'A1 - Seznam míst plnění vnější'!L1054,'C - Sazby a jednotkové ceny'!$F$7:$F$69,'A1 - Seznam míst plnění vnější'!M1054)</f>
        <v>0</v>
      </c>
      <c r="Q1054" s="269">
        <f t="shared" si="47"/>
        <v>0</v>
      </c>
      <c r="R1054" s="249" t="s">
        <v>1586</v>
      </c>
      <c r="S1054" s="251" t="s">
        <v>1585</v>
      </c>
      <c r="T1054" s="252" t="s">
        <v>1585</v>
      </c>
      <c r="U1054" s="250" t="s">
        <v>1586</v>
      </c>
      <c r="V1054" s="261" t="s">
        <v>1586</v>
      </c>
      <c r="W1054" s="262" t="s">
        <v>1586</v>
      </c>
      <c r="Y1054" s="15">
        <f ca="1">SUMIFS('D - Harmonogram úklidu'!$AJ$5:$AJ$1213,'D - Harmonogram úklidu'!$A$5:$A$1213,'A1 - Seznam míst plnění vnější'!G1056,'D - Harmonogram úklidu'!$B$5:$B$1213,'A1 - Seznam míst plnění vnější'!L1056)</f>
        <v>4</v>
      </c>
      <c r="Z1054" s="47" t="str">
        <f t="shared" si="46"/>
        <v>Slavkov u Brna</v>
      </c>
    </row>
    <row r="1055" spans="1:26" ht="19.5" customHeight="1" x14ac:dyDescent="0.25">
      <c r="A1055" s="14" t="s">
        <v>2510</v>
      </c>
      <c r="B1055" s="8">
        <v>1221</v>
      </c>
      <c r="C1055" s="26" t="s">
        <v>128</v>
      </c>
      <c r="D1055" s="42" t="s">
        <v>142</v>
      </c>
      <c r="E1055" s="26">
        <v>558635</v>
      </c>
      <c r="F1055" s="26" t="s">
        <v>1624</v>
      </c>
      <c r="G1055" s="33" t="s">
        <v>217</v>
      </c>
      <c r="H1055" s="227" t="s">
        <v>1988</v>
      </c>
      <c r="I1055" s="227" t="s">
        <v>2365</v>
      </c>
      <c r="J1055" s="227" t="s">
        <v>2580</v>
      </c>
      <c r="K1055" s="227" t="s">
        <v>2491</v>
      </c>
      <c r="L1055" s="227" t="s">
        <v>346</v>
      </c>
      <c r="M1055" s="247">
        <v>2</v>
      </c>
      <c r="N1055" s="244">
        <v>6</v>
      </c>
      <c r="O1055" s="243" t="s">
        <v>1575</v>
      </c>
      <c r="P1055" s="125">
        <f>SUMIFS('C - Sazby a jednotkové ceny'!$H$7:$H$69,'C - Sazby a jednotkové ceny'!$E$7:$E$69,'A1 - Seznam míst plnění vnější'!L1055,'C - Sazby a jednotkové ceny'!$F$7:$F$69,'A1 - Seznam míst plnění vnější'!M1055)</f>
        <v>0</v>
      </c>
      <c r="Q1055" s="269">
        <f t="shared" si="47"/>
        <v>0</v>
      </c>
      <c r="R1055" s="249" t="s">
        <v>1586</v>
      </c>
      <c r="S1055" s="251" t="s">
        <v>1586</v>
      </c>
      <c r="T1055" s="252" t="s">
        <v>1586</v>
      </c>
      <c r="U1055" s="250" t="s">
        <v>1586</v>
      </c>
      <c r="V1055" s="261" t="s">
        <v>1586</v>
      </c>
      <c r="W1055" s="262" t="s">
        <v>1586</v>
      </c>
      <c r="Y1055" s="15">
        <f ca="1">SUMIFS('D - Harmonogram úklidu'!$AJ$5:$AJ$1213,'D - Harmonogram úklidu'!$A$5:$A$1213,'A1 - Seznam míst plnění vnější'!G1057,'D - Harmonogram úklidu'!$B$5:$B$1213,'A1 - Seznam míst plnění vnější'!L1057)</f>
        <v>2</v>
      </c>
      <c r="Z1055" s="47" t="str">
        <f t="shared" si="46"/>
        <v>Slavníč</v>
      </c>
    </row>
    <row r="1056" spans="1:26" ht="19.5" customHeight="1" x14ac:dyDescent="0.25">
      <c r="A1056" s="14" t="s">
        <v>2510</v>
      </c>
      <c r="B1056" s="8">
        <v>1221</v>
      </c>
      <c r="C1056" s="26" t="s">
        <v>128</v>
      </c>
      <c r="D1056" s="21" t="s">
        <v>142</v>
      </c>
      <c r="E1056" s="26">
        <v>558635</v>
      </c>
      <c r="F1056" s="26" t="s">
        <v>1625</v>
      </c>
      <c r="G1056" s="33" t="s">
        <v>217</v>
      </c>
      <c r="H1056" s="227" t="s">
        <v>1988</v>
      </c>
      <c r="I1056" s="227" t="s">
        <v>2365</v>
      </c>
      <c r="J1056" s="227" t="s">
        <v>2580</v>
      </c>
      <c r="K1056" s="227" t="s">
        <v>2492</v>
      </c>
      <c r="L1056" s="227" t="s">
        <v>347</v>
      </c>
      <c r="M1056" s="247">
        <v>4</v>
      </c>
      <c r="N1056" s="32">
        <v>1</v>
      </c>
      <c r="O1056" s="39" t="s">
        <v>1576</v>
      </c>
      <c r="P1056" s="125">
        <f>SUMIFS('C - Sazby a jednotkové ceny'!$H$7:$H$69,'C - Sazby a jednotkové ceny'!$E$7:$E$69,'A1 - Seznam míst plnění vnější'!L1056,'C - Sazby a jednotkové ceny'!$F$7:$F$69,'A1 - Seznam míst plnění vnější'!M1056)</f>
        <v>0</v>
      </c>
      <c r="Q1056" s="269">
        <f t="shared" si="47"/>
        <v>0</v>
      </c>
      <c r="R1056" s="249" t="s">
        <v>1586</v>
      </c>
      <c r="S1056" s="251" t="s">
        <v>1586</v>
      </c>
      <c r="T1056" s="252" t="s">
        <v>1586</v>
      </c>
      <c r="U1056" s="250" t="s">
        <v>1586</v>
      </c>
      <c r="V1056" s="261" t="s">
        <v>1586</v>
      </c>
      <c r="W1056" s="262" t="s">
        <v>1586</v>
      </c>
      <c r="Y1056" s="15">
        <f ca="1">SUMIFS('D - Harmonogram úklidu'!$AJ$5:$AJ$1213,'D - Harmonogram úklidu'!$A$5:$A$1213,'A1 - Seznam míst plnění vnější'!G1058,'D - Harmonogram úklidu'!$B$5:$B$1213,'A1 - Seznam míst plnění vnější'!L1058)</f>
        <v>1</v>
      </c>
      <c r="Z1056" s="47" t="str">
        <f t="shared" si="46"/>
        <v>Slavníč</v>
      </c>
    </row>
    <row r="1057" spans="1:26" ht="19.5" customHeight="1" x14ac:dyDescent="0.25">
      <c r="A1057" s="14" t="s">
        <v>2510</v>
      </c>
      <c r="B1057" s="8">
        <v>1221</v>
      </c>
      <c r="C1057" s="26" t="s">
        <v>128</v>
      </c>
      <c r="D1057" s="21" t="s">
        <v>142</v>
      </c>
      <c r="E1057" s="26">
        <v>558635</v>
      </c>
      <c r="F1057" s="26" t="s">
        <v>1626</v>
      </c>
      <c r="G1057" s="33" t="s">
        <v>217</v>
      </c>
      <c r="H1057" s="227" t="s">
        <v>1988</v>
      </c>
      <c r="I1057" s="227" t="s">
        <v>2365</v>
      </c>
      <c r="J1057" s="227" t="s">
        <v>2580</v>
      </c>
      <c r="K1057" s="227" t="s">
        <v>2495</v>
      </c>
      <c r="L1057" s="227" t="s">
        <v>350</v>
      </c>
      <c r="M1057" s="247">
        <v>1</v>
      </c>
      <c r="N1057" s="244">
        <v>117</v>
      </c>
      <c r="O1057" s="243" t="s">
        <v>1575</v>
      </c>
      <c r="P1057" s="125">
        <f>SUMIFS('C - Sazby a jednotkové ceny'!$H$7:$H$69,'C - Sazby a jednotkové ceny'!$E$7:$E$69,'A1 - Seznam míst plnění vnější'!L1057,'C - Sazby a jednotkové ceny'!$F$7:$F$69,'A1 - Seznam míst plnění vnější'!M1057)</f>
        <v>0</v>
      </c>
      <c r="Q1057" s="269">
        <f t="shared" si="47"/>
        <v>0</v>
      </c>
      <c r="R1057" s="249" t="s">
        <v>1586</v>
      </c>
      <c r="S1057" s="251" t="s">
        <v>1586</v>
      </c>
      <c r="T1057" s="252" t="s">
        <v>1586</v>
      </c>
      <c r="U1057" s="250" t="s">
        <v>1586</v>
      </c>
      <c r="V1057" s="261" t="s">
        <v>1586</v>
      </c>
      <c r="W1057" s="262" t="s">
        <v>1586</v>
      </c>
      <c r="Y1057" s="15">
        <f>SUMIFS('D - Harmonogram úklidu'!$AJ$5:$AJ$1213,'D - Harmonogram úklidu'!$A$5:$A$1213,'A1 - Seznam míst plnění vnější'!G1059,'D - Harmonogram úklidu'!$B$5:$B$1213,'A1 - Seznam míst plnění vnější'!L1059)</f>
        <v>0</v>
      </c>
      <c r="Z1057" s="47" t="str">
        <f t="shared" si="46"/>
        <v>Slavníč</v>
      </c>
    </row>
    <row r="1058" spans="1:26" ht="19.5" customHeight="1" x14ac:dyDescent="0.25">
      <c r="A1058" s="14" t="s">
        <v>2510</v>
      </c>
      <c r="B1058" s="8">
        <v>1221</v>
      </c>
      <c r="C1058" s="26" t="s">
        <v>128</v>
      </c>
      <c r="D1058" s="21" t="s">
        <v>142</v>
      </c>
      <c r="E1058" s="26">
        <v>558635</v>
      </c>
      <c r="F1058" s="26" t="s">
        <v>1627</v>
      </c>
      <c r="G1058" s="33" t="s">
        <v>217</v>
      </c>
      <c r="H1058" s="227" t="s">
        <v>1988</v>
      </c>
      <c r="I1058" s="227" t="s">
        <v>2365</v>
      </c>
      <c r="J1058" s="227" t="s">
        <v>2494</v>
      </c>
      <c r="K1058" s="227" t="s">
        <v>2494</v>
      </c>
      <c r="L1058" s="227" t="s">
        <v>391</v>
      </c>
      <c r="M1058" s="247">
        <v>1</v>
      </c>
      <c r="N1058" s="244">
        <v>117</v>
      </c>
      <c r="O1058" s="243" t="s">
        <v>1575</v>
      </c>
      <c r="P1058" s="125">
        <f>SUMIFS('C - Sazby a jednotkové ceny'!$H$7:$H$69,'C - Sazby a jednotkové ceny'!$E$7:$E$69,'A1 - Seznam míst plnění vnější'!L1058,'C - Sazby a jednotkové ceny'!$F$7:$F$69,'A1 - Seznam míst plnění vnější'!M1058)</f>
        <v>0</v>
      </c>
      <c r="Q1058" s="269">
        <f t="shared" si="47"/>
        <v>0</v>
      </c>
      <c r="R1058" s="249" t="s">
        <v>1586</v>
      </c>
      <c r="S1058" s="251" t="s">
        <v>1586</v>
      </c>
      <c r="T1058" s="252" t="s">
        <v>1586</v>
      </c>
      <c r="U1058" s="250" t="s">
        <v>1586</v>
      </c>
      <c r="V1058" s="261" t="s">
        <v>1586</v>
      </c>
      <c r="W1058" s="262" t="s">
        <v>1586</v>
      </c>
      <c r="Y1058" s="15">
        <f>SUMIFS('D - Harmonogram úklidu'!$AJ$5:$AJ$1213,'D - Harmonogram úklidu'!$A$5:$A$1213,'A1 - Seznam míst plnění vnější'!G1060,'D - Harmonogram úklidu'!$B$5:$B$1213,'A1 - Seznam míst plnění vnější'!L1060)</f>
        <v>0</v>
      </c>
      <c r="Z1058" s="47" t="str">
        <f t="shared" si="46"/>
        <v>Slavníč</v>
      </c>
    </row>
    <row r="1059" spans="1:26" ht="19.5" customHeight="1" x14ac:dyDescent="0.25">
      <c r="A1059" s="14" t="s">
        <v>2510</v>
      </c>
      <c r="B1059" s="8">
        <v>1862</v>
      </c>
      <c r="C1059" s="4" t="s">
        <v>128</v>
      </c>
      <c r="D1059" s="21" t="s">
        <v>137</v>
      </c>
      <c r="E1059" s="26">
        <v>748228</v>
      </c>
      <c r="F1059" s="26" t="s">
        <v>1620</v>
      </c>
      <c r="G1059" s="33" t="s">
        <v>218</v>
      </c>
      <c r="H1059" s="227" t="s">
        <v>1988</v>
      </c>
      <c r="I1059" s="227" t="s">
        <v>2366</v>
      </c>
      <c r="J1059" s="227" t="s">
        <v>2580</v>
      </c>
      <c r="K1059" s="227" t="s">
        <v>2491</v>
      </c>
      <c r="L1059" s="227" t="s">
        <v>346</v>
      </c>
      <c r="M1059" s="247">
        <v>4</v>
      </c>
      <c r="N1059" s="244">
        <v>54</v>
      </c>
      <c r="O1059" s="243" t="s">
        <v>1575</v>
      </c>
      <c r="P1059" s="125">
        <f>SUMIFS('C - Sazby a jednotkové ceny'!$H$7:$H$69,'C - Sazby a jednotkové ceny'!$E$7:$E$69,'A1 - Seznam míst plnění vnější'!L1059,'C - Sazby a jednotkové ceny'!$F$7:$F$69,'A1 - Seznam míst plnění vnější'!M1059)</f>
        <v>0</v>
      </c>
      <c r="Q1059" s="269">
        <f t="shared" si="47"/>
        <v>0</v>
      </c>
      <c r="R1059" s="249" t="s">
        <v>1586</v>
      </c>
      <c r="S1059" s="251" t="s">
        <v>1586</v>
      </c>
      <c r="T1059" s="252" t="s">
        <v>1586</v>
      </c>
      <c r="U1059" s="250" t="s">
        <v>1586</v>
      </c>
      <c r="V1059" s="261" t="s">
        <v>1586</v>
      </c>
      <c r="W1059" s="262" t="s">
        <v>1586</v>
      </c>
      <c r="Y1059" s="15">
        <f ca="1">SUMIFS('D - Harmonogram úklidu'!$AJ$5:$AJ$1213,'D - Harmonogram úklidu'!$A$5:$A$1213,'A1 - Seznam míst plnění vnější'!G1061,'D - Harmonogram úklidu'!$B$5:$B$1213,'A1 - Seznam míst plnění vnější'!L1061)</f>
        <v>4</v>
      </c>
      <c r="Z1059" s="47" t="str">
        <f t="shared" si="46"/>
        <v>Slavonice</v>
      </c>
    </row>
    <row r="1060" spans="1:26" ht="19.5" customHeight="1" x14ac:dyDescent="0.25">
      <c r="A1060" s="14" t="s">
        <v>2510</v>
      </c>
      <c r="B1060" s="8">
        <v>1862</v>
      </c>
      <c r="C1060" s="26" t="s">
        <v>128</v>
      </c>
      <c r="D1060" s="21" t="s">
        <v>137</v>
      </c>
      <c r="E1060" s="26">
        <v>748228</v>
      </c>
      <c r="F1060" s="26" t="s">
        <v>1621</v>
      </c>
      <c r="G1060" s="33" t="s">
        <v>218</v>
      </c>
      <c r="H1060" s="227" t="s">
        <v>1988</v>
      </c>
      <c r="I1060" s="227" t="s">
        <v>2366</v>
      </c>
      <c r="J1060" s="227" t="s">
        <v>2580</v>
      </c>
      <c r="K1060" s="227" t="s">
        <v>2492</v>
      </c>
      <c r="L1060" s="227" t="s">
        <v>347</v>
      </c>
      <c r="M1060" s="247">
        <v>4</v>
      </c>
      <c r="N1060" s="32">
        <v>2</v>
      </c>
      <c r="O1060" s="39" t="s">
        <v>1576</v>
      </c>
      <c r="P1060" s="125">
        <f>SUMIFS('C - Sazby a jednotkové ceny'!$H$7:$H$69,'C - Sazby a jednotkové ceny'!$E$7:$E$69,'A1 - Seznam míst plnění vnější'!L1060,'C - Sazby a jednotkové ceny'!$F$7:$F$69,'A1 - Seznam míst plnění vnější'!M1060)</f>
        <v>0</v>
      </c>
      <c r="Q1060" s="269">
        <f t="shared" si="47"/>
        <v>0</v>
      </c>
      <c r="R1060" s="249" t="s">
        <v>1586</v>
      </c>
      <c r="S1060" s="251" t="s">
        <v>1586</v>
      </c>
      <c r="T1060" s="252" t="s">
        <v>1586</v>
      </c>
      <c r="U1060" s="250" t="s">
        <v>1586</v>
      </c>
      <c r="V1060" s="261" t="s">
        <v>1586</v>
      </c>
      <c r="W1060" s="262" t="s">
        <v>1586</v>
      </c>
      <c r="Y1060" s="15">
        <f ca="1">SUMIFS('D - Harmonogram úklidu'!$AJ$5:$AJ$1213,'D - Harmonogram úklidu'!$A$5:$A$1213,'A1 - Seznam míst plnění vnější'!G1062,'D - Harmonogram úklidu'!$B$5:$B$1213,'A1 - Seznam míst plnění vnější'!L1062)</f>
        <v>1</v>
      </c>
      <c r="Z1060" s="47" t="str">
        <f t="shared" si="46"/>
        <v>Slavonice</v>
      </c>
    </row>
    <row r="1061" spans="1:26" ht="19.5" customHeight="1" x14ac:dyDescent="0.25">
      <c r="A1061" s="14" t="s">
        <v>2510</v>
      </c>
      <c r="B1061" s="8">
        <v>1862</v>
      </c>
      <c r="C1061" s="4" t="s">
        <v>128</v>
      </c>
      <c r="D1061" s="41" t="s">
        <v>137</v>
      </c>
      <c r="E1061" s="26">
        <v>748228</v>
      </c>
      <c r="F1061" s="26" t="s">
        <v>1622</v>
      </c>
      <c r="G1061" s="33" t="s">
        <v>218</v>
      </c>
      <c r="H1061" s="227" t="s">
        <v>1988</v>
      </c>
      <c r="I1061" s="227" t="s">
        <v>2366</v>
      </c>
      <c r="J1061" s="227" t="s">
        <v>2580</v>
      </c>
      <c r="K1061" s="227" t="s">
        <v>2495</v>
      </c>
      <c r="L1061" s="227" t="s">
        <v>350</v>
      </c>
      <c r="M1061" s="247">
        <v>2</v>
      </c>
      <c r="N1061" s="244">
        <v>705</v>
      </c>
      <c r="O1061" s="243" t="s">
        <v>1575</v>
      </c>
      <c r="P1061" s="125">
        <f>SUMIFS('C - Sazby a jednotkové ceny'!$H$7:$H$69,'C - Sazby a jednotkové ceny'!$E$7:$E$69,'A1 - Seznam míst plnění vnější'!L1061,'C - Sazby a jednotkové ceny'!$F$7:$F$69,'A1 - Seznam míst plnění vnější'!M1061)</f>
        <v>0</v>
      </c>
      <c r="Q1061" s="269">
        <f t="shared" si="47"/>
        <v>0</v>
      </c>
      <c r="R1061" s="249" t="s">
        <v>1586</v>
      </c>
      <c r="S1061" s="251" t="s">
        <v>1586</v>
      </c>
      <c r="T1061" s="252" t="s">
        <v>1586</v>
      </c>
      <c r="U1061" s="250" t="s">
        <v>1586</v>
      </c>
      <c r="V1061" s="261" t="s">
        <v>1586</v>
      </c>
      <c r="W1061" s="262" t="s">
        <v>1586</v>
      </c>
      <c r="Y1061" s="15">
        <f ca="1">SUMIFS('D - Harmonogram úklidu'!$AJ$5:$AJ$1213,'D - Harmonogram úklidu'!$A$5:$A$1213,'A1 - Seznam míst plnění vnější'!G1063,'D - Harmonogram úklidu'!$B$5:$B$1213,'A1 - Seznam míst plnění vnější'!L1063)</f>
        <v>2</v>
      </c>
      <c r="Z1061" s="47" t="str">
        <f t="shared" si="46"/>
        <v>Slavonice</v>
      </c>
    </row>
    <row r="1062" spans="1:26" ht="19.5" customHeight="1" x14ac:dyDescent="0.25">
      <c r="A1062" s="14" t="s">
        <v>2510</v>
      </c>
      <c r="B1062" s="8">
        <v>1862</v>
      </c>
      <c r="C1062" s="26" t="s">
        <v>128</v>
      </c>
      <c r="D1062" s="41" t="s">
        <v>137</v>
      </c>
      <c r="E1062" s="26">
        <v>748228</v>
      </c>
      <c r="F1062" s="26" t="s">
        <v>1623</v>
      </c>
      <c r="G1062" s="33" t="s">
        <v>218</v>
      </c>
      <c r="H1062" s="227" t="s">
        <v>1988</v>
      </c>
      <c r="I1062" s="227" t="s">
        <v>2366</v>
      </c>
      <c r="J1062" s="227" t="s">
        <v>2494</v>
      </c>
      <c r="K1062" s="227" t="s">
        <v>2494</v>
      </c>
      <c r="L1062" s="227" t="s">
        <v>391</v>
      </c>
      <c r="M1062" s="247">
        <v>1</v>
      </c>
      <c r="N1062" s="244">
        <v>293</v>
      </c>
      <c r="O1062" s="243" t="s">
        <v>1575</v>
      </c>
      <c r="P1062" s="125">
        <f>SUMIFS('C - Sazby a jednotkové ceny'!$H$7:$H$69,'C - Sazby a jednotkové ceny'!$E$7:$E$69,'A1 - Seznam míst plnění vnější'!L1062,'C - Sazby a jednotkové ceny'!$F$7:$F$69,'A1 - Seznam míst plnění vnější'!M1062)</f>
        <v>0</v>
      </c>
      <c r="Q1062" s="269">
        <f t="shared" si="47"/>
        <v>0</v>
      </c>
      <c r="R1062" s="249" t="s">
        <v>1586</v>
      </c>
      <c r="S1062" s="251" t="s">
        <v>1586</v>
      </c>
      <c r="T1062" s="252" t="s">
        <v>1586</v>
      </c>
      <c r="U1062" s="250" t="s">
        <v>1586</v>
      </c>
      <c r="V1062" s="261" t="s">
        <v>1586</v>
      </c>
      <c r="W1062" s="262" t="s">
        <v>1586</v>
      </c>
      <c r="Y1062" s="15">
        <f ca="1">SUMIFS('D - Harmonogram úklidu'!$AJ$5:$AJ$1213,'D - Harmonogram úklidu'!$A$5:$A$1213,'A1 - Seznam míst plnění vnější'!G1064,'D - Harmonogram úklidu'!$B$5:$B$1213,'A1 - Seznam míst plnění vnější'!L1064)</f>
        <v>4</v>
      </c>
      <c r="Z1062" s="47" t="str">
        <f t="shared" si="46"/>
        <v>Slavonice</v>
      </c>
    </row>
    <row r="1063" spans="1:26" ht="19.5" customHeight="1" x14ac:dyDescent="0.25">
      <c r="A1063" s="14" t="s">
        <v>2510</v>
      </c>
      <c r="B1063" s="8">
        <v>1733</v>
      </c>
      <c r="C1063" s="26" t="s">
        <v>128</v>
      </c>
      <c r="D1063" s="41" t="s">
        <v>131</v>
      </c>
      <c r="E1063" s="26">
        <v>562553</v>
      </c>
      <c r="F1063" s="26" t="s">
        <v>1620</v>
      </c>
      <c r="G1063" s="33" t="s">
        <v>219</v>
      </c>
      <c r="H1063" s="227" t="s">
        <v>1988</v>
      </c>
      <c r="I1063" s="227" t="s">
        <v>2367</v>
      </c>
      <c r="J1063" s="227" t="s">
        <v>2580</v>
      </c>
      <c r="K1063" s="227" t="s">
        <v>2491</v>
      </c>
      <c r="L1063" s="227" t="s">
        <v>346</v>
      </c>
      <c r="M1063" s="247">
        <v>2</v>
      </c>
      <c r="N1063" s="244">
        <v>12</v>
      </c>
      <c r="O1063" s="243" t="s">
        <v>1575</v>
      </c>
      <c r="P1063" s="125">
        <f>SUMIFS('C - Sazby a jednotkové ceny'!$H$7:$H$69,'C - Sazby a jednotkové ceny'!$E$7:$E$69,'A1 - Seznam míst plnění vnější'!L1063,'C - Sazby a jednotkové ceny'!$F$7:$F$69,'A1 - Seznam míst plnění vnější'!M1063)</f>
        <v>0</v>
      </c>
      <c r="Q1063" s="269">
        <f t="shared" si="47"/>
        <v>0</v>
      </c>
      <c r="R1063" s="249" t="s">
        <v>1586</v>
      </c>
      <c r="S1063" s="251" t="s">
        <v>1586</v>
      </c>
      <c r="T1063" s="252" t="s">
        <v>1586</v>
      </c>
      <c r="U1063" s="250" t="s">
        <v>1586</v>
      </c>
      <c r="V1063" s="261" t="s">
        <v>1586</v>
      </c>
      <c r="W1063" s="262" t="s">
        <v>1586</v>
      </c>
      <c r="Y1063" s="15">
        <f ca="1">SUMIFS('D - Harmonogram úklidu'!$AJ$5:$AJ$1213,'D - Harmonogram úklidu'!$A$5:$A$1213,'A1 - Seznam míst plnění vnější'!G1065,'D - Harmonogram úklidu'!$B$5:$B$1213,'A1 - Seznam míst plnění vnější'!L1065)</f>
        <v>2</v>
      </c>
      <c r="Z1063" s="47" t="str">
        <f t="shared" si="46"/>
        <v>Smrčná</v>
      </c>
    </row>
    <row r="1064" spans="1:26" ht="19.5" customHeight="1" x14ac:dyDescent="0.25">
      <c r="A1064" s="14" t="s">
        <v>2510</v>
      </c>
      <c r="B1064" s="8">
        <v>1733</v>
      </c>
      <c r="C1064" s="44" t="s">
        <v>128</v>
      </c>
      <c r="D1064" s="42" t="s">
        <v>131</v>
      </c>
      <c r="E1064" s="26">
        <v>562553</v>
      </c>
      <c r="F1064" s="26" t="s">
        <v>1621</v>
      </c>
      <c r="G1064" s="33" t="s">
        <v>219</v>
      </c>
      <c r="H1064" s="227" t="s">
        <v>1988</v>
      </c>
      <c r="I1064" s="227" t="s">
        <v>2367</v>
      </c>
      <c r="J1064" s="227" t="s">
        <v>2580</v>
      </c>
      <c r="K1064" s="227" t="s">
        <v>2492</v>
      </c>
      <c r="L1064" s="227" t="s">
        <v>347</v>
      </c>
      <c r="M1064" s="247">
        <v>4</v>
      </c>
      <c r="N1064" s="32">
        <v>2</v>
      </c>
      <c r="O1064" s="39" t="s">
        <v>1576</v>
      </c>
      <c r="P1064" s="125">
        <f>SUMIFS('C - Sazby a jednotkové ceny'!$H$7:$H$69,'C - Sazby a jednotkové ceny'!$E$7:$E$69,'A1 - Seznam míst plnění vnější'!L1064,'C - Sazby a jednotkové ceny'!$F$7:$F$69,'A1 - Seznam míst plnění vnější'!M1064)</f>
        <v>0</v>
      </c>
      <c r="Q1064" s="269">
        <f t="shared" si="47"/>
        <v>0</v>
      </c>
      <c r="R1064" s="249" t="s">
        <v>1586</v>
      </c>
      <c r="S1064" s="251" t="s">
        <v>1586</v>
      </c>
      <c r="T1064" s="252" t="s">
        <v>1586</v>
      </c>
      <c r="U1064" s="250" t="s">
        <v>1586</v>
      </c>
      <c r="V1064" s="261" t="s">
        <v>1586</v>
      </c>
      <c r="W1064" s="262" t="s">
        <v>1586</v>
      </c>
      <c r="Y1064" s="15">
        <f ca="1">SUMIFS('D - Harmonogram úklidu'!$AJ$5:$AJ$1213,'D - Harmonogram úklidu'!$A$5:$A$1213,'A1 - Seznam míst plnění vnější'!G1066,'D - Harmonogram úklidu'!$B$5:$B$1213,'A1 - Seznam míst plnění vnější'!L1066)</f>
        <v>1</v>
      </c>
      <c r="Z1064" s="47" t="str">
        <f t="shared" si="46"/>
        <v>Smrčná</v>
      </c>
    </row>
    <row r="1065" spans="1:26" ht="19.5" customHeight="1" x14ac:dyDescent="0.25">
      <c r="A1065" s="14" t="s">
        <v>2510</v>
      </c>
      <c r="B1065" s="8">
        <v>1733</v>
      </c>
      <c r="C1065" s="4" t="s">
        <v>128</v>
      </c>
      <c r="D1065" s="41" t="s">
        <v>131</v>
      </c>
      <c r="E1065" s="26">
        <v>562553</v>
      </c>
      <c r="F1065" s="26" t="s">
        <v>1622</v>
      </c>
      <c r="G1065" s="33" t="s">
        <v>219</v>
      </c>
      <c r="H1065" s="227" t="s">
        <v>1988</v>
      </c>
      <c r="I1065" s="227" t="s">
        <v>2367</v>
      </c>
      <c r="J1065" s="227" t="s">
        <v>2580</v>
      </c>
      <c r="K1065" s="227" t="s">
        <v>2495</v>
      </c>
      <c r="L1065" s="227" t="s">
        <v>350</v>
      </c>
      <c r="M1065" s="247">
        <v>1</v>
      </c>
      <c r="N1065" s="244">
        <v>100</v>
      </c>
      <c r="O1065" s="243" t="s">
        <v>1575</v>
      </c>
      <c r="P1065" s="125">
        <f>SUMIFS('C - Sazby a jednotkové ceny'!$H$7:$H$69,'C - Sazby a jednotkové ceny'!$E$7:$E$69,'A1 - Seznam míst plnění vnější'!L1065,'C - Sazby a jednotkové ceny'!$F$7:$F$69,'A1 - Seznam míst plnění vnější'!M1065)</f>
        <v>0</v>
      </c>
      <c r="Q1065" s="269">
        <f t="shared" si="47"/>
        <v>0</v>
      </c>
      <c r="R1065" s="249" t="s">
        <v>1586</v>
      </c>
      <c r="S1065" s="251" t="s">
        <v>1586</v>
      </c>
      <c r="T1065" s="252" t="s">
        <v>1586</v>
      </c>
      <c r="U1065" s="250" t="s">
        <v>1586</v>
      </c>
      <c r="V1065" s="261" t="s">
        <v>1586</v>
      </c>
      <c r="W1065" s="262" t="s">
        <v>1586</v>
      </c>
      <c r="Y1065" s="15">
        <f ca="1">SUMIFS('D - Harmonogram úklidu'!$AJ$5:$AJ$1213,'D - Harmonogram úklidu'!$A$5:$A$1213,'A1 - Seznam míst plnění vnější'!G1067,'D - Harmonogram úklidu'!$B$5:$B$1213,'A1 - Seznam míst plnění vnější'!L1067)</f>
        <v>2</v>
      </c>
      <c r="Z1065" s="47" t="str">
        <f t="shared" si="46"/>
        <v>Smrčná</v>
      </c>
    </row>
    <row r="1066" spans="1:26" ht="19.5" customHeight="1" x14ac:dyDescent="0.25">
      <c r="A1066" s="14" t="s">
        <v>2510</v>
      </c>
      <c r="B1066" s="8">
        <v>1733</v>
      </c>
      <c r="C1066" s="26" t="s">
        <v>128</v>
      </c>
      <c r="D1066" s="21" t="s">
        <v>131</v>
      </c>
      <c r="E1066" s="26">
        <v>562553</v>
      </c>
      <c r="F1066" s="26" t="s">
        <v>1623</v>
      </c>
      <c r="G1066" s="33" t="s">
        <v>219</v>
      </c>
      <c r="H1066" s="227" t="s">
        <v>1988</v>
      </c>
      <c r="I1066" s="227" t="s">
        <v>2367</v>
      </c>
      <c r="J1066" s="227" t="s">
        <v>2494</v>
      </c>
      <c r="K1066" s="227" t="s">
        <v>2494</v>
      </c>
      <c r="L1066" s="227" t="s">
        <v>391</v>
      </c>
      <c r="M1066" s="247">
        <v>1</v>
      </c>
      <c r="N1066" s="244">
        <v>200</v>
      </c>
      <c r="O1066" s="243" t="s">
        <v>1575</v>
      </c>
      <c r="P1066" s="125">
        <f>SUMIFS('C - Sazby a jednotkové ceny'!$H$7:$H$69,'C - Sazby a jednotkové ceny'!$E$7:$E$69,'A1 - Seznam míst plnění vnější'!L1066,'C - Sazby a jednotkové ceny'!$F$7:$F$69,'A1 - Seznam míst plnění vnější'!M1066)</f>
        <v>0</v>
      </c>
      <c r="Q1066" s="269">
        <f t="shared" si="47"/>
        <v>0</v>
      </c>
      <c r="R1066" s="249" t="s">
        <v>1586</v>
      </c>
      <c r="S1066" s="251" t="s">
        <v>1586</v>
      </c>
      <c r="T1066" s="252" t="s">
        <v>1586</v>
      </c>
      <c r="U1066" s="250" t="s">
        <v>1586</v>
      </c>
      <c r="V1066" s="261" t="s">
        <v>1586</v>
      </c>
      <c r="W1066" s="262" t="s">
        <v>1586</v>
      </c>
      <c r="Y1066" s="15">
        <f ca="1">SUMIFS('D - Harmonogram úklidu'!$AJ$5:$AJ$1213,'D - Harmonogram úklidu'!$A$5:$A$1213,'A1 - Seznam míst plnění vnější'!G1068,'D - Harmonogram úklidu'!$B$5:$B$1213,'A1 - Seznam míst plnění vnější'!L1068)</f>
        <v>4</v>
      </c>
      <c r="Z1066" s="47" t="str">
        <f t="shared" si="46"/>
        <v>Smrčná</v>
      </c>
    </row>
    <row r="1067" spans="1:26" ht="19.5" customHeight="1" x14ac:dyDescent="0.25">
      <c r="A1067" s="14" t="s">
        <v>2510</v>
      </c>
      <c r="B1067" s="8">
        <v>1611</v>
      </c>
      <c r="C1067" s="44" t="s">
        <v>128</v>
      </c>
      <c r="D1067" s="42" t="s">
        <v>121</v>
      </c>
      <c r="E1067" s="26">
        <v>549139</v>
      </c>
      <c r="F1067" s="26" t="s">
        <v>1624</v>
      </c>
      <c r="G1067" s="33" t="s">
        <v>220</v>
      </c>
      <c r="H1067" s="227" t="s">
        <v>1988</v>
      </c>
      <c r="I1067" s="227" t="s">
        <v>2368</v>
      </c>
      <c r="J1067" s="227" t="s">
        <v>2580</v>
      </c>
      <c r="K1067" s="227" t="s">
        <v>2491</v>
      </c>
      <c r="L1067" s="227" t="s">
        <v>346</v>
      </c>
      <c r="M1067" s="247">
        <v>2</v>
      </c>
      <c r="N1067" s="244">
        <v>4</v>
      </c>
      <c r="O1067" s="243" t="s">
        <v>1575</v>
      </c>
      <c r="P1067" s="125">
        <f>SUMIFS('C - Sazby a jednotkové ceny'!$H$7:$H$69,'C - Sazby a jednotkové ceny'!$E$7:$E$69,'A1 - Seznam míst plnění vnější'!L1067,'C - Sazby a jednotkové ceny'!$F$7:$F$69,'A1 - Seznam míst plnění vnější'!M1067)</f>
        <v>0</v>
      </c>
      <c r="Q1067" s="269">
        <f t="shared" si="47"/>
        <v>0</v>
      </c>
      <c r="R1067" s="249" t="s">
        <v>1586</v>
      </c>
      <c r="S1067" s="251" t="s">
        <v>1586</v>
      </c>
      <c r="T1067" s="252" t="s">
        <v>1586</v>
      </c>
      <c r="U1067" s="250" t="s">
        <v>1586</v>
      </c>
      <c r="V1067" s="261" t="s">
        <v>1586</v>
      </c>
      <c r="W1067" s="262" t="s">
        <v>1586</v>
      </c>
      <c r="Y1067" s="15">
        <f ca="1">SUMIFS('D - Harmonogram úklidu'!$AJ$5:$AJ$1213,'D - Harmonogram úklidu'!$A$5:$A$1213,'A1 - Seznam míst plnění vnější'!G1069,'D - Harmonogram úklidu'!$B$5:$B$1213,'A1 - Seznam míst plnění vnější'!L1069)</f>
        <v>2</v>
      </c>
      <c r="Z1067" s="47" t="str">
        <f t="shared" si="46"/>
        <v>Sobíňov</v>
      </c>
    </row>
    <row r="1068" spans="1:26" ht="19.5" customHeight="1" x14ac:dyDescent="0.25">
      <c r="A1068" s="14" t="s">
        <v>2510</v>
      </c>
      <c r="B1068" s="8">
        <v>1611</v>
      </c>
      <c r="C1068" s="4" t="s">
        <v>128</v>
      </c>
      <c r="D1068" s="41" t="s">
        <v>121</v>
      </c>
      <c r="E1068" s="26">
        <v>549139</v>
      </c>
      <c r="F1068" s="26" t="s">
        <v>1625</v>
      </c>
      <c r="G1068" s="33" t="s">
        <v>220</v>
      </c>
      <c r="H1068" s="227" t="s">
        <v>1988</v>
      </c>
      <c r="I1068" s="227" t="s">
        <v>2368</v>
      </c>
      <c r="J1068" s="227" t="s">
        <v>2580</v>
      </c>
      <c r="K1068" s="227" t="s">
        <v>2492</v>
      </c>
      <c r="L1068" s="227" t="s">
        <v>347</v>
      </c>
      <c r="M1068" s="247">
        <v>4</v>
      </c>
      <c r="N1068" s="32">
        <v>1</v>
      </c>
      <c r="O1068" s="39" t="s">
        <v>1576</v>
      </c>
      <c r="P1068" s="125">
        <f>SUMIFS('C - Sazby a jednotkové ceny'!$H$7:$H$69,'C - Sazby a jednotkové ceny'!$E$7:$E$69,'A1 - Seznam míst plnění vnější'!L1068,'C - Sazby a jednotkové ceny'!$F$7:$F$69,'A1 - Seznam míst plnění vnější'!M1068)</f>
        <v>0</v>
      </c>
      <c r="Q1068" s="269">
        <f t="shared" si="47"/>
        <v>0</v>
      </c>
      <c r="R1068" s="249" t="s">
        <v>1586</v>
      </c>
      <c r="S1068" s="251" t="s">
        <v>1586</v>
      </c>
      <c r="T1068" s="252" t="s">
        <v>1586</v>
      </c>
      <c r="U1068" s="250" t="s">
        <v>1586</v>
      </c>
      <c r="V1068" s="261" t="s">
        <v>1586</v>
      </c>
      <c r="W1068" s="262" t="s">
        <v>1586</v>
      </c>
      <c r="Y1068" s="15">
        <f ca="1">SUMIFS('D - Harmonogram úklidu'!$AJ$5:$AJ$1213,'D - Harmonogram úklidu'!$A$5:$A$1213,'A1 - Seznam míst plnění vnější'!G1070,'D - Harmonogram úklidu'!$B$5:$B$1213,'A1 - Seznam míst plnění vnější'!L1070)</f>
        <v>1</v>
      </c>
      <c r="Z1068" s="47" t="str">
        <f t="shared" si="46"/>
        <v>Sobíňov</v>
      </c>
    </row>
    <row r="1069" spans="1:26" ht="19.5" customHeight="1" x14ac:dyDescent="0.25">
      <c r="A1069" s="14" t="s">
        <v>2510</v>
      </c>
      <c r="B1069" s="8">
        <v>1611</v>
      </c>
      <c r="C1069" s="26" t="s">
        <v>128</v>
      </c>
      <c r="D1069" s="43" t="s">
        <v>121</v>
      </c>
      <c r="E1069" s="26">
        <v>549139</v>
      </c>
      <c r="F1069" s="26" t="s">
        <v>1626</v>
      </c>
      <c r="G1069" s="33" t="s">
        <v>220</v>
      </c>
      <c r="H1069" s="227" t="s">
        <v>1988</v>
      </c>
      <c r="I1069" s="227" t="s">
        <v>2368</v>
      </c>
      <c r="J1069" s="227" t="s">
        <v>2580</v>
      </c>
      <c r="K1069" s="227" t="s">
        <v>2495</v>
      </c>
      <c r="L1069" s="227" t="s">
        <v>350</v>
      </c>
      <c r="M1069" s="247">
        <v>1</v>
      </c>
      <c r="N1069" s="244">
        <v>264</v>
      </c>
      <c r="O1069" s="243" t="s">
        <v>1575</v>
      </c>
      <c r="P1069" s="125">
        <f>SUMIFS('C - Sazby a jednotkové ceny'!$H$7:$H$69,'C - Sazby a jednotkové ceny'!$E$7:$E$69,'A1 - Seznam míst plnění vnější'!L1069,'C - Sazby a jednotkové ceny'!$F$7:$F$69,'A1 - Seznam míst plnění vnější'!M1069)</f>
        <v>0</v>
      </c>
      <c r="Q1069" s="269">
        <f t="shared" si="47"/>
        <v>0</v>
      </c>
      <c r="R1069" s="249" t="s">
        <v>1586</v>
      </c>
      <c r="S1069" s="251" t="s">
        <v>1586</v>
      </c>
      <c r="T1069" s="252" t="s">
        <v>1586</v>
      </c>
      <c r="U1069" s="250" t="s">
        <v>1586</v>
      </c>
      <c r="V1069" s="261" t="s">
        <v>1586</v>
      </c>
      <c r="W1069" s="262" t="s">
        <v>1586</v>
      </c>
      <c r="Y1069" s="15">
        <f ca="1">SUMIFS('D - Harmonogram úklidu'!$AJ$5:$AJ$1213,'D - Harmonogram úklidu'!$A$5:$A$1213,'A1 - Seznam míst plnění vnější'!G1071,'D - Harmonogram úklidu'!$B$5:$B$1213,'A1 - Seznam míst plnění vnější'!L1071)</f>
        <v>4</v>
      </c>
      <c r="Z1069" s="47" t="str">
        <f t="shared" si="46"/>
        <v>Sobíňov</v>
      </c>
    </row>
    <row r="1070" spans="1:26" ht="19.5" customHeight="1" x14ac:dyDescent="0.25">
      <c r="A1070" s="14" t="s">
        <v>2510</v>
      </c>
      <c r="B1070" s="8">
        <v>1611</v>
      </c>
      <c r="C1070" s="4" t="s">
        <v>128</v>
      </c>
      <c r="D1070" s="43" t="s">
        <v>121</v>
      </c>
      <c r="E1070" s="26">
        <v>549139</v>
      </c>
      <c r="F1070" s="26" t="s">
        <v>1627</v>
      </c>
      <c r="G1070" s="33" t="s">
        <v>220</v>
      </c>
      <c r="H1070" s="227" t="s">
        <v>1988</v>
      </c>
      <c r="I1070" s="227" t="s">
        <v>2368</v>
      </c>
      <c r="J1070" s="227" t="s">
        <v>2494</v>
      </c>
      <c r="K1070" s="227" t="s">
        <v>2494</v>
      </c>
      <c r="L1070" s="227" t="s">
        <v>391</v>
      </c>
      <c r="M1070" s="247">
        <v>1</v>
      </c>
      <c r="N1070" s="244">
        <v>430</v>
      </c>
      <c r="O1070" s="243" t="s">
        <v>1575</v>
      </c>
      <c r="P1070" s="125">
        <f>SUMIFS('C - Sazby a jednotkové ceny'!$H$7:$H$69,'C - Sazby a jednotkové ceny'!$E$7:$E$69,'A1 - Seznam míst plnění vnější'!L1070,'C - Sazby a jednotkové ceny'!$F$7:$F$69,'A1 - Seznam míst plnění vnější'!M1070)</f>
        <v>0</v>
      </c>
      <c r="Q1070" s="269">
        <f t="shared" si="47"/>
        <v>0</v>
      </c>
      <c r="R1070" s="249" t="s">
        <v>1586</v>
      </c>
      <c r="S1070" s="251" t="s">
        <v>1586</v>
      </c>
      <c r="T1070" s="252" t="s">
        <v>1586</v>
      </c>
      <c r="U1070" s="250" t="s">
        <v>1586</v>
      </c>
      <c r="V1070" s="261" t="s">
        <v>1586</v>
      </c>
      <c r="W1070" s="262" t="s">
        <v>1586</v>
      </c>
      <c r="Y1070" s="15">
        <f>SUMIFS('D - Harmonogram úklidu'!$AJ$5:$AJ$1213,'D - Harmonogram úklidu'!$A$5:$A$1213,'A1 - Seznam míst plnění vnější'!G1072,'D - Harmonogram úklidu'!$B$5:$B$1213,'A1 - Seznam míst plnění vnější'!L1072)</f>
        <v>0</v>
      </c>
      <c r="Z1070" s="47" t="str">
        <f t="shared" si="46"/>
        <v>Sobíňov</v>
      </c>
    </row>
    <row r="1071" spans="1:26" ht="19.5" customHeight="1" x14ac:dyDescent="0.25">
      <c r="A1071" s="14" t="s">
        <v>2510</v>
      </c>
      <c r="B1071" s="8">
        <v>2101</v>
      </c>
      <c r="C1071" s="26" t="s">
        <v>344</v>
      </c>
      <c r="D1071" s="41" t="s">
        <v>45</v>
      </c>
      <c r="E1071" s="26">
        <v>361253</v>
      </c>
      <c r="F1071" s="26" t="s">
        <v>1733</v>
      </c>
      <c r="G1071" s="33" t="s">
        <v>305</v>
      </c>
      <c r="H1071" s="227" t="s">
        <v>1988</v>
      </c>
      <c r="I1071" s="227" t="s">
        <v>2369</v>
      </c>
      <c r="J1071" s="227" t="s">
        <v>2580</v>
      </c>
      <c r="K1071" s="227" t="s">
        <v>2492</v>
      </c>
      <c r="L1071" s="227" t="s">
        <v>347</v>
      </c>
      <c r="M1071" s="247">
        <v>4</v>
      </c>
      <c r="N1071" s="32">
        <v>1</v>
      </c>
      <c r="O1071" s="39" t="s">
        <v>1576</v>
      </c>
      <c r="P1071" s="125">
        <f>SUMIFS('C - Sazby a jednotkové ceny'!$H$7:$H$69,'C - Sazby a jednotkové ceny'!$E$7:$E$69,'A1 - Seznam míst plnění vnější'!L1071,'C - Sazby a jednotkové ceny'!$F$7:$F$69,'A1 - Seznam míst plnění vnější'!M1071)</f>
        <v>0</v>
      </c>
      <c r="Q1071" s="269">
        <f t="shared" si="47"/>
        <v>0</v>
      </c>
      <c r="R1071" s="249" t="s">
        <v>1586</v>
      </c>
      <c r="S1071" s="251" t="s">
        <v>1586</v>
      </c>
      <c r="T1071" s="252" t="s">
        <v>1586</v>
      </c>
      <c r="U1071" s="250" t="s">
        <v>1586</v>
      </c>
      <c r="V1071" s="261" t="s">
        <v>1586</v>
      </c>
      <c r="W1071" s="262" t="s">
        <v>1586</v>
      </c>
      <c r="Y1071" s="15">
        <f ca="1">SUMIFS('D - Harmonogram úklidu'!$AJ$5:$AJ$1213,'D - Harmonogram úklidu'!$A$5:$A$1213,'A1 - Seznam míst plnění vnější'!G1073,'D - Harmonogram úklidu'!$B$5:$B$1213,'A1 - Seznam míst plnění vnější'!L1073)</f>
        <v>16</v>
      </c>
      <c r="Z1071" s="47" t="str">
        <f t="shared" si="46"/>
        <v>Sokolnice-Telnice</v>
      </c>
    </row>
    <row r="1072" spans="1:26" ht="19.5" customHeight="1" x14ac:dyDescent="0.25">
      <c r="A1072" s="14" t="s">
        <v>2510</v>
      </c>
      <c r="B1072" s="8">
        <v>2101</v>
      </c>
      <c r="C1072" s="26" t="s">
        <v>344</v>
      </c>
      <c r="D1072" s="41" t="s">
        <v>45</v>
      </c>
      <c r="E1072" s="26">
        <v>361253</v>
      </c>
      <c r="F1072" s="26" t="s">
        <v>2570</v>
      </c>
      <c r="G1072" s="33" t="s">
        <v>305</v>
      </c>
      <c r="H1072" s="227" t="s">
        <v>1988</v>
      </c>
      <c r="I1072" s="227" t="s">
        <v>2369</v>
      </c>
      <c r="J1072" s="227" t="s">
        <v>2580</v>
      </c>
      <c r="K1072" s="227" t="s">
        <v>2493</v>
      </c>
      <c r="L1072" s="227" t="s">
        <v>348</v>
      </c>
      <c r="M1072" s="247">
        <v>4</v>
      </c>
      <c r="N1072" s="32">
        <v>1</v>
      </c>
      <c r="O1072" s="39" t="s">
        <v>1576</v>
      </c>
      <c r="P1072" s="125">
        <f>SUMIFS('C - Sazby a jednotkové ceny'!$H$7:$H$69,'C - Sazby a jednotkové ceny'!$E$7:$E$69,'A1 - Seznam míst plnění vnější'!L1072,'C - Sazby a jednotkové ceny'!$F$7:$F$69,'A1 - Seznam míst plnění vnější'!M1072)</f>
        <v>0</v>
      </c>
      <c r="Q1072" s="269">
        <f t="shared" si="47"/>
        <v>0</v>
      </c>
      <c r="R1072" s="249" t="s">
        <v>1586</v>
      </c>
      <c r="S1072" s="251" t="s">
        <v>1586</v>
      </c>
      <c r="T1072" s="252" t="s">
        <v>1586</v>
      </c>
      <c r="U1072" s="250" t="s">
        <v>1586</v>
      </c>
      <c r="V1072" s="261" t="s">
        <v>1586</v>
      </c>
      <c r="W1072" s="262" t="s">
        <v>1586</v>
      </c>
      <c r="Y1072" s="15">
        <f ca="1">SUMIFS('D - Harmonogram úklidu'!$AJ$5:$AJ$1213,'D - Harmonogram úklidu'!$A$5:$A$1213,'A1 - Seznam míst plnění vnější'!G1074,'D - Harmonogram úklidu'!$B$5:$B$1213,'A1 - Seznam míst plnění vnější'!L1074)</f>
        <v>16</v>
      </c>
      <c r="Z1072" s="47" t="str">
        <f t="shared" si="46"/>
        <v>Sokolnice-Telnice</v>
      </c>
    </row>
    <row r="1073" spans="1:26" ht="19.5" customHeight="1" x14ac:dyDescent="0.25">
      <c r="A1073" s="14" t="s">
        <v>2510</v>
      </c>
      <c r="B1073" s="8">
        <v>2101</v>
      </c>
      <c r="C1073" s="26" t="s">
        <v>344</v>
      </c>
      <c r="D1073" s="41" t="s">
        <v>45</v>
      </c>
      <c r="E1073" s="26">
        <v>361253</v>
      </c>
      <c r="F1073" s="26" t="s">
        <v>1734</v>
      </c>
      <c r="G1073" s="33" t="s">
        <v>305</v>
      </c>
      <c r="H1073" s="227" t="s">
        <v>1988</v>
      </c>
      <c r="I1073" s="227" t="s">
        <v>2369</v>
      </c>
      <c r="J1073" s="227" t="s">
        <v>2580</v>
      </c>
      <c r="K1073" s="227" t="s">
        <v>2495</v>
      </c>
      <c r="L1073" s="227" t="s">
        <v>350</v>
      </c>
      <c r="M1073" s="247">
        <v>2</v>
      </c>
      <c r="N1073" s="244">
        <v>1201</v>
      </c>
      <c r="O1073" s="243" t="s">
        <v>1575</v>
      </c>
      <c r="P1073" s="125">
        <f>SUMIFS('C - Sazby a jednotkové ceny'!$H$7:$H$69,'C - Sazby a jednotkové ceny'!$E$7:$E$69,'A1 - Seznam míst plnění vnější'!L1073,'C - Sazby a jednotkové ceny'!$F$7:$F$69,'A1 - Seznam míst plnění vnější'!M1073)</f>
        <v>0</v>
      </c>
      <c r="Q1073" s="269">
        <f t="shared" si="47"/>
        <v>0</v>
      </c>
      <c r="R1073" s="249" t="s">
        <v>1586</v>
      </c>
      <c r="S1073" s="251" t="s">
        <v>1585</v>
      </c>
      <c r="T1073" s="252" t="s">
        <v>1585</v>
      </c>
      <c r="U1073" s="250" t="s">
        <v>1586</v>
      </c>
      <c r="V1073" s="261" t="s">
        <v>1586</v>
      </c>
      <c r="W1073" s="262" t="s">
        <v>1586</v>
      </c>
      <c r="Y1073" s="15">
        <f ca="1">SUMIFS('D - Harmonogram úklidu'!$AJ$5:$AJ$1213,'D - Harmonogram úklidu'!$A$5:$A$1213,'A1 - Seznam míst plnění vnější'!G1075,'D - Harmonogram úklidu'!$B$5:$B$1213,'A1 - Seznam míst plnění vnější'!L1075)</f>
        <v>4</v>
      </c>
      <c r="Z1073" s="47" t="str">
        <f t="shared" si="46"/>
        <v>Sokolnice-Telnice</v>
      </c>
    </row>
    <row r="1074" spans="1:26" ht="11.25" customHeight="1" x14ac:dyDescent="0.25">
      <c r="A1074" s="14" t="s">
        <v>2510</v>
      </c>
      <c r="B1074" s="30">
        <v>2101</v>
      </c>
      <c r="C1074" s="26" t="s">
        <v>344</v>
      </c>
      <c r="D1074" s="41" t="s">
        <v>45</v>
      </c>
      <c r="E1074" s="26">
        <v>361253</v>
      </c>
      <c r="F1074" s="26" t="s">
        <v>1633</v>
      </c>
      <c r="G1074" s="33" t="s">
        <v>305</v>
      </c>
      <c r="H1074" s="227" t="s">
        <v>1988</v>
      </c>
      <c r="I1074" s="227" t="s">
        <v>2370</v>
      </c>
      <c r="J1074" s="227" t="s">
        <v>2580</v>
      </c>
      <c r="K1074" s="227" t="s">
        <v>2495</v>
      </c>
      <c r="L1074" s="227" t="s">
        <v>350</v>
      </c>
      <c r="M1074" s="247">
        <v>12</v>
      </c>
      <c r="N1074" s="244">
        <v>40</v>
      </c>
      <c r="O1074" s="243" t="s">
        <v>1575</v>
      </c>
      <c r="P1074" s="125">
        <f>SUMIFS('C - Sazby a jednotkové ceny'!$H$7:$H$69,'C - Sazby a jednotkové ceny'!$E$7:$E$69,'A1 - Seznam míst plnění vnější'!L1074,'C - Sazby a jednotkové ceny'!$F$7:$F$69,'A1 - Seznam míst plnění vnější'!M1074)</f>
        <v>0</v>
      </c>
      <c r="Q1074" s="269">
        <f t="shared" si="47"/>
        <v>0</v>
      </c>
      <c r="R1074" s="249" t="s">
        <v>1586</v>
      </c>
      <c r="S1074" s="251" t="s">
        <v>1585</v>
      </c>
      <c r="T1074" s="252" t="s">
        <v>1585</v>
      </c>
      <c r="U1074" s="250" t="s">
        <v>1586</v>
      </c>
      <c r="V1074" s="261" t="s">
        <v>1586</v>
      </c>
      <c r="W1074" s="262" t="s">
        <v>1586</v>
      </c>
      <c r="Y1074" s="15">
        <f ca="1">SUMIFS('D - Harmonogram úklidu'!$AJ$5:$AJ$1213,'D - Harmonogram úklidu'!$A$5:$A$1213,'A1 - Seznam míst plnění vnější'!G1076,'D - Harmonogram úklidu'!$B$5:$B$1213,'A1 - Seznam míst plnění vnější'!L1076)</f>
        <v>1</v>
      </c>
      <c r="Z1074" s="47" t="str">
        <f t="shared" si="46"/>
        <v>Sokolnice-Telnice</v>
      </c>
    </row>
    <row r="1075" spans="1:26" ht="11.25" customHeight="1" x14ac:dyDescent="0.25">
      <c r="A1075" s="14" t="s">
        <v>2510</v>
      </c>
      <c r="B1075" s="8">
        <v>1201</v>
      </c>
      <c r="C1075" s="26" t="s">
        <v>128</v>
      </c>
      <c r="D1075" s="41" t="s">
        <v>123</v>
      </c>
      <c r="E1075" s="26">
        <v>361659</v>
      </c>
      <c r="F1075" s="26" t="s">
        <v>1616</v>
      </c>
      <c r="G1075" s="33" t="s">
        <v>221</v>
      </c>
      <c r="H1075" s="227" t="s">
        <v>1988</v>
      </c>
      <c r="I1075" s="227" t="s">
        <v>2371</v>
      </c>
      <c r="J1075" s="227" t="s">
        <v>2580</v>
      </c>
      <c r="K1075" s="227" t="s">
        <v>2495</v>
      </c>
      <c r="L1075" s="227" t="s">
        <v>350</v>
      </c>
      <c r="M1075" s="247">
        <v>2</v>
      </c>
      <c r="N1075" s="244">
        <v>949</v>
      </c>
      <c r="O1075" s="243" t="s">
        <v>1575</v>
      </c>
      <c r="P1075" s="125">
        <f>SUMIFS('C - Sazby a jednotkové ceny'!$H$7:$H$69,'C - Sazby a jednotkové ceny'!$E$7:$E$69,'A1 - Seznam míst plnění vnější'!L1075,'C - Sazby a jednotkové ceny'!$F$7:$F$69,'A1 - Seznam míst plnění vnější'!M1075)</f>
        <v>0</v>
      </c>
      <c r="Q1075" s="269">
        <f t="shared" si="47"/>
        <v>0</v>
      </c>
      <c r="R1075" s="249" t="s">
        <v>1586</v>
      </c>
      <c r="S1075" s="251" t="s">
        <v>1585</v>
      </c>
      <c r="T1075" s="252" t="s">
        <v>1585</v>
      </c>
      <c r="U1075" s="250" t="s">
        <v>1586</v>
      </c>
      <c r="V1075" s="261" t="s">
        <v>1586</v>
      </c>
      <c r="W1075" s="262" t="s">
        <v>1586</v>
      </c>
      <c r="Y1075" s="15">
        <f>SUMIFS('D - Harmonogram úklidu'!$AJ$5:$AJ$1213,'D - Harmonogram úklidu'!$A$5:$A$1213,'A1 - Seznam míst plnění vnější'!G1077,'D - Harmonogram úklidu'!$B$5:$B$1213,'A1 - Seznam míst plnění vnější'!L1077)</f>
        <v>0</v>
      </c>
      <c r="Z1075" s="47" t="str">
        <f t="shared" si="46"/>
        <v>Stařeč</v>
      </c>
    </row>
    <row r="1076" spans="1:26" ht="11.25" customHeight="1" x14ac:dyDescent="0.25">
      <c r="A1076" s="14" t="s">
        <v>2510</v>
      </c>
      <c r="B1076" s="8">
        <v>1201</v>
      </c>
      <c r="C1076" s="26" t="s">
        <v>128</v>
      </c>
      <c r="D1076" s="41" t="s">
        <v>123</v>
      </c>
      <c r="E1076" s="26">
        <v>361659</v>
      </c>
      <c r="F1076" s="26" t="s">
        <v>1617</v>
      </c>
      <c r="G1076" s="33" t="s">
        <v>221</v>
      </c>
      <c r="H1076" s="227" t="s">
        <v>1988</v>
      </c>
      <c r="I1076" s="227" t="s">
        <v>2371</v>
      </c>
      <c r="J1076" s="227" t="s">
        <v>2494</v>
      </c>
      <c r="K1076" s="227" t="s">
        <v>2494</v>
      </c>
      <c r="L1076" s="227" t="s">
        <v>391</v>
      </c>
      <c r="M1076" s="247">
        <v>1</v>
      </c>
      <c r="N1076" s="244">
        <v>1375</v>
      </c>
      <c r="O1076" s="243" t="s">
        <v>1575</v>
      </c>
      <c r="P1076" s="125">
        <f>SUMIFS('C - Sazby a jednotkové ceny'!$H$7:$H$69,'C - Sazby a jednotkové ceny'!$E$7:$E$69,'A1 - Seznam míst plnění vnější'!L1076,'C - Sazby a jednotkové ceny'!$F$7:$F$69,'A1 - Seznam míst plnění vnější'!M1076)</f>
        <v>0</v>
      </c>
      <c r="Q1076" s="269">
        <f t="shared" si="47"/>
        <v>0</v>
      </c>
      <c r="R1076" s="249" t="s">
        <v>1586</v>
      </c>
      <c r="S1076" s="251" t="s">
        <v>1586</v>
      </c>
      <c r="T1076" s="252" t="s">
        <v>1586</v>
      </c>
      <c r="U1076" s="250" t="s">
        <v>1586</v>
      </c>
      <c r="V1076" s="261" t="s">
        <v>1586</v>
      </c>
      <c r="W1076" s="262" t="s">
        <v>1586</v>
      </c>
      <c r="Y1076" s="15">
        <f ca="1">SUMIFS('D - Harmonogram úklidu'!$AJ$5:$AJ$1213,'D - Harmonogram úklidu'!$A$5:$A$1213,'A1 - Seznam míst plnění vnější'!G1078,'D - Harmonogram úklidu'!$B$5:$B$1213,'A1 - Seznam míst plnění vnější'!L1078)</f>
        <v>4</v>
      </c>
      <c r="Z1076" s="47" t="str">
        <f t="shared" si="46"/>
        <v>Stařeč</v>
      </c>
    </row>
    <row r="1077" spans="1:26" ht="11.25" customHeight="1" x14ac:dyDescent="0.25">
      <c r="A1077" s="14" t="s">
        <v>2510</v>
      </c>
      <c r="B1077" s="8">
        <v>1201</v>
      </c>
      <c r="C1077" s="26" t="s">
        <v>128</v>
      </c>
      <c r="D1077" s="41" t="s">
        <v>123</v>
      </c>
      <c r="E1077" s="26">
        <v>361659</v>
      </c>
      <c r="F1077" s="26" t="s">
        <v>1899</v>
      </c>
      <c r="G1077" s="33" t="s">
        <v>221</v>
      </c>
      <c r="H1077" s="227" t="s">
        <v>1988</v>
      </c>
      <c r="I1077" s="227" t="s">
        <v>2372</v>
      </c>
      <c r="J1077" s="227" t="s">
        <v>2580</v>
      </c>
      <c r="K1077" s="227" t="s">
        <v>2492</v>
      </c>
      <c r="L1077" s="227" t="s">
        <v>347</v>
      </c>
      <c r="M1077" s="247">
        <v>4</v>
      </c>
      <c r="N1077" s="32">
        <v>4</v>
      </c>
      <c r="O1077" s="39" t="s">
        <v>1576</v>
      </c>
      <c r="P1077" s="125">
        <f>SUMIFS('C - Sazby a jednotkové ceny'!$H$7:$H$69,'C - Sazby a jednotkové ceny'!$E$7:$E$69,'A1 - Seznam míst plnění vnější'!L1077,'C - Sazby a jednotkové ceny'!$F$7:$F$69,'A1 - Seznam míst plnění vnější'!M1077)</f>
        <v>0</v>
      </c>
      <c r="Q1077" s="269">
        <f t="shared" si="47"/>
        <v>0</v>
      </c>
      <c r="R1077" s="249" t="s">
        <v>1586</v>
      </c>
      <c r="S1077" s="251" t="s">
        <v>1586</v>
      </c>
      <c r="T1077" s="252" t="s">
        <v>1586</v>
      </c>
      <c r="U1077" s="250" t="s">
        <v>1586</v>
      </c>
      <c r="V1077" s="261" t="s">
        <v>1586</v>
      </c>
      <c r="W1077" s="262" t="s">
        <v>1586</v>
      </c>
      <c r="Y1077" s="15">
        <f ca="1">SUMIFS('D - Harmonogram úklidu'!$AJ$5:$AJ$1213,'D - Harmonogram úklidu'!$A$5:$A$1213,'A1 - Seznam míst plnění vnější'!G1079,'D - Harmonogram úklidu'!$B$5:$B$1213,'A1 - Seznam míst plnění vnější'!L1079)</f>
        <v>12</v>
      </c>
      <c r="Z1077" s="47" t="str">
        <f t="shared" si="46"/>
        <v>Stařeč</v>
      </c>
    </row>
    <row r="1078" spans="1:26" ht="11.25" customHeight="1" x14ac:dyDescent="0.25">
      <c r="A1078" s="14" t="s">
        <v>2510</v>
      </c>
      <c r="B1078" s="8">
        <v>1201</v>
      </c>
      <c r="C1078" s="26" t="s">
        <v>128</v>
      </c>
      <c r="D1078" s="41" t="s">
        <v>123</v>
      </c>
      <c r="E1078" s="26">
        <v>361659</v>
      </c>
      <c r="F1078" s="26" t="s">
        <v>1900</v>
      </c>
      <c r="G1078" s="33" t="s">
        <v>221</v>
      </c>
      <c r="H1078" s="227" t="s">
        <v>1988</v>
      </c>
      <c r="I1078" s="227" t="s">
        <v>2372</v>
      </c>
      <c r="J1078" s="227" t="s">
        <v>2580</v>
      </c>
      <c r="K1078" s="227" t="s">
        <v>2495</v>
      </c>
      <c r="L1078" s="227" t="s">
        <v>350</v>
      </c>
      <c r="M1078" s="247">
        <v>4</v>
      </c>
      <c r="N1078" s="244">
        <v>95</v>
      </c>
      <c r="O1078" s="243" t="s">
        <v>1575</v>
      </c>
      <c r="P1078" s="125">
        <f>SUMIFS('C - Sazby a jednotkové ceny'!$H$7:$H$69,'C - Sazby a jednotkové ceny'!$E$7:$E$69,'A1 - Seznam míst plnění vnější'!L1078,'C - Sazby a jednotkové ceny'!$F$7:$F$69,'A1 - Seznam míst plnění vnější'!M1078)</f>
        <v>0</v>
      </c>
      <c r="Q1078" s="269">
        <f t="shared" si="47"/>
        <v>0</v>
      </c>
      <c r="R1078" s="249" t="s">
        <v>1586</v>
      </c>
      <c r="S1078" s="251" t="s">
        <v>1585</v>
      </c>
      <c r="T1078" s="252" t="s">
        <v>1585</v>
      </c>
      <c r="U1078" s="250" t="s">
        <v>1586</v>
      </c>
      <c r="V1078" s="261" t="s">
        <v>1586</v>
      </c>
      <c r="W1078" s="262" t="s">
        <v>1586</v>
      </c>
      <c r="Y1078" s="15">
        <f ca="1">SUMIFS('D - Harmonogram úklidu'!$AJ$5:$AJ$1213,'D - Harmonogram úklidu'!$A$5:$A$1213,'A1 - Seznam míst plnění vnější'!G1080,'D - Harmonogram úklidu'!$B$5:$B$1213,'A1 - Seznam míst plnění vnější'!L1080)</f>
        <v>16</v>
      </c>
      <c r="Z1078" s="47" t="str">
        <f t="shared" si="46"/>
        <v>Stařeč</v>
      </c>
    </row>
    <row r="1079" spans="1:26" ht="19.5" customHeight="1" x14ac:dyDescent="0.25">
      <c r="A1079" s="14" t="s">
        <v>2510</v>
      </c>
      <c r="B1079" s="8">
        <v>2411</v>
      </c>
      <c r="C1079" s="26" t="s">
        <v>68</v>
      </c>
      <c r="D1079" s="41" t="s">
        <v>58</v>
      </c>
      <c r="E1079" s="26">
        <v>370957</v>
      </c>
      <c r="F1079" s="26" t="s">
        <v>1901</v>
      </c>
      <c r="G1079" s="33" t="s">
        <v>108</v>
      </c>
      <c r="H1079" s="227" t="s">
        <v>1988</v>
      </c>
      <c r="I1079" s="227" t="s">
        <v>2373</v>
      </c>
      <c r="J1079" s="227" t="s">
        <v>2580</v>
      </c>
      <c r="K1079" s="227" t="s">
        <v>2492</v>
      </c>
      <c r="L1079" s="227" t="s">
        <v>347</v>
      </c>
      <c r="M1079" s="247">
        <v>12</v>
      </c>
      <c r="N1079" s="32">
        <v>3</v>
      </c>
      <c r="O1079" s="39" t="s">
        <v>1576</v>
      </c>
      <c r="P1079" s="125">
        <f>SUMIFS('C - Sazby a jednotkové ceny'!$H$7:$H$69,'C - Sazby a jednotkové ceny'!$E$7:$E$69,'A1 - Seznam míst plnění vnější'!L1079,'C - Sazby a jednotkové ceny'!$F$7:$F$69,'A1 - Seznam míst plnění vnější'!M1079)</f>
        <v>0</v>
      </c>
      <c r="Q1079" s="269">
        <f t="shared" si="47"/>
        <v>0</v>
      </c>
      <c r="R1079" s="249" t="s">
        <v>1586</v>
      </c>
      <c r="S1079" s="251" t="s">
        <v>1586</v>
      </c>
      <c r="T1079" s="252" t="s">
        <v>1586</v>
      </c>
      <c r="U1079" s="250" t="s">
        <v>1586</v>
      </c>
      <c r="V1079" s="261" t="s">
        <v>1586</v>
      </c>
      <c r="W1079" s="262" t="s">
        <v>1586</v>
      </c>
      <c r="Y1079" s="15">
        <f ca="1">SUMIFS('D - Harmonogram úklidu'!$AJ$5:$AJ$1213,'D - Harmonogram úklidu'!$A$5:$A$1213,'A1 - Seznam míst plnění vnější'!G1081,'D - Harmonogram úklidu'!$B$5:$B$1213,'A1 - Seznam míst plnění vnější'!L1081)</f>
        <v>16</v>
      </c>
      <c r="Z1079" s="47" t="str">
        <f t="shared" si="46"/>
        <v>Strážnice</v>
      </c>
    </row>
    <row r="1080" spans="1:26" ht="19.5" customHeight="1" x14ac:dyDescent="0.25">
      <c r="A1080" s="14" t="s">
        <v>489</v>
      </c>
      <c r="B1080" s="8">
        <v>2411</v>
      </c>
      <c r="C1080" s="4" t="s">
        <v>68</v>
      </c>
      <c r="D1080" s="42" t="s">
        <v>58</v>
      </c>
      <c r="E1080" s="26">
        <v>370957</v>
      </c>
      <c r="F1080" s="26" t="s">
        <v>1902</v>
      </c>
      <c r="G1080" s="33" t="s">
        <v>108</v>
      </c>
      <c r="H1080" s="227" t="s">
        <v>1988</v>
      </c>
      <c r="I1080" s="227" t="s">
        <v>2373</v>
      </c>
      <c r="J1080" s="227" t="s">
        <v>2580</v>
      </c>
      <c r="K1080" s="227" t="s">
        <v>2493</v>
      </c>
      <c r="L1080" s="227" t="s">
        <v>348</v>
      </c>
      <c r="M1080" s="247">
        <v>4</v>
      </c>
      <c r="N1080" s="32">
        <v>1</v>
      </c>
      <c r="O1080" s="39" t="s">
        <v>1576</v>
      </c>
      <c r="P1080" s="125">
        <f>SUMIFS('C - Sazby a jednotkové ceny'!$H$7:$H$69,'C - Sazby a jednotkové ceny'!$E$7:$E$69,'A1 - Seznam míst plnění vnější'!L1080,'C - Sazby a jednotkové ceny'!$F$7:$F$69,'A1 - Seznam míst plnění vnější'!M1080)</f>
        <v>0</v>
      </c>
      <c r="Q1080" s="269">
        <f t="shared" si="47"/>
        <v>0</v>
      </c>
      <c r="R1080" s="249" t="s">
        <v>1586</v>
      </c>
      <c r="S1080" s="251" t="s">
        <v>1586</v>
      </c>
      <c r="T1080" s="252" t="s">
        <v>1586</v>
      </c>
      <c r="U1080" s="250" t="s">
        <v>1586</v>
      </c>
      <c r="V1080" s="261" t="s">
        <v>1586</v>
      </c>
      <c r="W1080" s="262" t="s">
        <v>1586</v>
      </c>
      <c r="Y1080" s="15">
        <f ca="1">SUMIFS('D - Harmonogram úklidu'!$AJ$5:$AJ$1213,'D - Harmonogram úklidu'!$A$5:$A$1213,'A1 - Seznam míst plnění vnější'!G1082,'D - Harmonogram úklidu'!$B$5:$B$1213,'A1 - Seznam míst plnění vnější'!L1082)</f>
        <v>1</v>
      </c>
      <c r="Z1080" s="47" t="str">
        <f t="shared" si="46"/>
        <v>Strážnice</v>
      </c>
    </row>
    <row r="1081" spans="1:26" ht="19.5" customHeight="1" x14ac:dyDescent="0.25">
      <c r="A1081" s="14" t="s">
        <v>2510</v>
      </c>
      <c r="B1081" s="8">
        <v>2411</v>
      </c>
      <c r="C1081" s="44" t="s">
        <v>68</v>
      </c>
      <c r="D1081" s="42" t="s">
        <v>58</v>
      </c>
      <c r="E1081" s="26">
        <v>370957</v>
      </c>
      <c r="F1081" s="26" t="s">
        <v>1903</v>
      </c>
      <c r="G1081" s="33" t="s">
        <v>108</v>
      </c>
      <c r="H1081" s="227" t="s">
        <v>1988</v>
      </c>
      <c r="I1081" s="227" t="s">
        <v>2373</v>
      </c>
      <c r="J1081" s="227" t="s">
        <v>2580</v>
      </c>
      <c r="K1081" s="227" t="s">
        <v>2495</v>
      </c>
      <c r="L1081" s="227" t="s">
        <v>350</v>
      </c>
      <c r="M1081" s="247">
        <v>4</v>
      </c>
      <c r="N1081" s="244">
        <v>600</v>
      </c>
      <c r="O1081" s="243" t="s">
        <v>1575</v>
      </c>
      <c r="P1081" s="125">
        <f>SUMIFS('C - Sazby a jednotkové ceny'!$H$7:$H$69,'C - Sazby a jednotkové ceny'!$E$7:$E$69,'A1 - Seznam míst plnění vnější'!L1081,'C - Sazby a jednotkové ceny'!$F$7:$F$69,'A1 - Seznam míst plnění vnější'!M1081)</f>
        <v>0</v>
      </c>
      <c r="Q1081" s="269">
        <f t="shared" si="47"/>
        <v>0</v>
      </c>
      <c r="R1081" s="249" t="s">
        <v>1586</v>
      </c>
      <c r="S1081" s="251" t="s">
        <v>1585</v>
      </c>
      <c r="T1081" s="252" t="s">
        <v>1585</v>
      </c>
      <c r="U1081" s="250" t="s">
        <v>1586</v>
      </c>
      <c r="V1081" s="261" t="s">
        <v>1586</v>
      </c>
      <c r="W1081" s="262" t="s">
        <v>1586</v>
      </c>
      <c r="Y1081" s="15">
        <f ca="1">SUMIFS('D - Harmonogram úklidu'!$AJ$5:$AJ$1213,'D - Harmonogram úklidu'!$A$5:$A$1213,'A1 - Seznam míst plnění vnější'!G1083,'D - Harmonogram úklidu'!$B$5:$B$1213,'A1 - Seznam míst plnění vnější'!L1083)</f>
        <v>16</v>
      </c>
      <c r="Z1081" s="47" t="str">
        <f t="shared" si="46"/>
        <v>Strážnice</v>
      </c>
    </row>
    <row r="1082" spans="1:26" ht="19.5" customHeight="1" x14ac:dyDescent="0.25">
      <c r="A1082" s="14" t="s">
        <v>2510</v>
      </c>
      <c r="B1082" s="8">
        <v>2411</v>
      </c>
      <c r="C1082" s="4" t="s">
        <v>68</v>
      </c>
      <c r="D1082" s="21" t="s">
        <v>58</v>
      </c>
      <c r="E1082" s="26">
        <v>370957</v>
      </c>
      <c r="F1082" s="26" t="s">
        <v>1904</v>
      </c>
      <c r="G1082" s="33" t="s">
        <v>108</v>
      </c>
      <c r="H1082" s="227" t="s">
        <v>1988</v>
      </c>
      <c r="I1082" s="227" t="s">
        <v>2373</v>
      </c>
      <c r="J1082" s="227" t="s">
        <v>2494</v>
      </c>
      <c r="K1082" s="227" t="s">
        <v>2494</v>
      </c>
      <c r="L1082" s="227" t="s">
        <v>391</v>
      </c>
      <c r="M1082" s="247">
        <v>1</v>
      </c>
      <c r="N1082" s="244">
        <v>360</v>
      </c>
      <c r="O1082" s="243" t="s">
        <v>1575</v>
      </c>
      <c r="P1082" s="125">
        <f>SUMIFS('C - Sazby a jednotkové ceny'!$H$7:$H$69,'C - Sazby a jednotkové ceny'!$E$7:$E$69,'A1 - Seznam míst plnění vnější'!L1082,'C - Sazby a jednotkové ceny'!$F$7:$F$69,'A1 - Seznam míst plnění vnější'!M1082)</f>
        <v>0</v>
      </c>
      <c r="Q1082" s="269">
        <f t="shared" si="47"/>
        <v>0</v>
      </c>
      <c r="R1082" s="249" t="s">
        <v>1586</v>
      </c>
      <c r="S1082" s="251" t="s">
        <v>1586</v>
      </c>
      <c r="T1082" s="252" t="s">
        <v>1586</v>
      </c>
      <c r="U1082" s="250" t="s">
        <v>1586</v>
      </c>
      <c r="V1082" s="261" t="s">
        <v>1586</v>
      </c>
      <c r="W1082" s="262" t="s">
        <v>1586</v>
      </c>
      <c r="Y1082" s="15">
        <f ca="1">SUMIFS('D - Harmonogram úklidu'!$AJ$5:$AJ$1213,'D - Harmonogram úklidu'!$A$5:$A$1213,'A1 - Seznam míst plnění vnější'!G1084,'D - Harmonogram úklidu'!$B$5:$B$1213,'A1 - Seznam míst plnění vnější'!L1084)</f>
        <v>16</v>
      </c>
      <c r="Z1082" s="47" t="str">
        <f t="shared" si="46"/>
        <v>Strážnice</v>
      </c>
    </row>
    <row r="1083" spans="1:26" ht="11.25" customHeight="1" x14ac:dyDescent="0.25">
      <c r="A1083" s="14" t="s">
        <v>2510</v>
      </c>
      <c r="B1083" s="8">
        <v>2411</v>
      </c>
      <c r="C1083" s="26" t="s">
        <v>68</v>
      </c>
      <c r="D1083" s="41" t="s">
        <v>58</v>
      </c>
      <c r="E1083" s="26">
        <v>370957</v>
      </c>
      <c r="F1083" s="26" t="s">
        <v>1610</v>
      </c>
      <c r="G1083" s="33" t="s">
        <v>108</v>
      </c>
      <c r="H1083" s="227" t="s">
        <v>1988</v>
      </c>
      <c r="I1083" s="227" t="s">
        <v>2374</v>
      </c>
      <c r="J1083" s="227" t="s">
        <v>2580</v>
      </c>
      <c r="K1083" s="227" t="s">
        <v>2493</v>
      </c>
      <c r="L1083" s="227" t="s">
        <v>348</v>
      </c>
      <c r="M1083" s="247">
        <v>12</v>
      </c>
      <c r="N1083" s="32">
        <v>1</v>
      </c>
      <c r="O1083" s="39" t="s">
        <v>1576</v>
      </c>
      <c r="P1083" s="125">
        <f>SUMIFS('C - Sazby a jednotkové ceny'!$H$7:$H$69,'C - Sazby a jednotkové ceny'!$E$7:$E$69,'A1 - Seznam míst plnění vnější'!L1083,'C - Sazby a jednotkové ceny'!$F$7:$F$69,'A1 - Seznam míst plnění vnější'!M1083)</f>
        <v>0</v>
      </c>
      <c r="Q1083" s="269">
        <f t="shared" si="47"/>
        <v>0</v>
      </c>
      <c r="R1083" s="249" t="s">
        <v>1586</v>
      </c>
      <c r="S1083" s="251" t="s">
        <v>1586</v>
      </c>
      <c r="T1083" s="252" t="s">
        <v>1586</v>
      </c>
      <c r="U1083" s="250" t="s">
        <v>1586</v>
      </c>
      <c r="V1083" s="261" t="s">
        <v>1586</v>
      </c>
      <c r="W1083" s="262" t="s">
        <v>1586</v>
      </c>
      <c r="Y1083" s="15">
        <f ca="1">SUMIFS('D - Harmonogram úklidu'!$AJ$5:$AJ$1213,'D - Harmonogram úklidu'!$A$5:$A$1213,'A1 - Seznam míst plnění vnější'!G1085,'D - Harmonogram úklidu'!$B$5:$B$1213,'A1 - Seznam míst plnění vnější'!L1085)</f>
        <v>2</v>
      </c>
      <c r="Z1083" s="47" t="str">
        <f t="shared" si="46"/>
        <v>Strážnice</v>
      </c>
    </row>
    <row r="1084" spans="1:26" ht="11.25" customHeight="1" x14ac:dyDescent="0.25">
      <c r="A1084" s="14" t="s">
        <v>2510</v>
      </c>
      <c r="B1084" s="8">
        <v>2411</v>
      </c>
      <c r="C1084" s="26" t="s">
        <v>68</v>
      </c>
      <c r="D1084" s="41" t="s">
        <v>58</v>
      </c>
      <c r="E1084" s="26">
        <v>370957</v>
      </c>
      <c r="F1084" s="26" t="s">
        <v>1611</v>
      </c>
      <c r="G1084" s="33" t="s">
        <v>108</v>
      </c>
      <c r="H1084" s="227" t="s">
        <v>1988</v>
      </c>
      <c r="I1084" s="227" t="s">
        <v>2374</v>
      </c>
      <c r="J1084" s="227" t="s">
        <v>2580</v>
      </c>
      <c r="K1084" s="227" t="s">
        <v>2495</v>
      </c>
      <c r="L1084" s="227" t="s">
        <v>350</v>
      </c>
      <c r="M1084" s="247">
        <v>12</v>
      </c>
      <c r="N1084" s="244">
        <v>78</v>
      </c>
      <c r="O1084" s="243" t="s">
        <v>1575</v>
      </c>
      <c r="P1084" s="125">
        <f>SUMIFS('C - Sazby a jednotkové ceny'!$H$7:$H$69,'C - Sazby a jednotkové ceny'!$E$7:$E$69,'A1 - Seznam míst plnění vnější'!L1084,'C - Sazby a jednotkové ceny'!$F$7:$F$69,'A1 - Seznam míst plnění vnější'!M1084)</f>
        <v>0</v>
      </c>
      <c r="Q1084" s="269">
        <f t="shared" si="47"/>
        <v>0</v>
      </c>
      <c r="R1084" s="249" t="s">
        <v>1586</v>
      </c>
      <c r="S1084" s="251" t="s">
        <v>1585</v>
      </c>
      <c r="T1084" s="252" t="s">
        <v>1585</v>
      </c>
      <c r="U1084" s="250" t="s">
        <v>1586</v>
      </c>
      <c r="V1084" s="261" t="s">
        <v>1586</v>
      </c>
      <c r="W1084" s="262" t="s">
        <v>1586</v>
      </c>
      <c r="Y1084" s="15">
        <f ca="1">SUMIFS('D - Harmonogram úklidu'!$AJ$5:$AJ$1213,'D - Harmonogram úklidu'!$A$5:$A$1213,'A1 - Seznam míst plnění vnější'!G1086,'D - Harmonogram úklidu'!$B$5:$B$1213,'A1 - Seznam míst plnění vnější'!L1086)</f>
        <v>4</v>
      </c>
      <c r="Z1084" s="47" t="str">
        <f t="shared" si="46"/>
        <v>Strážnice</v>
      </c>
    </row>
    <row r="1085" spans="1:26" ht="19.5" customHeight="1" x14ac:dyDescent="0.25">
      <c r="A1085" s="14" t="s">
        <v>2510</v>
      </c>
      <c r="B1085" s="8">
        <v>1611</v>
      </c>
      <c r="C1085" s="4" t="s">
        <v>128</v>
      </c>
      <c r="D1085" s="41" t="s">
        <v>121</v>
      </c>
      <c r="E1085" s="26">
        <v>548933</v>
      </c>
      <c r="F1085" s="26" t="s">
        <v>1624</v>
      </c>
      <c r="G1085" s="33" t="s">
        <v>222</v>
      </c>
      <c r="H1085" s="227" t="s">
        <v>1988</v>
      </c>
      <c r="I1085" s="227" t="s">
        <v>2375</v>
      </c>
      <c r="J1085" s="227" t="s">
        <v>2580</v>
      </c>
      <c r="K1085" s="227" t="s">
        <v>2491</v>
      </c>
      <c r="L1085" s="227" t="s">
        <v>346</v>
      </c>
      <c r="M1085" s="247">
        <v>2</v>
      </c>
      <c r="N1085" s="244">
        <v>6</v>
      </c>
      <c r="O1085" s="243" t="s">
        <v>1575</v>
      </c>
      <c r="P1085" s="125">
        <f>SUMIFS('C - Sazby a jednotkové ceny'!$H$7:$H$69,'C - Sazby a jednotkové ceny'!$E$7:$E$69,'A1 - Seznam míst plnění vnější'!L1085,'C - Sazby a jednotkové ceny'!$F$7:$F$69,'A1 - Seznam míst plnění vnější'!M1085)</f>
        <v>0</v>
      </c>
      <c r="Q1085" s="269">
        <f t="shared" si="47"/>
        <v>0</v>
      </c>
      <c r="R1085" s="249" t="s">
        <v>1586</v>
      </c>
      <c r="S1085" s="251" t="s">
        <v>1586</v>
      </c>
      <c r="T1085" s="252" t="s">
        <v>1586</v>
      </c>
      <c r="U1085" s="250" t="s">
        <v>1586</v>
      </c>
      <c r="V1085" s="261" t="s">
        <v>1586</v>
      </c>
      <c r="W1085" s="262" t="s">
        <v>1586</v>
      </c>
      <c r="Y1085" s="15">
        <f ca="1">SUMIFS('D - Harmonogram úklidu'!$AJ$5:$AJ$1213,'D - Harmonogram úklidu'!$A$5:$A$1213,'A1 - Seznam míst plnění vnější'!G1087,'D - Harmonogram úklidu'!$B$5:$B$1213,'A1 - Seznam míst plnění vnější'!L1087)</f>
        <v>2</v>
      </c>
      <c r="Z1085" s="47" t="str">
        <f t="shared" si="46"/>
        <v>Stružinec</v>
      </c>
    </row>
    <row r="1086" spans="1:26" ht="19.5" customHeight="1" x14ac:dyDescent="0.25">
      <c r="A1086" s="14" t="s">
        <v>2510</v>
      </c>
      <c r="B1086" s="8">
        <v>1611</v>
      </c>
      <c r="C1086" s="4" t="s">
        <v>128</v>
      </c>
      <c r="D1086" s="41" t="s">
        <v>121</v>
      </c>
      <c r="E1086" s="26">
        <v>548933</v>
      </c>
      <c r="F1086" s="26" t="s">
        <v>1625</v>
      </c>
      <c r="G1086" s="33" t="s">
        <v>222</v>
      </c>
      <c r="H1086" s="227" t="s">
        <v>1988</v>
      </c>
      <c r="I1086" s="227" t="s">
        <v>2375</v>
      </c>
      <c r="J1086" s="227" t="s">
        <v>2580</v>
      </c>
      <c r="K1086" s="227" t="s">
        <v>2492</v>
      </c>
      <c r="L1086" s="227" t="s">
        <v>347</v>
      </c>
      <c r="M1086" s="247">
        <v>4</v>
      </c>
      <c r="N1086" s="32">
        <v>1</v>
      </c>
      <c r="O1086" s="39" t="s">
        <v>1576</v>
      </c>
      <c r="P1086" s="125">
        <f>SUMIFS('C - Sazby a jednotkové ceny'!$H$7:$H$69,'C - Sazby a jednotkové ceny'!$E$7:$E$69,'A1 - Seznam míst plnění vnější'!L1086,'C - Sazby a jednotkové ceny'!$F$7:$F$69,'A1 - Seznam míst plnění vnější'!M1086)</f>
        <v>0</v>
      </c>
      <c r="Q1086" s="269">
        <f t="shared" si="47"/>
        <v>0</v>
      </c>
      <c r="R1086" s="249" t="s">
        <v>1586</v>
      </c>
      <c r="S1086" s="251" t="s">
        <v>1586</v>
      </c>
      <c r="T1086" s="252" t="s">
        <v>1586</v>
      </c>
      <c r="U1086" s="250" t="s">
        <v>1586</v>
      </c>
      <c r="V1086" s="261" t="s">
        <v>1586</v>
      </c>
      <c r="W1086" s="262" t="s">
        <v>1586</v>
      </c>
      <c r="Y1086" s="15">
        <f ca="1">SUMIFS('D - Harmonogram úklidu'!$AJ$5:$AJ$1213,'D - Harmonogram úklidu'!$A$5:$A$1213,'A1 - Seznam míst plnění vnější'!G1088,'D - Harmonogram úklidu'!$B$5:$B$1213,'A1 - Seznam míst plnění vnější'!L1088)</f>
        <v>1</v>
      </c>
      <c r="Z1086" s="47" t="str">
        <f t="shared" si="46"/>
        <v>Stružinec</v>
      </c>
    </row>
    <row r="1087" spans="1:26" ht="19.5" customHeight="1" x14ac:dyDescent="0.25">
      <c r="A1087" s="14" t="s">
        <v>2510</v>
      </c>
      <c r="B1087" s="8">
        <v>1611</v>
      </c>
      <c r="C1087" s="4" t="s">
        <v>128</v>
      </c>
      <c r="D1087" s="41" t="s">
        <v>121</v>
      </c>
      <c r="E1087" s="26">
        <v>548933</v>
      </c>
      <c r="F1087" s="26" t="s">
        <v>1626</v>
      </c>
      <c r="G1087" s="33" t="s">
        <v>222</v>
      </c>
      <c r="H1087" s="227" t="s">
        <v>1988</v>
      </c>
      <c r="I1087" s="227" t="s">
        <v>2375</v>
      </c>
      <c r="J1087" s="227" t="s">
        <v>2580</v>
      </c>
      <c r="K1087" s="227" t="s">
        <v>2495</v>
      </c>
      <c r="L1087" s="227" t="s">
        <v>350</v>
      </c>
      <c r="M1087" s="247">
        <v>1</v>
      </c>
      <c r="N1087" s="244">
        <v>764</v>
      </c>
      <c r="O1087" s="243" t="s">
        <v>1575</v>
      </c>
      <c r="P1087" s="125">
        <f>SUMIFS('C - Sazby a jednotkové ceny'!$H$7:$H$69,'C - Sazby a jednotkové ceny'!$E$7:$E$69,'A1 - Seznam míst plnění vnější'!L1087,'C - Sazby a jednotkové ceny'!$F$7:$F$69,'A1 - Seznam míst plnění vnější'!M1087)</f>
        <v>0</v>
      </c>
      <c r="Q1087" s="269">
        <f t="shared" si="47"/>
        <v>0</v>
      </c>
      <c r="R1087" s="249" t="s">
        <v>1586</v>
      </c>
      <c r="S1087" s="251" t="s">
        <v>1586</v>
      </c>
      <c r="T1087" s="252" t="s">
        <v>1586</v>
      </c>
      <c r="U1087" s="250" t="s">
        <v>1586</v>
      </c>
      <c r="V1087" s="261" t="s">
        <v>1586</v>
      </c>
      <c r="W1087" s="262" t="s">
        <v>1586</v>
      </c>
      <c r="Y1087" s="15">
        <f ca="1">SUMIFS('D - Harmonogram úklidu'!$AJ$5:$AJ$1213,'D - Harmonogram úklidu'!$A$5:$A$1213,'A1 - Seznam míst plnění vnější'!G1089,'D - Harmonogram úklidu'!$B$5:$B$1213,'A1 - Seznam míst plnění vnější'!L1089)</f>
        <v>4</v>
      </c>
      <c r="Z1087" s="47" t="str">
        <f t="shared" si="46"/>
        <v>Stružinec</v>
      </c>
    </row>
    <row r="1088" spans="1:26" ht="19.5" customHeight="1" x14ac:dyDescent="0.25">
      <c r="A1088" s="14" t="s">
        <v>2510</v>
      </c>
      <c r="B1088" s="8">
        <v>1611</v>
      </c>
      <c r="C1088" s="4" t="s">
        <v>128</v>
      </c>
      <c r="D1088" s="41" t="s">
        <v>121</v>
      </c>
      <c r="E1088" s="26">
        <v>548933</v>
      </c>
      <c r="F1088" s="26" t="s">
        <v>1627</v>
      </c>
      <c r="G1088" s="33" t="s">
        <v>222</v>
      </c>
      <c r="H1088" s="227" t="s">
        <v>1988</v>
      </c>
      <c r="I1088" s="227" t="s">
        <v>2375</v>
      </c>
      <c r="J1088" s="227" t="s">
        <v>2494</v>
      </c>
      <c r="K1088" s="227" t="s">
        <v>2494</v>
      </c>
      <c r="L1088" s="227" t="s">
        <v>391</v>
      </c>
      <c r="M1088" s="247">
        <v>1</v>
      </c>
      <c r="N1088" s="244">
        <v>695</v>
      </c>
      <c r="O1088" s="243" t="s">
        <v>1575</v>
      </c>
      <c r="P1088" s="125">
        <f>SUMIFS('C - Sazby a jednotkové ceny'!$H$7:$H$69,'C - Sazby a jednotkové ceny'!$E$7:$E$69,'A1 - Seznam míst plnění vnější'!L1088,'C - Sazby a jednotkové ceny'!$F$7:$F$69,'A1 - Seznam míst plnění vnější'!M1088)</f>
        <v>0</v>
      </c>
      <c r="Q1088" s="269">
        <f t="shared" si="47"/>
        <v>0</v>
      </c>
      <c r="R1088" s="249" t="s">
        <v>1586</v>
      </c>
      <c r="S1088" s="251" t="s">
        <v>1586</v>
      </c>
      <c r="T1088" s="252" t="s">
        <v>1586</v>
      </c>
      <c r="U1088" s="250" t="s">
        <v>1586</v>
      </c>
      <c r="V1088" s="261" t="s">
        <v>1586</v>
      </c>
      <c r="W1088" s="262" t="s">
        <v>1586</v>
      </c>
      <c r="Y1088" s="15">
        <f ca="1">SUMIFS('D - Harmonogram úklidu'!$AJ$5:$AJ$1213,'D - Harmonogram úklidu'!$A$5:$A$1213,'A1 - Seznam míst plnění vnější'!G1091,'D - Harmonogram úklidu'!$B$5:$B$1213,'A1 - Seznam míst plnění vnější'!L1091)</f>
        <v>14</v>
      </c>
      <c r="Z1088" s="47" t="str">
        <f t="shared" si="46"/>
        <v>Stružinec</v>
      </c>
    </row>
    <row r="1089" spans="1:26" ht="19.5" customHeight="1" x14ac:dyDescent="0.25">
      <c r="A1089" s="14" t="s">
        <v>2510</v>
      </c>
      <c r="B1089" s="8">
        <v>1241</v>
      </c>
      <c r="C1089" s="4" t="s">
        <v>68</v>
      </c>
      <c r="D1089" s="43" t="s">
        <v>45</v>
      </c>
      <c r="E1089" s="26">
        <v>361857</v>
      </c>
      <c r="F1089" s="26" t="s">
        <v>2701</v>
      </c>
      <c r="G1089" s="33" t="s">
        <v>53</v>
      </c>
      <c r="H1089" s="227" t="s">
        <v>1988</v>
      </c>
      <c r="I1089" s="227" t="s">
        <v>2377</v>
      </c>
      <c r="J1089" s="227" t="s">
        <v>2580</v>
      </c>
      <c r="K1089" s="227" t="s">
        <v>2492</v>
      </c>
      <c r="L1089" s="227" t="s">
        <v>347</v>
      </c>
      <c r="M1089" s="247">
        <v>12</v>
      </c>
      <c r="N1089" s="32">
        <v>2</v>
      </c>
      <c r="O1089" s="39" t="s">
        <v>1576</v>
      </c>
      <c r="P1089" s="125">
        <f>SUMIFS('C - Sazby a jednotkové ceny'!$H$7:$H$69,'C - Sazby a jednotkové ceny'!$E$7:$E$69,'A1 - Seznam míst plnění vnější'!L1089,'C - Sazby a jednotkové ceny'!$F$7:$F$69,'A1 - Seznam míst plnění vnější'!M1089)</f>
        <v>0</v>
      </c>
      <c r="Q1089" s="269">
        <f t="shared" si="47"/>
        <v>0</v>
      </c>
      <c r="R1089" s="249" t="s">
        <v>1586</v>
      </c>
      <c r="S1089" s="251" t="s">
        <v>1586</v>
      </c>
      <c r="T1089" s="252" t="s">
        <v>1586</v>
      </c>
      <c r="U1089" s="250" t="s">
        <v>1586</v>
      </c>
      <c r="V1089" s="261" t="s">
        <v>1586</v>
      </c>
      <c r="W1089" s="262" t="s">
        <v>1586</v>
      </c>
      <c r="Y1089" s="15">
        <f ca="1">SUMIFS('D - Harmonogram úklidu'!$AJ$5:$AJ$1213,'D - Harmonogram úklidu'!$A$5:$A$1213,'A1 - Seznam míst plnění vnější'!G1096,'D - Harmonogram úklidu'!$B$5:$B$1213,'A1 - Seznam míst plnění vnější'!L1096)</f>
        <v>4</v>
      </c>
      <c r="Z1089" s="47" t="str">
        <f t="shared" si="46"/>
        <v>Střelice</v>
      </c>
    </row>
    <row r="1090" spans="1:26" ht="19.5" customHeight="1" x14ac:dyDescent="0.25">
      <c r="A1090" s="14" t="s">
        <v>2510</v>
      </c>
      <c r="B1090" s="30">
        <v>1241</v>
      </c>
      <c r="C1090" s="26" t="s">
        <v>68</v>
      </c>
      <c r="D1090" s="43" t="s">
        <v>45</v>
      </c>
      <c r="E1090" s="26">
        <v>361857</v>
      </c>
      <c r="F1090" s="26" t="s">
        <v>2703</v>
      </c>
      <c r="G1090" s="33" t="s">
        <v>53</v>
      </c>
      <c r="H1090" s="227" t="s">
        <v>1988</v>
      </c>
      <c r="I1090" s="227" t="s">
        <v>2377</v>
      </c>
      <c r="J1090" s="227" t="s">
        <v>2580</v>
      </c>
      <c r="K1090" s="227" t="s">
        <v>2493</v>
      </c>
      <c r="L1090" s="227" t="s">
        <v>348</v>
      </c>
      <c r="M1090" s="247">
        <v>12</v>
      </c>
      <c r="N1090" s="32">
        <v>1</v>
      </c>
      <c r="O1090" s="39" t="s">
        <v>1576</v>
      </c>
      <c r="P1090" s="125">
        <f>SUMIFS('C - Sazby a jednotkové ceny'!$H$7:$H$69,'C - Sazby a jednotkové ceny'!$E$7:$E$69,'A1 - Seznam míst plnění vnější'!L1090,'C - Sazby a jednotkové ceny'!$F$7:$F$69,'A1 - Seznam míst plnění vnější'!M1090)</f>
        <v>0</v>
      </c>
      <c r="Q1090" s="269">
        <f t="shared" ref="Q1090" si="48">M1090*P1090*N1090*(365/12/28)</f>
        <v>0</v>
      </c>
      <c r="R1090" s="249" t="s">
        <v>1586</v>
      </c>
      <c r="S1090" s="251" t="s">
        <v>1586</v>
      </c>
      <c r="T1090" s="252" t="s">
        <v>1586</v>
      </c>
      <c r="U1090" s="250" t="s">
        <v>1586</v>
      </c>
      <c r="V1090" s="261" t="s">
        <v>1586</v>
      </c>
      <c r="W1090" s="262" t="s">
        <v>1586</v>
      </c>
    </row>
    <row r="1091" spans="1:26" ht="19.5" customHeight="1" x14ac:dyDescent="0.25">
      <c r="A1091" s="14" t="s">
        <v>2510</v>
      </c>
      <c r="B1091" s="8">
        <v>1241</v>
      </c>
      <c r="C1091" s="4" t="s">
        <v>68</v>
      </c>
      <c r="D1091" s="42" t="s">
        <v>45</v>
      </c>
      <c r="E1091" s="26">
        <v>361857</v>
      </c>
      <c r="F1091" s="26" t="s">
        <v>2702</v>
      </c>
      <c r="G1091" s="33" t="s">
        <v>53</v>
      </c>
      <c r="H1091" s="227" t="s">
        <v>1988</v>
      </c>
      <c r="I1091" s="227" t="s">
        <v>2377</v>
      </c>
      <c r="J1091" s="227" t="s">
        <v>2580</v>
      </c>
      <c r="K1091" s="227" t="s">
        <v>2495</v>
      </c>
      <c r="L1091" s="227" t="s">
        <v>350</v>
      </c>
      <c r="M1091" s="247">
        <v>1</v>
      </c>
      <c r="N1091" s="244">
        <v>4457</v>
      </c>
      <c r="O1091" s="243" t="s">
        <v>1575</v>
      </c>
      <c r="P1091" s="125">
        <f>SUMIFS('C - Sazby a jednotkové ceny'!$H$7:$H$69,'C - Sazby a jednotkové ceny'!$E$7:$E$69,'A1 - Seznam míst plnění vnější'!L1091,'C - Sazby a jednotkové ceny'!$F$7:$F$69,'A1 - Seznam míst plnění vnější'!M1091)</f>
        <v>0</v>
      </c>
      <c r="Q1091" s="269">
        <f t="shared" si="47"/>
        <v>0</v>
      </c>
      <c r="R1091" s="249" t="s">
        <v>1586</v>
      </c>
      <c r="S1091" s="251" t="s">
        <v>1585</v>
      </c>
      <c r="T1091" s="252" t="s">
        <v>1585</v>
      </c>
      <c r="U1091" s="250" t="s">
        <v>1586</v>
      </c>
      <c r="V1091" s="261" t="s">
        <v>1586</v>
      </c>
      <c r="W1091" s="262" t="s">
        <v>1586</v>
      </c>
      <c r="Y1091" s="15">
        <f ca="1">SUMIFS('D - Harmonogram úklidu'!$AJ$5:$AJ$1213,'D - Harmonogram úklidu'!$A$5:$A$1213,'A1 - Seznam míst plnění vnější'!G1097,'D - Harmonogram úklidu'!$B$5:$B$1213,'A1 - Seznam míst plnění vnější'!L1097)</f>
        <v>2</v>
      </c>
      <c r="Z1091" s="47" t="str">
        <f t="shared" si="46"/>
        <v>Střelice</v>
      </c>
    </row>
    <row r="1092" spans="1:26" ht="11.25" customHeight="1" x14ac:dyDescent="0.25">
      <c r="A1092" s="14" t="s">
        <v>2510</v>
      </c>
      <c r="B1092" s="8">
        <v>1241</v>
      </c>
      <c r="C1092" s="4" t="s">
        <v>68</v>
      </c>
      <c r="D1092" s="43" t="s">
        <v>45</v>
      </c>
      <c r="E1092" s="26">
        <v>361857</v>
      </c>
      <c r="F1092" s="26" t="s">
        <v>1633</v>
      </c>
      <c r="G1092" s="33" t="s">
        <v>53</v>
      </c>
      <c r="H1092" s="227" t="s">
        <v>1988</v>
      </c>
      <c r="I1092" s="227" t="s">
        <v>2378</v>
      </c>
      <c r="J1092" s="227" t="s">
        <v>2580</v>
      </c>
      <c r="K1092" s="227" t="s">
        <v>2495</v>
      </c>
      <c r="L1092" s="227" t="s">
        <v>350</v>
      </c>
      <c r="M1092" s="247">
        <v>12</v>
      </c>
      <c r="N1092" s="244">
        <v>171</v>
      </c>
      <c r="O1092" s="243" t="s">
        <v>1575</v>
      </c>
      <c r="P1092" s="125">
        <f>SUMIFS('C - Sazby a jednotkové ceny'!$H$7:$H$69,'C - Sazby a jednotkové ceny'!$E$7:$E$69,'A1 - Seznam míst plnění vnější'!L1092,'C - Sazby a jednotkové ceny'!$F$7:$F$69,'A1 - Seznam míst plnění vnější'!M1092)</f>
        <v>0</v>
      </c>
      <c r="Q1092" s="269">
        <f t="shared" si="47"/>
        <v>0</v>
      </c>
      <c r="R1092" s="249" t="s">
        <v>1586</v>
      </c>
      <c r="S1092" s="251" t="s">
        <v>1585</v>
      </c>
      <c r="T1092" s="252" t="s">
        <v>1585</v>
      </c>
      <c r="U1092" s="250" t="s">
        <v>1586</v>
      </c>
      <c r="V1092" s="261" t="s">
        <v>1586</v>
      </c>
      <c r="W1092" s="262" t="s">
        <v>1586</v>
      </c>
      <c r="Y1092" s="15">
        <f ca="1">SUMIFS('D - Harmonogram úklidu'!$AJ$5:$AJ$1213,'D - Harmonogram úklidu'!$A$5:$A$1213,'A1 - Seznam míst plnění vnější'!G1098,'D - Harmonogram úklidu'!$B$5:$B$1213,'A1 - Seznam míst plnění vnější'!L1098)</f>
        <v>4</v>
      </c>
      <c r="Z1092" s="47" t="str">
        <f t="shared" si="46"/>
        <v>Střelice</v>
      </c>
    </row>
    <row r="1093" spans="1:26" ht="19.5" customHeight="1" x14ac:dyDescent="0.25">
      <c r="A1093" s="14" t="s">
        <v>2510</v>
      </c>
      <c r="B1093" s="8">
        <v>1241</v>
      </c>
      <c r="C1093" s="26" t="s">
        <v>344</v>
      </c>
      <c r="D1093" s="21" t="s">
        <v>45</v>
      </c>
      <c r="E1093" s="26">
        <v>361865</v>
      </c>
      <c r="F1093" s="26" t="s">
        <v>1612</v>
      </c>
      <c r="G1093" s="33" t="s">
        <v>54</v>
      </c>
      <c r="H1093" s="227" t="s">
        <v>1988</v>
      </c>
      <c r="I1093" s="227" t="s">
        <v>2376</v>
      </c>
      <c r="J1093" s="227" t="s">
        <v>2580</v>
      </c>
      <c r="K1093" s="227" t="s">
        <v>2491</v>
      </c>
      <c r="L1093" s="227" t="s">
        <v>346</v>
      </c>
      <c r="M1093" s="247">
        <v>4</v>
      </c>
      <c r="N1093" s="244">
        <v>28</v>
      </c>
      <c r="O1093" s="243" t="s">
        <v>1575</v>
      </c>
      <c r="P1093" s="125">
        <f>SUMIFS('C - Sazby a jednotkové ceny'!$H$7:$H$69,'C - Sazby a jednotkové ceny'!$E$7:$E$69,'A1 - Seznam míst plnění vnější'!L1093,'C - Sazby a jednotkové ceny'!$F$7:$F$69,'A1 - Seznam míst plnění vnější'!M1093)</f>
        <v>0</v>
      </c>
      <c r="Q1093" s="269">
        <f t="shared" si="47"/>
        <v>0</v>
      </c>
      <c r="R1093" s="249" t="s">
        <v>1586</v>
      </c>
      <c r="S1093" s="251" t="s">
        <v>1586</v>
      </c>
      <c r="T1093" s="252" t="s">
        <v>1586</v>
      </c>
      <c r="U1093" s="250" t="s">
        <v>1586</v>
      </c>
      <c r="V1093" s="261" t="s">
        <v>1586</v>
      </c>
      <c r="W1093" s="262" t="s">
        <v>1586</v>
      </c>
      <c r="Y1093" s="15">
        <f ca="1">SUMIFS('D - Harmonogram úklidu'!$AJ$5:$AJ$1213,'D - Harmonogram úklidu'!$A$5:$A$1213,'A1 - Seznam míst plnění vnější'!G1092,'D - Harmonogram úklidu'!$B$5:$B$1213,'A1 - Seznam míst plnění vnější'!L1092)</f>
        <v>14</v>
      </c>
      <c r="Z1093" s="47" t="str">
        <f t="shared" si="46"/>
        <v>Střelice dolní</v>
      </c>
    </row>
    <row r="1094" spans="1:26" ht="19.5" customHeight="1" x14ac:dyDescent="0.25">
      <c r="A1094" s="14" t="s">
        <v>2510</v>
      </c>
      <c r="B1094" s="8">
        <v>1241</v>
      </c>
      <c r="C1094" s="4" t="s">
        <v>344</v>
      </c>
      <c r="D1094" s="21" t="s">
        <v>45</v>
      </c>
      <c r="E1094" s="26">
        <v>361865</v>
      </c>
      <c r="F1094" s="26" t="s">
        <v>1613</v>
      </c>
      <c r="G1094" s="33" t="s">
        <v>54</v>
      </c>
      <c r="H1094" s="227" t="s">
        <v>1988</v>
      </c>
      <c r="I1094" s="227" t="s">
        <v>2376</v>
      </c>
      <c r="J1094" s="227" t="s">
        <v>2580</v>
      </c>
      <c r="K1094" s="227" t="s">
        <v>2492</v>
      </c>
      <c r="L1094" s="227" t="s">
        <v>347</v>
      </c>
      <c r="M1094" s="247">
        <v>4</v>
      </c>
      <c r="N1094" s="32">
        <v>2</v>
      </c>
      <c r="O1094" s="39" t="s">
        <v>1576</v>
      </c>
      <c r="P1094" s="125">
        <f>SUMIFS('C - Sazby a jednotkové ceny'!$H$7:$H$69,'C - Sazby a jednotkové ceny'!$E$7:$E$69,'A1 - Seznam míst plnění vnější'!L1094,'C - Sazby a jednotkové ceny'!$F$7:$F$69,'A1 - Seznam míst plnění vnější'!M1094)</f>
        <v>0</v>
      </c>
      <c r="Q1094" s="269">
        <f t="shared" si="47"/>
        <v>0</v>
      </c>
      <c r="R1094" s="249" t="s">
        <v>1586</v>
      </c>
      <c r="S1094" s="251" t="s">
        <v>1586</v>
      </c>
      <c r="T1094" s="252" t="s">
        <v>1586</v>
      </c>
      <c r="U1094" s="250" t="s">
        <v>1586</v>
      </c>
      <c r="V1094" s="261" t="s">
        <v>1586</v>
      </c>
      <c r="W1094" s="262" t="s">
        <v>1586</v>
      </c>
      <c r="Y1094" s="15">
        <f ca="1">SUMIFS('D - Harmonogram úklidu'!$AJ$5:$AJ$1213,'D - Harmonogram úklidu'!$A$5:$A$1213,'A1 - Seznam míst plnění vnější'!G1093,'D - Harmonogram úklidu'!$B$5:$B$1213,'A1 - Seznam míst plnění vnější'!L1093)</f>
        <v>4</v>
      </c>
      <c r="Z1094" s="47" t="str">
        <f t="shared" si="46"/>
        <v>Střelice dolní</v>
      </c>
    </row>
    <row r="1095" spans="1:26" ht="19.5" customHeight="1" x14ac:dyDescent="0.25">
      <c r="A1095" s="14" t="s">
        <v>2510</v>
      </c>
      <c r="B1095" s="8">
        <v>1241</v>
      </c>
      <c r="C1095" s="4" t="s">
        <v>344</v>
      </c>
      <c r="D1095" s="21" t="s">
        <v>45</v>
      </c>
      <c r="E1095" s="26">
        <v>361865</v>
      </c>
      <c r="F1095" s="26" t="s">
        <v>1614</v>
      </c>
      <c r="G1095" s="33" t="s">
        <v>54</v>
      </c>
      <c r="H1095" s="227" t="s">
        <v>1988</v>
      </c>
      <c r="I1095" s="227" t="s">
        <v>2376</v>
      </c>
      <c r="J1095" s="227" t="s">
        <v>2580</v>
      </c>
      <c r="K1095" s="227" t="s">
        <v>2493</v>
      </c>
      <c r="L1095" s="227" t="s">
        <v>348</v>
      </c>
      <c r="M1095" s="247">
        <v>4</v>
      </c>
      <c r="N1095" s="32">
        <v>2</v>
      </c>
      <c r="O1095" s="39" t="s">
        <v>1576</v>
      </c>
      <c r="P1095" s="125">
        <f>SUMIFS('C - Sazby a jednotkové ceny'!$H$7:$H$69,'C - Sazby a jednotkové ceny'!$E$7:$E$69,'A1 - Seznam míst plnění vnější'!L1095,'C - Sazby a jednotkové ceny'!$F$7:$F$69,'A1 - Seznam míst plnění vnější'!M1095)</f>
        <v>0</v>
      </c>
      <c r="Q1095" s="269">
        <f t="shared" si="47"/>
        <v>0</v>
      </c>
      <c r="R1095" s="249" t="s">
        <v>1586</v>
      </c>
      <c r="S1095" s="251" t="s">
        <v>1586</v>
      </c>
      <c r="T1095" s="252" t="s">
        <v>1586</v>
      </c>
      <c r="U1095" s="250" t="s">
        <v>1586</v>
      </c>
      <c r="V1095" s="261" t="s">
        <v>1586</v>
      </c>
      <c r="W1095" s="262" t="s">
        <v>1586</v>
      </c>
      <c r="Y1095" s="15">
        <f ca="1">SUMIFS('D - Harmonogram úklidu'!$AJ$5:$AJ$1213,'D - Harmonogram úklidu'!$A$5:$A$1213,'A1 - Seznam míst plnění vnější'!G1094,'D - Harmonogram úklidu'!$B$5:$B$1213,'A1 - Seznam míst plnění vnější'!L1094)</f>
        <v>4</v>
      </c>
      <c r="Z1095" s="47" t="str">
        <f t="shared" si="46"/>
        <v>Střelice dolní</v>
      </c>
    </row>
    <row r="1096" spans="1:26" ht="19.5" customHeight="1" x14ac:dyDescent="0.25">
      <c r="A1096" s="14" t="s">
        <v>2510</v>
      </c>
      <c r="B1096" s="8">
        <v>1241</v>
      </c>
      <c r="C1096" s="26" t="s">
        <v>344</v>
      </c>
      <c r="D1096" s="42" t="s">
        <v>45</v>
      </c>
      <c r="E1096" s="26">
        <v>361865</v>
      </c>
      <c r="F1096" s="26" t="s">
        <v>1615</v>
      </c>
      <c r="G1096" s="33" t="s">
        <v>54</v>
      </c>
      <c r="H1096" s="227" t="s">
        <v>1988</v>
      </c>
      <c r="I1096" s="227" t="s">
        <v>2376</v>
      </c>
      <c r="J1096" s="227" t="s">
        <v>2580</v>
      </c>
      <c r="K1096" s="227" t="s">
        <v>2495</v>
      </c>
      <c r="L1096" s="227" t="s">
        <v>350</v>
      </c>
      <c r="M1096" s="247">
        <v>2</v>
      </c>
      <c r="N1096" s="244">
        <v>1272</v>
      </c>
      <c r="O1096" s="243" t="s">
        <v>1575</v>
      </c>
      <c r="P1096" s="125">
        <f>SUMIFS('C - Sazby a jednotkové ceny'!$H$7:$H$69,'C - Sazby a jednotkové ceny'!$E$7:$E$69,'A1 - Seznam míst plnění vnější'!L1096,'C - Sazby a jednotkové ceny'!$F$7:$F$69,'A1 - Seznam míst plnění vnější'!M1096)</f>
        <v>0</v>
      </c>
      <c r="Q1096" s="269">
        <f t="shared" si="47"/>
        <v>0</v>
      </c>
      <c r="R1096" s="249" t="s">
        <v>1586</v>
      </c>
      <c r="S1096" s="251" t="s">
        <v>1586</v>
      </c>
      <c r="T1096" s="252" t="s">
        <v>1586</v>
      </c>
      <c r="U1096" s="250" t="s">
        <v>1586</v>
      </c>
      <c r="V1096" s="261" t="s">
        <v>1586</v>
      </c>
      <c r="W1096" s="262" t="s">
        <v>1586</v>
      </c>
      <c r="Y1096" s="15">
        <f ca="1">SUMIFS('D - Harmonogram úklidu'!$AJ$5:$AJ$1213,'D - Harmonogram úklidu'!$A$5:$A$1213,'A1 - Seznam míst plnění vnější'!G1095,'D - Harmonogram úklidu'!$B$5:$B$1213,'A1 - Seznam míst plnění vnější'!L1095)</f>
        <v>4</v>
      </c>
      <c r="Z1096" s="47" t="str">
        <f t="shared" si="46"/>
        <v>Střelice dolní</v>
      </c>
    </row>
    <row r="1097" spans="1:26" ht="19.5" customHeight="1" x14ac:dyDescent="0.25">
      <c r="A1097" s="14" t="s">
        <v>2510</v>
      </c>
      <c r="B1097" s="8">
        <v>2031</v>
      </c>
      <c r="C1097" s="26" t="s">
        <v>128</v>
      </c>
      <c r="D1097" s="21" t="s">
        <v>121</v>
      </c>
      <c r="E1097" s="26">
        <v>356477</v>
      </c>
      <c r="F1097" s="26" t="s">
        <v>1620</v>
      </c>
      <c r="G1097" s="33" t="s">
        <v>223</v>
      </c>
      <c r="H1097" s="227" t="s">
        <v>1988</v>
      </c>
      <c r="I1097" s="227" t="s">
        <v>2379</v>
      </c>
      <c r="J1097" s="227" t="s">
        <v>2580</v>
      </c>
      <c r="K1097" s="227" t="s">
        <v>2491</v>
      </c>
      <c r="L1097" s="227" t="s">
        <v>346</v>
      </c>
      <c r="M1097" s="247">
        <v>2</v>
      </c>
      <c r="N1097" s="244">
        <v>10</v>
      </c>
      <c r="O1097" s="243" t="s">
        <v>1575</v>
      </c>
      <c r="P1097" s="125">
        <f>SUMIFS('C - Sazby a jednotkové ceny'!$H$7:$H$69,'C - Sazby a jednotkové ceny'!$E$7:$E$69,'A1 - Seznam míst plnění vnější'!L1097,'C - Sazby a jednotkové ceny'!$F$7:$F$69,'A1 - Seznam míst plnění vnější'!M1097)</f>
        <v>0</v>
      </c>
      <c r="Q1097" s="269">
        <f t="shared" si="47"/>
        <v>0</v>
      </c>
      <c r="R1097" s="249" t="s">
        <v>1586</v>
      </c>
      <c r="S1097" s="251" t="s">
        <v>1586</v>
      </c>
      <c r="T1097" s="252" t="s">
        <v>1586</v>
      </c>
      <c r="U1097" s="250" t="s">
        <v>1586</v>
      </c>
      <c r="V1097" s="261" t="s">
        <v>1586</v>
      </c>
      <c r="W1097" s="262" t="s">
        <v>1586</v>
      </c>
      <c r="Y1097" s="15">
        <f ca="1">SUMIFS('D - Harmonogram úklidu'!$AJ$5:$AJ$1213,'D - Harmonogram úklidu'!$A$5:$A$1213,'A1 - Seznam míst plnění vnější'!G1099,'D - Harmonogram úklidu'!$B$5:$B$1213,'A1 - Seznam míst plnění vnější'!L1099)</f>
        <v>2</v>
      </c>
      <c r="Z1097" s="47" t="str">
        <f t="shared" si="46"/>
        <v>Stříbrné Hory</v>
      </c>
    </row>
    <row r="1098" spans="1:26" ht="19.5" customHeight="1" x14ac:dyDescent="0.25">
      <c r="A1098" s="14" t="s">
        <v>2510</v>
      </c>
      <c r="B1098" s="8">
        <v>2031</v>
      </c>
      <c r="C1098" s="4" t="s">
        <v>128</v>
      </c>
      <c r="D1098" s="42" t="s">
        <v>121</v>
      </c>
      <c r="E1098" s="26">
        <v>356477</v>
      </c>
      <c r="F1098" s="26" t="s">
        <v>1621</v>
      </c>
      <c r="G1098" s="33" t="s">
        <v>223</v>
      </c>
      <c r="H1098" s="227" t="s">
        <v>1988</v>
      </c>
      <c r="I1098" s="227" t="s">
        <v>2379</v>
      </c>
      <c r="J1098" s="227" t="s">
        <v>2580</v>
      </c>
      <c r="K1098" s="227" t="s">
        <v>2492</v>
      </c>
      <c r="L1098" s="227" t="s">
        <v>347</v>
      </c>
      <c r="M1098" s="247">
        <v>4</v>
      </c>
      <c r="N1098" s="32">
        <v>2</v>
      </c>
      <c r="O1098" s="39" t="s">
        <v>1576</v>
      </c>
      <c r="P1098" s="125">
        <f>SUMIFS('C - Sazby a jednotkové ceny'!$H$7:$H$69,'C - Sazby a jednotkové ceny'!$E$7:$E$69,'A1 - Seznam míst plnění vnější'!L1098,'C - Sazby a jednotkové ceny'!$F$7:$F$69,'A1 - Seznam míst plnění vnější'!M1098)</f>
        <v>0</v>
      </c>
      <c r="Q1098" s="269">
        <f t="shared" si="47"/>
        <v>0</v>
      </c>
      <c r="R1098" s="249" t="s">
        <v>1586</v>
      </c>
      <c r="S1098" s="251" t="s">
        <v>1586</v>
      </c>
      <c r="T1098" s="252" t="s">
        <v>1586</v>
      </c>
      <c r="U1098" s="250" t="s">
        <v>1586</v>
      </c>
      <c r="V1098" s="261" t="s">
        <v>1586</v>
      </c>
      <c r="W1098" s="262" t="s">
        <v>1586</v>
      </c>
      <c r="Y1098" s="15">
        <f ca="1">SUMIFS('D - Harmonogram úklidu'!$AJ$5:$AJ$1213,'D - Harmonogram úklidu'!$A$5:$A$1213,'A1 - Seznam míst plnění vnější'!G1100,'D - Harmonogram úklidu'!$B$5:$B$1213,'A1 - Seznam míst plnění vnější'!L1100)</f>
        <v>1</v>
      </c>
      <c r="Z1098" s="47" t="str">
        <f t="shared" si="46"/>
        <v>Stříbrné Hory</v>
      </c>
    </row>
    <row r="1099" spans="1:26" ht="19.5" customHeight="1" x14ac:dyDescent="0.25">
      <c r="A1099" s="14" t="s">
        <v>2510</v>
      </c>
      <c r="B1099" s="8">
        <v>2031</v>
      </c>
      <c r="C1099" s="4" t="s">
        <v>128</v>
      </c>
      <c r="D1099" s="21" t="s">
        <v>121</v>
      </c>
      <c r="E1099" s="26">
        <v>356477</v>
      </c>
      <c r="F1099" s="26" t="s">
        <v>1622</v>
      </c>
      <c r="G1099" s="33" t="s">
        <v>223</v>
      </c>
      <c r="H1099" s="227" t="s">
        <v>1988</v>
      </c>
      <c r="I1099" s="227" t="s">
        <v>2379</v>
      </c>
      <c r="J1099" s="227" t="s">
        <v>2580</v>
      </c>
      <c r="K1099" s="227" t="s">
        <v>2495</v>
      </c>
      <c r="L1099" s="227" t="s">
        <v>350</v>
      </c>
      <c r="M1099" s="247">
        <v>1</v>
      </c>
      <c r="N1099" s="244">
        <v>1356</v>
      </c>
      <c r="O1099" s="243" t="s">
        <v>1575</v>
      </c>
      <c r="P1099" s="125">
        <f>SUMIFS('C - Sazby a jednotkové ceny'!$H$7:$H$69,'C - Sazby a jednotkové ceny'!$E$7:$E$69,'A1 - Seznam míst plnění vnější'!L1099,'C - Sazby a jednotkové ceny'!$F$7:$F$69,'A1 - Seznam míst plnění vnější'!M1099)</f>
        <v>0</v>
      </c>
      <c r="Q1099" s="269">
        <f t="shared" si="47"/>
        <v>0</v>
      </c>
      <c r="R1099" s="249" t="s">
        <v>1586</v>
      </c>
      <c r="S1099" s="251" t="s">
        <v>1586</v>
      </c>
      <c r="T1099" s="252" t="s">
        <v>1586</v>
      </c>
      <c r="U1099" s="250" t="s">
        <v>1586</v>
      </c>
      <c r="V1099" s="261" t="s">
        <v>1586</v>
      </c>
      <c r="W1099" s="262" t="s">
        <v>1586</v>
      </c>
      <c r="Y1099" s="15">
        <f>SUMIFS('D - Harmonogram úklidu'!$AJ$5:$AJ$1213,'D - Harmonogram úklidu'!$A$5:$A$1213,'A1 - Seznam míst plnění vnější'!G1103,'D - Harmonogram úklidu'!$B$5:$B$1213,'A1 - Seznam míst plnění vnější'!L1103)</f>
        <v>0</v>
      </c>
      <c r="Z1099" s="47" t="str">
        <f t="shared" si="46"/>
        <v>Stříbrné Hory</v>
      </c>
    </row>
    <row r="1100" spans="1:26" ht="19.5" customHeight="1" x14ac:dyDescent="0.25">
      <c r="A1100" s="14" t="s">
        <v>2510</v>
      </c>
      <c r="B1100" s="8">
        <v>2031</v>
      </c>
      <c r="C1100" s="4" t="s">
        <v>128</v>
      </c>
      <c r="D1100" s="21" t="s">
        <v>121</v>
      </c>
      <c r="E1100" s="26">
        <v>356477</v>
      </c>
      <c r="F1100" s="26" t="s">
        <v>1623</v>
      </c>
      <c r="G1100" s="33" t="s">
        <v>223</v>
      </c>
      <c r="H1100" s="227" t="s">
        <v>1988</v>
      </c>
      <c r="I1100" s="227" t="s">
        <v>2379</v>
      </c>
      <c r="J1100" s="227" t="s">
        <v>2494</v>
      </c>
      <c r="K1100" s="227" t="s">
        <v>2494</v>
      </c>
      <c r="L1100" s="227" t="s">
        <v>391</v>
      </c>
      <c r="M1100" s="247">
        <v>1</v>
      </c>
      <c r="N1100" s="244">
        <v>1050</v>
      </c>
      <c r="O1100" s="243" t="s">
        <v>1575</v>
      </c>
      <c r="P1100" s="125">
        <f>SUMIFS('C - Sazby a jednotkové ceny'!$H$7:$H$69,'C - Sazby a jednotkové ceny'!$E$7:$E$69,'A1 - Seznam míst plnění vnější'!L1100,'C - Sazby a jednotkové ceny'!$F$7:$F$69,'A1 - Seznam míst plnění vnější'!M1100)</f>
        <v>0</v>
      </c>
      <c r="Q1100" s="269">
        <f t="shared" si="47"/>
        <v>0</v>
      </c>
      <c r="R1100" s="249" t="s">
        <v>1586</v>
      </c>
      <c r="S1100" s="251" t="s">
        <v>1586</v>
      </c>
      <c r="T1100" s="252" t="s">
        <v>1586</v>
      </c>
      <c r="U1100" s="250" t="s">
        <v>1586</v>
      </c>
      <c r="V1100" s="261" t="s">
        <v>1586</v>
      </c>
      <c r="W1100" s="262" t="s">
        <v>1586</v>
      </c>
      <c r="Y1100" s="15">
        <f ca="1">SUMIFS('D - Harmonogram úklidu'!$AJ$5:$AJ$1213,'D - Harmonogram úklidu'!$A$5:$A$1213,'A1 - Seznam míst plnění vnější'!G1104,'D - Harmonogram úklidu'!$B$5:$B$1213,'A1 - Seznam míst plnění vnější'!L1104)</f>
        <v>6</v>
      </c>
      <c r="Z1100" s="47" t="str">
        <f t="shared" si="46"/>
        <v>Stříbrné Hory</v>
      </c>
    </row>
    <row r="1101" spans="1:26" ht="19.5" customHeight="1" x14ac:dyDescent="0.25">
      <c r="A1101" s="14" t="s">
        <v>2510</v>
      </c>
      <c r="B1101" s="30">
        <v>1201</v>
      </c>
      <c r="C1101" s="26" t="s">
        <v>128</v>
      </c>
      <c r="D1101" s="42" t="s">
        <v>128</v>
      </c>
      <c r="E1101" s="26">
        <v>336750</v>
      </c>
      <c r="F1101" s="26" t="s">
        <v>2646</v>
      </c>
      <c r="G1101" s="33" t="s">
        <v>1982</v>
      </c>
      <c r="H1101" s="227" t="s">
        <v>1988</v>
      </c>
      <c r="I1101" s="227" t="s">
        <v>2380</v>
      </c>
      <c r="J1101" s="227" t="s">
        <v>2580</v>
      </c>
      <c r="K1101" s="227" t="s">
        <v>2492</v>
      </c>
      <c r="L1101" s="227" t="s">
        <v>347</v>
      </c>
      <c r="M1101" s="247">
        <v>4</v>
      </c>
      <c r="N1101" s="32">
        <v>1</v>
      </c>
      <c r="O1101" s="243" t="s">
        <v>1576</v>
      </c>
      <c r="P1101" s="125">
        <f>SUMIFS('C - Sazby a jednotkové ceny'!$H$7:$H$69,'C - Sazby a jednotkové ceny'!$E$7:$E$69,'A1 - Seznam míst plnění vnější'!L1101,'C - Sazby a jednotkové ceny'!$F$7:$F$69,'A1 - Seznam míst plnění vnější'!M1101)</f>
        <v>0</v>
      </c>
      <c r="Q1101" s="269">
        <f t="shared" ref="Q1101:Q1102" si="49">M1101*P1101*N1101*(365/12/28)</f>
        <v>0</v>
      </c>
      <c r="R1101" s="249" t="s">
        <v>1586</v>
      </c>
      <c r="S1101" s="251" t="s">
        <v>1586</v>
      </c>
      <c r="T1101" s="252" t="s">
        <v>1586</v>
      </c>
      <c r="U1101" s="250" t="s">
        <v>1586</v>
      </c>
      <c r="V1101" s="261" t="s">
        <v>1586</v>
      </c>
      <c r="W1101" s="262" t="s">
        <v>1586</v>
      </c>
    </row>
    <row r="1102" spans="1:26" ht="19.5" customHeight="1" x14ac:dyDescent="0.25">
      <c r="A1102" s="14" t="s">
        <v>2510</v>
      </c>
      <c r="B1102" s="30">
        <v>1201</v>
      </c>
      <c r="C1102" s="26" t="s">
        <v>128</v>
      </c>
      <c r="D1102" s="42" t="s">
        <v>128</v>
      </c>
      <c r="E1102" s="26">
        <v>336750</v>
      </c>
      <c r="F1102" s="26" t="s">
        <v>2647</v>
      </c>
      <c r="G1102" s="33" t="s">
        <v>1982</v>
      </c>
      <c r="H1102" s="227" t="s">
        <v>1988</v>
      </c>
      <c r="I1102" s="227" t="s">
        <v>2380</v>
      </c>
      <c r="J1102" s="227" t="s">
        <v>2580</v>
      </c>
      <c r="K1102" s="227" t="s">
        <v>2491</v>
      </c>
      <c r="L1102" s="227" t="s">
        <v>346</v>
      </c>
      <c r="M1102" s="247">
        <v>2</v>
      </c>
      <c r="N1102" s="244">
        <v>9</v>
      </c>
      <c r="O1102" s="243" t="s">
        <v>1575</v>
      </c>
      <c r="P1102" s="125">
        <f>SUMIFS('C - Sazby a jednotkové ceny'!$H$7:$H$69,'C - Sazby a jednotkové ceny'!$E$7:$E$69,'A1 - Seznam míst plnění vnější'!L1102,'C - Sazby a jednotkové ceny'!$F$7:$F$69,'A1 - Seznam míst plnění vnější'!M1102)</f>
        <v>0</v>
      </c>
      <c r="Q1102" s="269">
        <f t="shared" si="49"/>
        <v>0</v>
      </c>
      <c r="R1102" s="249" t="s">
        <v>1586</v>
      </c>
      <c r="S1102" s="251" t="s">
        <v>1586</v>
      </c>
      <c r="T1102" s="252" t="s">
        <v>1586</v>
      </c>
      <c r="U1102" s="250" t="s">
        <v>1586</v>
      </c>
      <c r="V1102" s="261" t="s">
        <v>1586</v>
      </c>
      <c r="W1102" s="262" t="s">
        <v>1586</v>
      </c>
    </row>
    <row r="1103" spans="1:26" ht="19.5" customHeight="1" x14ac:dyDescent="0.25">
      <c r="A1103" s="14" t="s">
        <v>2510</v>
      </c>
      <c r="B1103" s="8">
        <v>1201</v>
      </c>
      <c r="C1103" s="26" t="s">
        <v>128</v>
      </c>
      <c r="D1103" s="21" t="s">
        <v>128</v>
      </c>
      <c r="E1103" s="26">
        <v>336750</v>
      </c>
      <c r="F1103" s="26" t="s">
        <v>2648</v>
      </c>
      <c r="G1103" s="33" t="s">
        <v>1982</v>
      </c>
      <c r="H1103" s="227" t="s">
        <v>1988</v>
      </c>
      <c r="I1103" s="227" t="s">
        <v>2380</v>
      </c>
      <c r="J1103" s="227" t="s">
        <v>2580</v>
      </c>
      <c r="K1103" s="227" t="s">
        <v>2495</v>
      </c>
      <c r="L1103" s="227" t="s">
        <v>350</v>
      </c>
      <c r="M1103" s="247">
        <v>4</v>
      </c>
      <c r="N1103" s="244">
        <v>438</v>
      </c>
      <c r="O1103" s="243" t="s">
        <v>1575</v>
      </c>
      <c r="P1103" s="125">
        <f>SUMIFS('C - Sazby a jednotkové ceny'!$H$7:$H$69,'C - Sazby a jednotkové ceny'!$E$7:$E$69,'A1 - Seznam míst plnění vnější'!L1103,'C - Sazby a jednotkové ceny'!$F$7:$F$69,'A1 - Seznam míst plnění vnější'!M1103)</f>
        <v>0</v>
      </c>
      <c r="Q1103" s="269">
        <f t="shared" si="47"/>
        <v>0</v>
      </c>
      <c r="R1103" s="249" t="s">
        <v>1586</v>
      </c>
      <c r="S1103" s="251" t="s">
        <v>1586</v>
      </c>
      <c r="T1103" s="252" t="s">
        <v>1586</v>
      </c>
      <c r="U1103" s="250" t="s">
        <v>1586</v>
      </c>
      <c r="V1103" s="261" t="s">
        <v>1586</v>
      </c>
      <c r="W1103" s="262" t="s">
        <v>1586</v>
      </c>
      <c r="Y1103" s="15">
        <f ca="1">SUMIFS('D - Harmonogram úklidu'!$AJ$5:$AJ$1213,'D - Harmonogram úklidu'!$A$5:$A$1213,'A1 - Seznam míst plnění vnější'!G1105,'D - Harmonogram úklidu'!$B$5:$B$1213,'A1 - Seznam míst plnění vnější'!L1105)</f>
        <v>1</v>
      </c>
      <c r="Z1103" s="47" t="str">
        <f t="shared" si="46"/>
        <v>Střítež u Jihlavy</v>
      </c>
    </row>
    <row r="1104" spans="1:26" ht="11.25" customHeight="1" x14ac:dyDescent="0.25">
      <c r="A1104" s="14" t="s">
        <v>2510</v>
      </c>
      <c r="B1104" s="8">
        <v>1241</v>
      </c>
      <c r="C1104" s="4" t="s">
        <v>68</v>
      </c>
      <c r="D1104" s="21" t="s">
        <v>132</v>
      </c>
      <c r="E1104" s="26">
        <v>362251</v>
      </c>
      <c r="F1104" s="26" t="s">
        <v>1616</v>
      </c>
      <c r="G1104" s="33" t="s">
        <v>224</v>
      </c>
      <c r="H1104" s="227" t="s">
        <v>1988</v>
      </c>
      <c r="I1104" s="227" t="s">
        <v>2381</v>
      </c>
      <c r="J1104" s="227" t="s">
        <v>2580</v>
      </c>
      <c r="K1104" s="227" t="s">
        <v>2495</v>
      </c>
      <c r="L1104" s="227" t="s">
        <v>350</v>
      </c>
      <c r="M1104" s="247">
        <v>1</v>
      </c>
      <c r="N1104" s="244">
        <v>1610</v>
      </c>
      <c r="O1104" s="243" t="s">
        <v>1575</v>
      </c>
      <c r="P1104" s="125">
        <f>SUMIFS('C - Sazby a jednotkové ceny'!$H$7:$H$69,'C - Sazby a jednotkové ceny'!$E$7:$E$69,'A1 - Seznam míst plnění vnější'!L1104,'C - Sazby a jednotkové ceny'!$F$7:$F$69,'A1 - Seznam míst plnění vnější'!M1104)</f>
        <v>0</v>
      </c>
      <c r="Q1104" s="269">
        <f t="shared" si="47"/>
        <v>0</v>
      </c>
      <c r="R1104" s="249" t="s">
        <v>1586</v>
      </c>
      <c r="S1104" s="251" t="s">
        <v>1585</v>
      </c>
      <c r="T1104" s="252" t="s">
        <v>1585</v>
      </c>
      <c r="U1104" s="250" t="s">
        <v>1586</v>
      </c>
      <c r="V1104" s="261" t="s">
        <v>1586</v>
      </c>
      <c r="W1104" s="262" t="s">
        <v>1586</v>
      </c>
      <c r="Y1104" s="15">
        <f ca="1">SUMIFS('D - Harmonogram úklidu'!$AJ$5:$AJ$1213,'D - Harmonogram úklidu'!$A$5:$A$1213,'A1 - Seznam míst plnění vnější'!G1106,'D - Harmonogram úklidu'!$B$5:$B$1213,'A1 - Seznam míst plnění vnější'!L1106)</f>
        <v>4</v>
      </c>
      <c r="Z1104" s="47" t="str">
        <f t="shared" si="46"/>
        <v>Studenec</v>
      </c>
    </row>
    <row r="1105" spans="1:26" ht="11.25" customHeight="1" x14ac:dyDescent="0.25">
      <c r="A1105" s="14" t="s">
        <v>2510</v>
      </c>
      <c r="B1105" s="30">
        <v>1241</v>
      </c>
      <c r="C1105" s="26" t="s">
        <v>68</v>
      </c>
      <c r="D1105" s="42" t="s">
        <v>132</v>
      </c>
      <c r="E1105" s="26">
        <v>362251</v>
      </c>
      <c r="F1105" s="26" t="s">
        <v>1617</v>
      </c>
      <c r="G1105" s="33" t="s">
        <v>224</v>
      </c>
      <c r="H1105" s="227" t="s">
        <v>1988</v>
      </c>
      <c r="I1105" s="227" t="s">
        <v>2381</v>
      </c>
      <c r="J1105" s="227" t="s">
        <v>2494</v>
      </c>
      <c r="K1105" s="227" t="s">
        <v>2494</v>
      </c>
      <c r="L1105" s="227" t="s">
        <v>391</v>
      </c>
      <c r="M1105" s="247">
        <v>1</v>
      </c>
      <c r="N1105" s="244">
        <v>4115</v>
      </c>
      <c r="O1105" s="243" t="s">
        <v>1575</v>
      </c>
      <c r="P1105" s="125">
        <f>SUMIFS('C - Sazby a jednotkové ceny'!$H$7:$H$69,'C - Sazby a jednotkové ceny'!$E$7:$E$69,'A1 - Seznam míst plnění vnější'!L1105,'C - Sazby a jednotkové ceny'!$F$7:$F$69,'A1 - Seznam míst plnění vnější'!M1105)</f>
        <v>0</v>
      </c>
      <c r="Q1105" s="269">
        <f t="shared" si="47"/>
        <v>0</v>
      </c>
      <c r="R1105" s="249" t="s">
        <v>1586</v>
      </c>
      <c r="S1105" s="251" t="s">
        <v>1586</v>
      </c>
      <c r="T1105" s="252" t="s">
        <v>1586</v>
      </c>
      <c r="U1105" s="250" t="s">
        <v>1586</v>
      </c>
      <c r="V1105" s="261" t="s">
        <v>1586</v>
      </c>
      <c r="W1105" s="262" t="s">
        <v>1586</v>
      </c>
      <c r="Y1105" s="15">
        <f ca="1">SUMIFS('D - Harmonogram úklidu'!$AJ$5:$AJ$1213,'D - Harmonogram úklidu'!$A$5:$A$1213,'A1 - Seznam míst plnění vnější'!G1107,'D - Harmonogram úklidu'!$B$5:$B$1213,'A1 - Seznam míst plnění vnější'!L1107)</f>
        <v>6</v>
      </c>
      <c r="Z1105" s="47" t="str">
        <f t="shared" si="46"/>
        <v>Studenec</v>
      </c>
    </row>
    <row r="1106" spans="1:26" ht="11.25" customHeight="1" x14ac:dyDescent="0.25">
      <c r="A1106" s="14" t="s">
        <v>2510</v>
      </c>
      <c r="B1106" s="8">
        <v>1241</v>
      </c>
      <c r="C1106" s="44" t="s">
        <v>68</v>
      </c>
      <c r="D1106" s="21" t="s">
        <v>132</v>
      </c>
      <c r="E1106" s="26">
        <v>362251</v>
      </c>
      <c r="F1106" s="26" t="s">
        <v>1772</v>
      </c>
      <c r="G1106" s="33" t="s">
        <v>224</v>
      </c>
      <c r="H1106" s="227" t="s">
        <v>1988</v>
      </c>
      <c r="I1106" s="227" t="s">
        <v>2382</v>
      </c>
      <c r="J1106" s="227" t="s">
        <v>2580</v>
      </c>
      <c r="K1106" s="227" t="s">
        <v>2492</v>
      </c>
      <c r="L1106" s="227" t="s">
        <v>347</v>
      </c>
      <c r="M1106" s="247">
        <v>4</v>
      </c>
      <c r="N1106" s="32">
        <v>3</v>
      </c>
      <c r="O1106" s="39" t="s">
        <v>1576</v>
      </c>
      <c r="P1106" s="125">
        <f>SUMIFS('C - Sazby a jednotkové ceny'!$H$7:$H$69,'C - Sazby a jednotkové ceny'!$E$7:$E$69,'A1 - Seznam míst plnění vnější'!L1106,'C - Sazby a jednotkové ceny'!$F$7:$F$69,'A1 - Seznam míst plnění vnější'!M1106)</f>
        <v>0</v>
      </c>
      <c r="Q1106" s="269">
        <f t="shared" si="47"/>
        <v>0</v>
      </c>
      <c r="R1106" s="249" t="s">
        <v>1586</v>
      </c>
      <c r="S1106" s="251" t="s">
        <v>1586</v>
      </c>
      <c r="T1106" s="252" t="s">
        <v>1586</v>
      </c>
      <c r="U1106" s="250" t="s">
        <v>1586</v>
      </c>
      <c r="V1106" s="261" t="s">
        <v>1586</v>
      </c>
      <c r="W1106" s="262" t="s">
        <v>1586</v>
      </c>
      <c r="Y1106" s="15">
        <f ca="1">SUMIFS('D - Harmonogram úklidu'!$AJ$5:$AJ$1213,'D - Harmonogram úklidu'!$A$5:$A$1213,'A1 - Seznam míst plnění vnější'!G1108,'D - Harmonogram úklidu'!$B$5:$B$1213,'A1 - Seznam míst plnění vnější'!L1108)</f>
        <v>2</v>
      </c>
      <c r="Z1106" s="47" t="str">
        <f t="shared" si="46"/>
        <v>Studenec</v>
      </c>
    </row>
    <row r="1107" spans="1:26" ht="11.25" customHeight="1" x14ac:dyDescent="0.25">
      <c r="A1107" s="14" t="s">
        <v>2510</v>
      </c>
      <c r="B1107" s="8">
        <v>1241</v>
      </c>
      <c r="C1107" s="26" t="s">
        <v>68</v>
      </c>
      <c r="D1107" s="21" t="s">
        <v>132</v>
      </c>
      <c r="E1107" s="26">
        <v>362251</v>
      </c>
      <c r="F1107" s="26" t="s">
        <v>1773</v>
      </c>
      <c r="G1107" s="33" t="s">
        <v>224</v>
      </c>
      <c r="H1107" s="227" t="s">
        <v>1988</v>
      </c>
      <c r="I1107" s="227" t="s">
        <v>2382</v>
      </c>
      <c r="J1107" s="227" t="s">
        <v>2580</v>
      </c>
      <c r="K1107" s="227" t="s">
        <v>2495</v>
      </c>
      <c r="L1107" s="227" t="s">
        <v>350</v>
      </c>
      <c r="M1107" s="247">
        <v>4</v>
      </c>
      <c r="N1107" s="244">
        <v>150</v>
      </c>
      <c r="O1107" s="243" t="s">
        <v>1575</v>
      </c>
      <c r="P1107" s="125">
        <f>SUMIFS('C - Sazby a jednotkové ceny'!$H$7:$H$69,'C - Sazby a jednotkové ceny'!$E$7:$E$69,'A1 - Seznam míst plnění vnější'!L1107,'C - Sazby a jednotkové ceny'!$F$7:$F$69,'A1 - Seznam míst plnění vnější'!M1107)</f>
        <v>0</v>
      </c>
      <c r="Q1107" s="269">
        <f t="shared" si="47"/>
        <v>0</v>
      </c>
      <c r="R1107" s="249" t="s">
        <v>1586</v>
      </c>
      <c r="S1107" s="251" t="s">
        <v>1585</v>
      </c>
      <c r="T1107" s="252" t="s">
        <v>1585</v>
      </c>
      <c r="U1107" s="250" t="s">
        <v>1586</v>
      </c>
      <c r="V1107" s="261" t="s">
        <v>1586</v>
      </c>
      <c r="W1107" s="262" t="s">
        <v>1586</v>
      </c>
      <c r="Y1107" s="15">
        <f ca="1">SUMIFS('D - Harmonogram úklidu'!$AJ$5:$AJ$1213,'D - Harmonogram úklidu'!$A$5:$A$1213,'A1 - Seznam míst plnění vnější'!G1109,'D - Harmonogram úklidu'!$B$5:$B$1213,'A1 - Seznam míst plnění vnější'!L1109)</f>
        <v>4</v>
      </c>
      <c r="Z1107" s="47" t="str">
        <f t="shared" si="46"/>
        <v>Studenec</v>
      </c>
    </row>
    <row r="1108" spans="1:26" ht="19.5" customHeight="1" x14ac:dyDescent="0.25">
      <c r="A1108" s="14" t="s">
        <v>2510</v>
      </c>
      <c r="B1108" s="8">
        <v>1733</v>
      </c>
      <c r="C1108" s="44" t="s">
        <v>128</v>
      </c>
      <c r="D1108" s="21" t="s">
        <v>131</v>
      </c>
      <c r="E1108" s="26">
        <v>562454</v>
      </c>
      <c r="F1108" s="26" t="s">
        <v>1905</v>
      </c>
      <c r="G1108" s="33" t="s">
        <v>225</v>
      </c>
      <c r="H1108" s="227" t="s">
        <v>1988</v>
      </c>
      <c r="I1108" s="227" t="s">
        <v>2383</v>
      </c>
      <c r="J1108" s="227" t="s">
        <v>2580</v>
      </c>
      <c r="K1108" s="227" t="s">
        <v>2491</v>
      </c>
      <c r="L1108" s="227" t="s">
        <v>346</v>
      </c>
      <c r="M1108" s="247">
        <v>2</v>
      </c>
      <c r="N1108" s="244">
        <v>10</v>
      </c>
      <c r="O1108" s="243" t="s">
        <v>1575</v>
      </c>
      <c r="P1108" s="125">
        <f>SUMIFS('C - Sazby a jednotkové ceny'!$H$7:$H$69,'C - Sazby a jednotkové ceny'!$E$7:$E$69,'A1 - Seznam míst plnění vnější'!L1108,'C - Sazby a jednotkové ceny'!$F$7:$F$69,'A1 - Seznam míst plnění vnější'!M1108)</f>
        <v>0</v>
      </c>
      <c r="Q1108" s="269">
        <f t="shared" si="47"/>
        <v>0</v>
      </c>
      <c r="R1108" s="249" t="s">
        <v>1586</v>
      </c>
      <c r="S1108" s="251" t="s">
        <v>1586</v>
      </c>
      <c r="T1108" s="252" t="s">
        <v>1586</v>
      </c>
      <c r="U1108" s="250" t="s">
        <v>1586</v>
      </c>
      <c r="V1108" s="261" t="s">
        <v>1586</v>
      </c>
      <c r="W1108" s="262" t="s">
        <v>1586</v>
      </c>
      <c r="Y1108" s="15">
        <f ca="1">SUMIFS('D - Harmonogram úklidu'!$AJ$5:$AJ$1213,'D - Harmonogram úklidu'!$A$5:$A$1213,'A1 - Seznam míst plnění vnější'!G1110,'D - Harmonogram úklidu'!$B$5:$B$1213,'A1 - Seznam míst plnění vnější'!L1110)</f>
        <v>2</v>
      </c>
      <c r="Z1108" s="47" t="str">
        <f t="shared" si="46"/>
        <v>Stvořidla</v>
      </c>
    </row>
    <row r="1109" spans="1:26" ht="19.5" customHeight="1" x14ac:dyDescent="0.25">
      <c r="A1109" s="14" t="s">
        <v>2510</v>
      </c>
      <c r="B1109" s="8">
        <v>1733</v>
      </c>
      <c r="C1109" s="44" t="s">
        <v>128</v>
      </c>
      <c r="D1109" s="21" t="s">
        <v>131</v>
      </c>
      <c r="E1109" s="26">
        <v>562454</v>
      </c>
      <c r="F1109" s="26" t="s">
        <v>1906</v>
      </c>
      <c r="G1109" s="33" t="s">
        <v>225</v>
      </c>
      <c r="H1109" s="227" t="s">
        <v>1988</v>
      </c>
      <c r="I1109" s="227" t="s">
        <v>2383</v>
      </c>
      <c r="J1109" s="227" t="s">
        <v>2580</v>
      </c>
      <c r="K1109" s="227" t="s">
        <v>2492</v>
      </c>
      <c r="L1109" s="227" t="s">
        <v>347</v>
      </c>
      <c r="M1109" s="247">
        <v>4</v>
      </c>
      <c r="N1109" s="32">
        <v>5</v>
      </c>
      <c r="O1109" s="39" t="s">
        <v>1576</v>
      </c>
      <c r="P1109" s="125">
        <f>SUMIFS('C - Sazby a jednotkové ceny'!$H$7:$H$69,'C - Sazby a jednotkové ceny'!$E$7:$E$69,'A1 - Seznam míst plnění vnější'!L1109,'C - Sazby a jednotkové ceny'!$F$7:$F$69,'A1 - Seznam míst plnění vnější'!M1109)</f>
        <v>0</v>
      </c>
      <c r="Q1109" s="269">
        <f t="shared" si="47"/>
        <v>0</v>
      </c>
      <c r="R1109" s="249" t="s">
        <v>1586</v>
      </c>
      <c r="S1109" s="251" t="s">
        <v>1586</v>
      </c>
      <c r="T1109" s="252" t="s">
        <v>1586</v>
      </c>
      <c r="U1109" s="250" t="s">
        <v>1586</v>
      </c>
      <c r="V1109" s="261" t="s">
        <v>1586</v>
      </c>
      <c r="W1109" s="262" t="s">
        <v>1586</v>
      </c>
      <c r="Y1109" s="15">
        <f ca="1">SUMIFS('D - Harmonogram úklidu'!$AJ$5:$AJ$1213,'D - Harmonogram úklidu'!$A$5:$A$1213,'A1 - Seznam míst plnění vnější'!G1111,'D - Harmonogram úklidu'!$B$5:$B$1213,'A1 - Seznam míst plnění vnější'!L1111)</f>
        <v>1</v>
      </c>
      <c r="Z1109" s="47" t="str">
        <f t="shared" ref="Z1109:Z1175" si="50">IF(ISNUMBER(SEARCH(" - ",G1109,1)),LEFT(G1109,(SEARCH(" - ",G1109,1))-1),G1109)</f>
        <v>Stvořidla</v>
      </c>
    </row>
    <row r="1110" spans="1:26" ht="19.5" customHeight="1" x14ac:dyDescent="0.25">
      <c r="A1110" s="14" t="s">
        <v>2510</v>
      </c>
      <c r="B1110" s="8">
        <v>1733</v>
      </c>
      <c r="C1110" s="44" t="s">
        <v>128</v>
      </c>
      <c r="D1110" s="21" t="s">
        <v>131</v>
      </c>
      <c r="E1110" s="26">
        <v>562454</v>
      </c>
      <c r="F1110" s="26" t="s">
        <v>1907</v>
      </c>
      <c r="G1110" s="33" t="s">
        <v>225</v>
      </c>
      <c r="H1110" s="227" t="s">
        <v>1988</v>
      </c>
      <c r="I1110" s="227" t="s">
        <v>2383</v>
      </c>
      <c r="J1110" s="227" t="s">
        <v>2580</v>
      </c>
      <c r="K1110" s="227" t="s">
        <v>2495</v>
      </c>
      <c r="L1110" s="227" t="s">
        <v>350</v>
      </c>
      <c r="M1110" s="247">
        <v>1</v>
      </c>
      <c r="N1110" s="245">
        <v>200</v>
      </c>
      <c r="O1110" s="243" t="s">
        <v>1575</v>
      </c>
      <c r="P1110" s="125">
        <f>SUMIFS('C - Sazby a jednotkové ceny'!$H$7:$H$69,'C - Sazby a jednotkové ceny'!$E$7:$E$69,'A1 - Seznam míst plnění vnější'!L1110,'C - Sazby a jednotkové ceny'!$F$7:$F$69,'A1 - Seznam míst plnění vnější'!M1110)</f>
        <v>0</v>
      </c>
      <c r="Q1110" s="269">
        <f t="shared" ref="Q1110:Q1176" si="51">M1110*P1110*N1110*(365/12/28)</f>
        <v>0</v>
      </c>
      <c r="R1110" s="249" t="s">
        <v>1586</v>
      </c>
      <c r="S1110" s="251" t="s">
        <v>1586</v>
      </c>
      <c r="T1110" s="254" t="s">
        <v>1586</v>
      </c>
      <c r="U1110" s="250" t="s">
        <v>1586</v>
      </c>
      <c r="V1110" s="261" t="s">
        <v>1586</v>
      </c>
      <c r="W1110" s="262" t="s">
        <v>1586</v>
      </c>
      <c r="Y1110" s="15">
        <f ca="1">SUMIFS('D - Harmonogram úklidu'!$AJ$5:$AJ$1213,'D - Harmonogram úklidu'!$A$5:$A$1213,'A1 - Seznam míst plnění vnější'!G1112,'D - Harmonogram úklidu'!$B$5:$B$1213,'A1 - Seznam míst plnění vnější'!L1112)</f>
        <v>2</v>
      </c>
      <c r="Z1110" s="47" t="str">
        <f t="shared" si="50"/>
        <v>Stvořidla</v>
      </c>
    </row>
    <row r="1111" spans="1:26" ht="19.5" customHeight="1" x14ac:dyDescent="0.25">
      <c r="A1111" s="14" t="s">
        <v>2510</v>
      </c>
      <c r="B1111" s="8">
        <v>1733</v>
      </c>
      <c r="C1111" s="44" t="s">
        <v>128</v>
      </c>
      <c r="D1111" s="21" t="s">
        <v>131</v>
      </c>
      <c r="E1111" s="26">
        <v>562454</v>
      </c>
      <c r="F1111" s="26" t="s">
        <v>1908</v>
      </c>
      <c r="G1111" s="33" t="s">
        <v>225</v>
      </c>
      <c r="H1111" s="227" t="s">
        <v>1988</v>
      </c>
      <c r="I1111" s="227" t="s">
        <v>2383</v>
      </c>
      <c r="J1111" s="227" t="s">
        <v>2494</v>
      </c>
      <c r="K1111" s="227" t="s">
        <v>2494</v>
      </c>
      <c r="L1111" s="227" t="s">
        <v>391</v>
      </c>
      <c r="M1111" s="247">
        <v>1</v>
      </c>
      <c r="N1111" s="244">
        <v>300</v>
      </c>
      <c r="O1111" s="243" t="s">
        <v>1575</v>
      </c>
      <c r="P1111" s="125">
        <f>SUMIFS('C - Sazby a jednotkové ceny'!$H$7:$H$69,'C - Sazby a jednotkové ceny'!$E$7:$E$69,'A1 - Seznam míst plnění vnější'!L1111,'C - Sazby a jednotkové ceny'!$F$7:$F$69,'A1 - Seznam míst plnění vnější'!M1111)</f>
        <v>0</v>
      </c>
      <c r="Q1111" s="269">
        <f t="shared" si="51"/>
        <v>0</v>
      </c>
      <c r="R1111" s="249" t="s">
        <v>1586</v>
      </c>
      <c r="S1111" s="251" t="s">
        <v>1586</v>
      </c>
      <c r="T1111" s="252" t="s">
        <v>1586</v>
      </c>
      <c r="U1111" s="250" t="s">
        <v>1586</v>
      </c>
      <c r="V1111" s="261" t="s">
        <v>1586</v>
      </c>
      <c r="W1111" s="262" t="s">
        <v>1586</v>
      </c>
      <c r="Y1111" s="15">
        <f ca="1">SUMIFS('D - Harmonogram úklidu'!$AJ$5:$AJ$1213,'D - Harmonogram úklidu'!$A$5:$A$1213,'A1 - Seznam míst plnění vnější'!G1113,'D - Harmonogram úklidu'!$B$5:$B$1213,'A1 - Seznam míst plnění vnější'!L1113)</f>
        <v>4</v>
      </c>
      <c r="Z1111" s="47" t="str">
        <f t="shared" si="50"/>
        <v>Stvořidla</v>
      </c>
    </row>
    <row r="1112" spans="1:26" ht="19.5" customHeight="1" x14ac:dyDescent="0.25">
      <c r="A1112" s="14" t="s">
        <v>2510</v>
      </c>
      <c r="B1112" s="8">
        <v>2411</v>
      </c>
      <c r="C1112" s="44" t="s">
        <v>68</v>
      </c>
      <c r="D1112" s="21" t="s">
        <v>58</v>
      </c>
      <c r="E1112" s="26">
        <v>370858</v>
      </c>
      <c r="F1112" s="26" t="s">
        <v>1663</v>
      </c>
      <c r="G1112" s="33" t="s">
        <v>306</v>
      </c>
      <c r="H1112" s="227" t="s">
        <v>1988</v>
      </c>
      <c r="I1112" s="227" t="s">
        <v>2384</v>
      </c>
      <c r="J1112" s="227" t="s">
        <v>2580</v>
      </c>
      <c r="K1112" s="227" t="s">
        <v>2492</v>
      </c>
      <c r="L1112" s="227" t="s">
        <v>347</v>
      </c>
      <c r="M1112" s="247">
        <v>2</v>
      </c>
      <c r="N1112" s="32">
        <v>2</v>
      </c>
      <c r="O1112" s="39" t="s">
        <v>1576</v>
      </c>
      <c r="P1112" s="125">
        <f>SUMIFS('C - Sazby a jednotkové ceny'!$H$7:$H$69,'C - Sazby a jednotkové ceny'!$E$7:$E$69,'A1 - Seznam míst plnění vnější'!L1112,'C - Sazby a jednotkové ceny'!$F$7:$F$69,'A1 - Seznam míst plnění vnější'!M1112)</f>
        <v>0</v>
      </c>
      <c r="Q1112" s="269">
        <f t="shared" si="51"/>
        <v>0</v>
      </c>
      <c r="R1112" s="249" t="s">
        <v>1586</v>
      </c>
      <c r="S1112" s="251" t="s">
        <v>1586</v>
      </c>
      <c r="T1112" s="252" t="s">
        <v>1586</v>
      </c>
      <c r="U1112" s="250" t="s">
        <v>1586</v>
      </c>
      <c r="V1112" s="261" t="s">
        <v>1586</v>
      </c>
      <c r="W1112" s="262" t="s">
        <v>1586</v>
      </c>
      <c r="Y1112" s="15">
        <f ca="1">SUMIFS('D - Harmonogram úklidu'!$AJ$5:$AJ$1213,'D - Harmonogram úklidu'!$A$5:$A$1213,'A1 - Seznam míst plnění vnější'!G1114,'D - Harmonogram úklidu'!$B$5:$B$1213,'A1 - Seznam míst plnění vnější'!L1114)</f>
        <v>20</v>
      </c>
      <c r="Z1112" s="47" t="str">
        <f t="shared" si="50"/>
        <v>Sudoměřice nad Moravou</v>
      </c>
    </row>
    <row r="1113" spans="1:26" ht="19.5" customHeight="1" x14ac:dyDescent="0.25">
      <c r="A1113" s="14" t="s">
        <v>2510</v>
      </c>
      <c r="B1113" s="8">
        <v>2411</v>
      </c>
      <c r="C1113" s="26" t="s">
        <v>68</v>
      </c>
      <c r="D1113" s="41" t="s">
        <v>58</v>
      </c>
      <c r="E1113" s="26">
        <v>370858</v>
      </c>
      <c r="F1113" s="26" t="s">
        <v>1664</v>
      </c>
      <c r="G1113" s="33" t="s">
        <v>306</v>
      </c>
      <c r="H1113" s="227" t="s">
        <v>1988</v>
      </c>
      <c r="I1113" s="227" t="s">
        <v>2384</v>
      </c>
      <c r="J1113" s="227" t="s">
        <v>2580</v>
      </c>
      <c r="K1113" s="227" t="s">
        <v>2495</v>
      </c>
      <c r="L1113" s="227" t="s">
        <v>350</v>
      </c>
      <c r="M1113" s="247">
        <v>2</v>
      </c>
      <c r="N1113" s="244">
        <v>156</v>
      </c>
      <c r="O1113" s="243" t="s">
        <v>1575</v>
      </c>
      <c r="P1113" s="125">
        <f>SUMIFS('C - Sazby a jednotkové ceny'!$H$7:$H$69,'C - Sazby a jednotkové ceny'!$E$7:$E$69,'A1 - Seznam míst plnění vnější'!L1113,'C - Sazby a jednotkové ceny'!$F$7:$F$69,'A1 - Seznam míst plnění vnější'!M1113)</f>
        <v>0</v>
      </c>
      <c r="Q1113" s="269">
        <f t="shared" si="51"/>
        <v>0</v>
      </c>
      <c r="R1113" s="249" t="s">
        <v>1586</v>
      </c>
      <c r="S1113" s="251" t="s">
        <v>1586</v>
      </c>
      <c r="T1113" s="252" t="s">
        <v>1586</v>
      </c>
      <c r="U1113" s="250" t="s">
        <v>1586</v>
      </c>
      <c r="V1113" s="261" t="s">
        <v>1586</v>
      </c>
      <c r="W1113" s="262" t="s">
        <v>1586</v>
      </c>
      <c r="Y1113" s="15">
        <f ca="1">SUMIFS('D - Harmonogram úklidu'!$AJ$5:$AJ$1213,'D - Harmonogram úklidu'!$A$5:$A$1213,'A1 - Seznam míst plnění vnější'!G1115,'D - Harmonogram úklidu'!$B$5:$B$1213,'A1 - Seznam míst plnění vnější'!L1115)</f>
        <v>12</v>
      </c>
      <c r="Z1113" s="47" t="str">
        <f t="shared" si="50"/>
        <v>Sudoměřice nad Moravou</v>
      </c>
    </row>
    <row r="1114" spans="1:26" ht="11.25" customHeight="1" x14ac:dyDescent="0.25">
      <c r="A1114" s="14" t="s">
        <v>2510</v>
      </c>
      <c r="B1114" s="8">
        <v>1733</v>
      </c>
      <c r="C1114" s="26" t="s">
        <v>128</v>
      </c>
      <c r="D1114" s="41" t="s">
        <v>131</v>
      </c>
      <c r="E1114" s="26">
        <v>541334</v>
      </c>
      <c r="F1114" s="26" t="s">
        <v>1909</v>
      </c>
      <c r="G1114" s="33" t="s">
        <v>226</v>
      </c>
      <c r="H1114" s="227" t="s">
        <v>1988</v>
      </c>
      <c r="I1114" s="227" t="s">
        <v>2386</v>
      </c>
      <c r="J1114" s="227" t="s">
        <v>2580</v>
      </c>
      <c r="K1114" s="227" t="s">
        <v>2492</v>
      </c>
      <c r="L1114" s="227" t="s">
        <v>347</v>
      </c>
      <c r="M1114" s="247">
        <v>12</v>
      </c>
      <c r="N1114" s="32">
        <v>8</v>
      </c>
      <c r="O1114" s="39" t="s">
        <v>1576</v>
      </c>
      <c r="P1114" s="125">
        <f>SUMIFS('C - Sazby a jednotkové ceny'!$H$7:$H$69,'C - Sazby a jednotkové ceny'!$E$7:$E$69,'A1 - Seznam míst plnění vnější'!L1114,'C - Sazby a jednotkové ceny'!$F$7:$F$69,'A1 - Seznam míst plnění vnější'!M1114)</f>
        <v>0</v>
      </c>
      <c r="Q1114" s="269">
        <f t="shared" si="51"/>
        <v>0</v>
      </c>
      <c r="R1114" s="249" t="s">
        <v>1586</v>
      </c>
      <c r="S1114" s="251" t="s">
        <v>1586</v>
      </c>
      <c r="T1114" s="252" t="s">
        <v>1586</v>
      </c>
      <c r="U1114" s="250" t="s">
        <v>1586</v>
      </c>
      <c r="V1114" s="261" t="s">
        <v>1586</v>
      </c>
      <c r="W1114" s="262" t="s">
        <v>1586</v>
      </c>
      <c r="Y1114" s="15">
        <f ca="1">SUMIFS('D - Harmonogram úklidu'!$AJ$5:$AJ$1213,'D - Harmonogram úklidu'!$A$5:$A$1213,'A1 - Seznam míst plnění vnější'!G1120,'D - Harmonogram úklidu'!$B$5:$B$1213,'A1 - Seznam míst plnění vnější'!L1120)</f>
        <v>4</v>
      </c>
      <c r="Z1114" s="47" t="str">
        <f t="shared" si="50"/>
        <v>Světlá nad Sázavou</v>
      </c>
    </row>
    <row r="1115" spans="1:26" ht="11.25" customHeight="1" x14ac:dyDescent="0.25">
      <c r="A1115" s="14" t="s">
        <v>2510</v>
      </c>
      <c r="B1115" s="8">
        <v>1733</v>
      </c>
      <c r="C1115" s="26" t="s">
        <v>128</v>
      </c>
      <c r="D1115" s="42" t="s">
        <v>131</v>
      </c>
      <c r="E1115" s="26">
        <v>541334</v>
      </c>
      <c r="F1115" s="26" t="s">
        <v>1910</v>
      </c>
      <c r="G1115" s="33" t="s">
        <v>226</v>
      </c>
      <c r="H1115" s="227" t="s">
        <v>1988</v>
      </c>
      <c r="I1115" s="227" t="s">
        <v>2386</v>
      </c>
      <c r="J1115" s="227" t="s">
        <v>2580</v>
      </c>
      <c r="K1115" s="227" t="s">
        <v>2493</v>
      </c>
      <c r="L1115" s="227" t="s">
        <v>348</v>
      </c>
      <c r="M1115" s="247">
        <v>12</v>
      </c>
      <c r="N1115" s="32">
        <v>2</v>
      </c>
      <c r="O1115" s="39" t="s">
        <v>1576</v>
      </c>
      <c r="P1115" s="125">
        <f>SUMIFS('C - Sazby a jednotkové ceny'!$H$7:$H$69,'C - Sazby a jednotkové ceny'!$E$7:$E$69,'A1 - Seznam míst plnění vnější'!L1115,'C - Sazby a jednotkové ceny'!$F$7:$F$69,'A1 - Seznam míst plnění vnější'!M1115)</f>
        <v>0</v>
      </c>
      <c r="Q1115" s="269">
        <f t="shared" si="51"/>
        <v>0</v>
      </c>
      <c r="R1115" s="249" t="s">
        <v>1586</v>
      </c>
      <c r="S1115" s="251" t="s">
        <v>1586</v>
      </c>
      <c r="T1115" s="252" t="s">
        <v>1586</v>
      </c>
      <c r="U1115" s="250" t="s">
        <v>1586</v>
      </c>
      <c r="V1115" s="261" t="s">
        <v>1586</v>
      </c>
      <c r="W1115" s="262" t="s">
        <v>1586</v>
      </c>
      <c r="Y1115" s="15">
        <f ca="1">SUMIFS('D - Harmonogram úklidu'!$AJ$5:$AJ$1213,'D - Harmonogram úklidu'!$A$5:$A$1213,'A1 - Seznam míst plnění vnější'!G1121,'D - Harmonogram úklidu'!$B$5:$B$1213,'A1 - Seznam míst plnění vnější'!L1121)</f>
        <v>4</v>
      </c>
      <c r="Z1115" s="47" t="str">
        <f t="shared" si="50"/>
        <v>Světlá nad Sázavou</v>
      </c>
    </row>
    <row r="1116" spans="1:26" ht="11.25" customHeight="1" x14ac:dyDescent="0.25">
      <c r="A1116" s="14" t="s">
        <v>2510</v>
      </c>
      <c r="B1116" s="8">
        <v>1733</v>
      </c>
      <c r="C1116" s="4" t="s">
        <v>128</v>
      </c>
      <c r="D1116" s="42" t="s">
        <v>131</v>
      </c>
      <c r="E1116" s="26">
        <v>541334</v>
      </c>
      <c r="F1116" s="26" t="s">
        <v>1911</v>
      </c>
      <c r="G1116" s="33" t="s">
        <v>226</v>
      </c>
      <c r="H1116" s="227" t="s">
        <v>1988</v>
      </c>
      <c r="I1116" s="227" t="s">
        <v>2386</v>
      </c>
      <c r="J1116" s="227" t="s">
        <v>2580</v>
      </c>
      <c r="K1116" s="227" t="s">
        <v>2495</v>
      </c>
      <c r="L1116" s="227" t="s">
        <v>350</v>
      </c>
      <c r="M1116" s="247">
        <v>12</v>
      </c>
      <c r="N1116" s="244">
        <v>150</v>
      </c>
      <c r="O1116" s="243" t="s">
        <v>1575</v>
      </c>
      <c r="P1116" s="125">
        <f>SUMIFS('C - Sazby a jednotkové ceny'!$H$7:$H$69,'C - Sazby a jednotkové ceny'!$E$7:$E$69,'A1 - Seznam míst plnění vnější'!L1116,'C - Sazby a jednotkové ceny'!$F$7:$F$69,'A1 - Seznam míst plnění vnější'!M1116)</f>
        <v>0</v>
      </c>
      <c r="Q1116" s="269">
        <f t="shared" si="51"/>
        <v>0</v>
      </c>
      <c r="R1116" s="249" t="s">
        <v>1586</v>
      </c>
      <c r="S1116" s="251" t="s">
        <v>1585</v>
      </c>
      <c r="T1116" s="252" t="s">
        <v>1585</v>
      </c>
      <c r="U1116" s="250" t="s">
        <v>1586</v>
      </c>
      <c r="V1116" s="261" t="s">
        <v>1586</v>
      </c>
      <c r="W1116" s="262" t="s">
        <v>1586</v>
      </c>
      <c r="Y1116" s="15">
        <f ca="1">SUMIFS('D - Harmonogram úklidu'!$AJ$5:$AJ$1213,'D - Harmonogram úklidu'!$A$5:$A$1213,'A1 - Seznam míst plnění vnější'!G1122,'D - Harmonogram úklidu'!$B$5:$B$1213,'A1 - Seznam míst plnění vnější'!L1122)</f>
        <v>2</v>
      </c>
      <c r="Z1116" s="47" t="str">
        <f t="shared" si="50"/>
        <v>Světlá nad Sázavou</v>
      </c>
    </row>
    <row r="1117" spans="1:26" ht="11.25" customHeight="1" x14ac:dyDescent="0.25">
      <c r="A1117" s="14" t="s">
        <v>2510</v>
      </c>
      <c r="B1117" s="8">
        <v>1733</v>
      </c>
      <c r="C1117" s="4" t="s">
        <v>128</v>
      </c>
      <c r="D1117" s="42" t="s">
        <v>131</v>
      </c>
      <c r="E1117" s="26">
        <v>541334</v>
      </c>
      <c r="F1117" s="26" t="s">
        <v>1827</v>
      </c>
      <c r="G1117" s="33" t="s">
        <v>226</v>
      </c>
      <c r="H1117" s="227" t="s">
        <v>1988</v>
      </c>
      <c r="I1117" s="227" t="s">
        <v>2387</v>
      </c>
      <c r="J1117" s="227" t="s">
        <v>2580</v>
      </c>
      <c r="K1117" s="227" t="s">
        <v>2495</v>
      </c>
      <c r="L1117" s="227" t="s">
        <v>350</v>
      </c>
      <c r="M1117" s="247">
        <v>4</v>
      </c>
      <c r="N1117" s="244">
        <v>1052</v>
      </c>
      <c r="O1117" s="243" t="s">
        <v>1575</v>
      </c>
      <c r="P1117" s="125">
        <f>SUMIFS('C - Sazby a jednotkové ceny'!$H$7:$H$69,'C - Sazby a jednotkové ceny'!$E$7:$E$69,'A1 - Seznam míst plnění vnější'!L1117,'C - Sazby a jednotkové ceny'!$F$7:$F$69,'A1 - Seznam míst plnění vnější'!M1117)</f>
        <v>0</v>
      </c>
      <c r="Q1117" s="269">
        <f t="shared" si="51"/>
        <v>0</v>
      </c>
      <c r="R1117" s="249" t="s">
        <v>1586</v>
      </c>
      <c r="S1117" s="251" t="s">
        <v>1585</v>
      </c>
      <c r="T1117" s="252" t="s">
        <v>1585</v>
      </c>
      <c r="U1117" s="250" t="s">
        <v>1586</v>
      </c>
      <c r="V1117" s="261" t="s">
        <v>1586</v>
      </c>
      <c r="W1117" s="262" t="s">
        <v>1586</v>
      </c>
      <c r="Y1117" s="15">
        <f ca="1">SUMIFS('D - Harmonogram úklidu'!$AJ$5:$AJ$1213,'D - Harmonogram úklidu'!$A$5:$A$1213,'A1 - Seznam míst plnění vnější'!G1123,'D - Harmonogram úklidu'!$B$5:$B$1213,'A1 - Seznam míst plnění vnější'!L1123)</f>
        <v>2</v>
      </c>
      <c r="Z1117" s="47" t="str">
        <f t="shared" si="50"/>
        <v>Světlá nad Sázavou</v>
      </c>
    </row>
    <row r="1118" spans="1:26" ht="11.25" customHeight="1" x14ac:dyDescent="0.25">
      <c r="A1118" s="14" t="s">
        <v>2510</v>
      </c>
      <c r="B1118" s="8">
        <v>1733</v>
      </c>
      <c r="C1118" s="26" t="s">
        <v>128</v>
      </c>
      <c r="D1118" s="41" t="s">
        <v>131</v>
      </c>
      <c r="E1118" s="26">
        <v>541334</v>
      </c>
      <c r="F1118" s="26" t="s">
        <v>1828</v>
      </c>
      <c r="G1118" s="33" t="s">
        <v>226</v>
      </c>
      <c r="H1118" s="227" t="s">
        <v>1988</v>
      </c>
      <c r="I1118" s="227" t="s">
        <v>2387</v>
      </c>
      <c r="J1118" s="227" t="s">
        <v>2494</v>
      </c>
      <c r="K1118" s="227" t="s">
        <v>2494</v>
      </c>
      <c r="L1118" s="227" t="s">
        <v>391</v>
      </c>
      <c r="M1118" s="247">
        <v>2</v>
      </c>
      <c r="N1118" s="244">
        <v>2909</v>
      </c>
      <c r="O1118" s="243" t="s">
        <v>1575</v>
      </c>
      <c r="P1118" s="125">
        <f>SUMIFS('C - Sazby a jednotkové ceny'!$H$7:$H$69,'C - Sazby a jednotkové ceny'!$E$7:$E$69,'A1 - Seznam míst plnění vnější'!L1118,'C - Sazby a jednotkové ceny'!$F$7:$F$69,'A1 - Seznam míst plnění vnější'!M1118)</f>
        <v>0</v>
      </c>
      <c r="Q1118" s="269">
        <f t="shared" si="51"/>
        <v>0</v>
      </c>
      <c r="R1118" s="249" t="s">
        <v>1586</v>
      </c>
      <c r="S1118" s="251" t="s">
        <v>1586</v>
      </c>
      <c r="T1118" s="252" t="s">
        <v>1586</v>
      </c>
      <c r="U1118" s="250" t="s">
        <v>1586</v>
      </c>
      <c r="V1118" s="261" t="s">
        <v>1586</v>
      </c>
      <c r="W1118" s="262" t="s">
        <v>1586</v>
      </c>
      <c r="Y1118" s="15">
        <f ca="1">SUMIFS('D - Harmonogram úklidu'!$AJ$5:$AJ$1213,'D - Harmonogram úklidu'!$A$5:$A$1213,'A1 - Seznam míst plnění vnější'!G1124,'D - Harmonogram úklidu'!$B$5:$B$1213,'A1 - Seznam míst plnění vnější'!L1124)</f>
        <v>4</v>
      </c>
      <c r="Z1118" s="47" t="str">
        <f t="shared" si="50"/>
        <v>Světlá nad Sázavou</v>
      </c>
    </row>
    <row r="1119" spans="1:26" ht="19.5" customHeight="1" x14ac:dyDescent="0.25">
      <c r="A1119" s="14" t="s">
        <v>2510</v>
      </c>
      <c r="B1119" s="8">
        <v>1733</v>
      </c>
      <c r="C1119" s="26" t="s">
        <v>128</v>
      </c>
      <c r="D1119" s="41" t="s">
        <v>131</v>
      </c>
      <c r="E1119" s="26">
        <v>541839</v>
      </c>
      <c r="F1119" s="26" t="s">
        <v>1620</v>
      </c>
      <c r="G1119" s="33" t="s">
        <v>332</v>
      </c>
      <c r="H1119" s="227" t="s">
        <v>1988</v>
      </c>
      <c r="I1119" s="227" t="s">
        <v>2385</v>
      </c>
      <c r="J1119" s="227" t="s">
        <v>2580</v>
      </c>
      <c r="K1119" s="227" t="s">
        <v>2491</v>
      </c>
      <c r="L1119" s="227" t="s">
        <v>346</v>
      </c>
      <c r="M1119" s="247">
        <v>2</v>
      </c>
      <c r="N1119" s="244">
        <v>10</v>
      </c>
      <c r="O1119" s="243" t="s">
        <v>1575</v>
      </c>
      <c r="P1119" s="125">
        <f>SUMIFS('C - Sazby a jednotkové ceny'!$H$7:$H$69,'C - Sazby a jednotkové ceny'!$E$7:$E$69,'A1 - Seznam míst plnění vnější'!L1119,'C - Sazby a jednotkové ceny'!$F$7:$F$69,'A1 - Seznam míst plnění vnější'!M1119)</f>
        <v>0</v>
      </c>
      <c r="Q1119" s="269">
        <f t="shared" si="51"/>
        <v>0</v>
      </c>
      <c r="R1119" s="249" t="s">
        <v>1586</v>
      </c>
      <c r="S1119" s="251" t="s">
        <v>1586</v>
      </c>
      <c r="T1119" s="252" t="s">
        <v>1586</v>
      </c>
      <c r="U1119" s="250" t="s">
        <v>1586</v>
      </c>
      <c r="V1119" s="261" t="s">
        <v>1586</v>
      </c>
      <c r="W1119" s="262" t="s">
        <v>1586</v>
      </c>
      <c r="Y1119" s="15">
        <f ca="1">SUMIFS('D - Harmonogram úklidu'!$AJ$5:$AJ$1213,'D - Harmonogram úklidu'!$A$5:$A$1213,'A1 - Seznam míst plnění vnější'!G1116,'D - Harmonogram úklidu'!$B$5:$B$1213,'A1 - Seznam míst plnění vnější'!L1116)</f>
        <v>16</v>
      </c>
      <c r="Z1119" s="47" t="str">
        <f t="shared" si="50"/>
        <v>Světlá nad Sázavou město</v>
      </c>
    </row>
    <row r="1120" spans="1:26" ht="19.5" customHeight="1" x14ac:dyDescent="0.25">
      <c r="A1120" s="14" t="s">
        <v>2510</v>
      </c>
      <c r="B1120" s="8">
        <v>1733</v>
      </c>
      <c r="C1120" s="26" t="s">
        <v>128</v>
      </c>
      <c r="D1120" s="41" t="s">
        <v>131</v>
      </c>
      <c r="E1120" s="26">
        <v>541839</v>
      </c>
      <c r="F1120" s="26" t="s">
        <v>1621</v>
      </c>
      <c r="G1120" s="33" t="s">
        <v>332</v>
      </c>
      <c r="H1120" s="227" t="s">
        <v>1988</v>
      </c>
      <c r="I1120" s="227" t="s">
        <v>2385</v>
      </c>
      <c r="J1120" s="227" t="s">
        <v>2580</v>
      </c>
      <c r="K1120" s="227" t="s">
        <v>2492</v>
      </c>
      <c r="L1120" s="227" t="s">
        <v>347</v>
      </c>
      <c r="M1120" s="247">
        <v>4</v>
      </c>
      <c r="N1120" s="32">
        <v>2</v>
      </c>
      <c r="O1120" s="39" t="s">
        <v>1576</v>
      </c>
      <c r="P1120" s="125">
        <f>SUMIFS('C - Sazby a jednotkové ceny'!$H$7:$H$69,'C - Sazby a jednotkové ceny'!$E$7:$E$69,'A1 - Seznam míst plnění vnější'!L1120,'C - Sazby a jednotkové ceny'!$F$7:$F$69,'A1 - Seznam míst plnění vnější'!M1120)</f>
        <v>0</v>
      </c>
      <c r="Q1120" s="269">
        <f t="shared" si="51"/>
        <v>0</v>
      </c>
      <c r="R1120" s="249" t="s">
        <v>1586</v>
      </c>
      <c r="S1120" s="251" t="s">
        <v>1586</v>
      </c>
      <c r="T1120" s="252" t="s">
        <v>1586</v>
      </c>
      <c r="U1120" s="250" t="s">
        <v>1586</v>
      </c>
      <c r="V1120" s="261" t="s">
        <v>1586</v>
      </c>
      <c r="W1120" s="262" t="s">
        <v>1586</v>
      </c>
      <c r="Y1120" s="15">
        <f ca="1">SUMIFS('D - Harmonogram úklidu'!$AJ$5:$AJ$1213,'D - Harmonogram úklidu'!$A$5:$A$1213,'A1 - Seznam míst plnění vnější'!G1117,'D - Harmonogram úklidu'!$B$5:$B$1213,'A1 - Seznam míst plnění vnější'!L1117)</f>
        <v>16</v>
      </c>
      <c r="Z1120" s="47" t="str">
        <f t="shared" si="50"/>
        <v>Světlá nad Sázavou město</v>
      </c>
    </row>
    <row r="1121" spans="1:26" ht="19.5" customHeight="1" x14ac:dyDescent="0.25">
      <c r="A1121" s="14" t="s">
        <v>2510</v>
      </c>
      <c r="B1121" s="8">
        <v>1733</v>
      </c>
      <c r="C1121" s="44" t="s">
        <v>128</v>
      </c>
      <c r="D1121" s="21" t="s">
        <v>131</v>
      </c>
      <c r="E1121" s="26">
        <v>541839</v>
      </c>
      <c r="F1121" s="26" t="s">
        <v>1622</v>
      </c>
      <c r="G1121" s="33" t="s">
        <v>332</v>
      </c>
      <c r="H1121" s="227" t="s">
        <v>1988</v>
      </c>
      <c r="I1121" s="227" t="s">
        <v>2385</v>
      </c>
      <c r="J1121" s="227" t="s">
        <v>2580</v>
      </c>
      <c r="K1121" s="227" t="s">
        <v>2495</v>
      </c>
      <c r="L1121" s="227" t="s">
        <v>350</v>
      </c>
      <c r="M1121" s="247">
        <v>4</v>
      </c>
      <c r="N1121" s="244">
        <v>276</v>
      </c>
      <c r="O1121" s="243" t="s">
        <v>1575</v>
      </c>
      <c r="P1121" s="125">
        <f>SUMIFS('C - Sazby a jednotkové ceny'!$H$7:$H$69,'C - Sazby a jednotkové ceny'!$E$7:$E$69,'A1 - Seznam míst plnění vnější'!L1121,'C - Sazby a jednotkové ceny'!$F$7:$F$69,'A1 - Seznam míst plnění vnější'!M1121)</f>
        <v>0</v>
      </c>
      <c r="Q1121" s="269">
        <f t="shared" si="51"/>
        <v>0</v>
      </c>
      <c r="R1121" s="249" t="s">
        <v>1586</v>
      </c>
      <c r="S1121" s="251" t="s">
        <v>1586</v>
      </c>
      <c r="T1121" s="252" t="s">
        <v>1586</v>
      </c>
      <c r="U1121" s="250" t="s">
        <v>1586</v>
      </c>
      <c r="V1121" s="261" t="s">
        <v>1586</v>
      </c>
      <c r="W1121" s="262" t="s">
        <v>1586</v>
      </c>
      <c r="Y1121" s="15">
        <f ca="1">SUMIFS('D - Harmonogram úklidu'!$AJ$5:$AJ$1213,'D - Harmonogram úklidu'!$A$5:$A$1213,'A1 - Seznam míst plnění vnější'!G1118,'D - Harmonogram úklidu'!$B$5:$B$1213,'A1 - Seznam míst plnění vnější'!L1118)</f>
        <v>2</v>
      </c>
      <c r="Z1121" s="47" t="str">
        <f t="shared" si="50"/>
        <v>Světlá nad Sázavou město</v>
      </c>
    </row>
    <row r="1122" spans="1:26" ht="19.5" customHeight="1" x14ac:dyDescent="0.25">
      <c r="A1122" s="14" t="s">
        <v>2510</v>
      </c>
      <c r="B1122" s="8">
        <v>1733</v>
      </c>
      <c r="C1122" s="4" t="s">
        <v>128</v>
      </c>
      <c r="D1122" s="41" t="s">
        <v>131</v>
      </c>
      <c r="E1122" s="26">
        <v>541839</v>
      </c>
      <c r="F1122" s="26" t="s">
        <v>1623</v>
      </c>
      <c r="G1122" s="33" t="s">
        <v>332</v>
      </c>
      <c r="H1122" s="227" t="s">
        <v>1988</v>
      </c>
      <c r="I1122" s="227" t="s">
        <v>2385</v>
      </c>
      <c r="J1122" s="227" t="s">
        <v>2494</v>
      </c>
      <c r="K1122" s="227" t="s">
        <v>2494</v>
      </c>
      <c r="L1122" s="227" t="s">
        <v>391</v>
      </c>
      <c r="M1122" s="247">
        <v>2</v>
      </c>
      <c r="N1122" s="244">
        <v>450</v>
      </c>
      <c r="O1122" s="243" t="s">
        <v>1575</v>
      </c>
      <c r="P1122" s="125">
        <f>SUMIFS('C - Sazby a jednotkové ceny'!$H$7:$H$69,'C - Sazby a jednotkové ceny'!$E$7:$E$69,'A1 - Seznam míst plnění vnější'!L1122,'C - Sazby a jednotkové ceny'!$F$7:$F$69,'A1 - Seznam míst plnění vnější'!M1122)</f>
        <v>0</v>
      </c>
      <c r="Q1122" s="269">
        <f t="shared" si="51"/>
        <v>0</v>
      </c>
      <c r="R1122" s="249" t="s">
        <v>1586</v>
      </c>
      <c r="S1122" s="251" t="s">
        <v>1586</v>
      </c>
      <c r="T1122" s="252" t="s">
        <v>1586</v>
      </c>
      <c r="U1122" s="250" t="s">
        <v>1586</v>
      </c>
      <c r="V1122" s="261" t="s">
        <v>1586</v>
      </c>
      <c r="W1122" s="262" t="s">
        <v>1586</v>
      </c>
      <c r="Y1122" s="15">
        <f ca="1">SUMIFS('D - Harmonogram úklidu'!$AJ$5:$AJ$1213,'D - Harmonogram úklidu'!$A$5:$A$1213,'A1 - Seznam míst plnění vnější'!G1119,'D - Harmonogram úklidu'!$B$5:$B$1213,'A1 - Seznam míst plnění vnější'!L1119)</f>
        <v>2</v>
      </c>
      <c r="Z1122" s="47" t="str">
        <f t="shared" si="50"/>
        <v>Světlá nad Sázavou město</v>
      </c>
    </row>
    <row r="1123" spans="1:26" ht="19.5" customHeight="1" x14ac:dyDescent="0.25">
      <c r="A1123" s="14" t="s">
        <v>2510</v>
      </c>
      <c r="B1123" s="8">
        <v>1201</v>
      </c>
      <c r="C1123" s="26" t="s">
        <v>128</v>
      </c>
      <c r="D1123" s="41" t="s">
        <v>131</v>
      </c>
      <c r="E1123" s="26">
        <v>541532</v>
      </c>
      <c r="F1123" s="26" t="s">
        <v>1620</v>
      </c>
      <c r="G1123" s="33" t="s">
        <v>320</v>
      </c>
      <c r="H1123" s="227" t="s">
        <v>1988</v>
      </c>
      <c r="I1123" s="227" t="s">
        <v>2388</v>
      </c>
      <c r="J1123" s="227" t="s">
        <v>2580</v>
      </c>
      <c r="K1123" s="227" t="s">
        <v>2491</v>
      </c>
      <c r="L1123" s="227" t="s">
        <v>346</v>
      </c>
      <c r="M1123" s="247">
        <v>2</v>
      </c>
      <c r="N1123" s="244">
        <v>12</v>
      </c>
      <c r="O1123" s="243" t="s">
        <v>1575</v>
      </c>
      <c r="P1123" s="125">
        <f>SUMIFS('C - Sazby a jednotkové ceny'!$H$7:$H$69,'C - Sazby a jednotkové ceny'!$E$7:$E$69,'A1 - Seznam míst plnění vnější'!L1123,'C - Sazby a jednotkové ceny'!$F$7:$F$69,'A1 - Seznam míst plnění vnější'!M1123)</f>
        <v>0</v>
      </c>
      <c r="Q1123" s="269">
        <f t="shared" si="51"/>
        <v>0</v>
      </c>
      <c r="R1123" s="249" t="s">
        <v>1586</v>
      </c>
      <c r="S1123" s="251" t="s">
        <v>1586</v>
      </c>
      <c r="T1123" s="252" t="s">
        <v>1586</v>
      </c>
      <c r="U1123" s="250" t="s">
        <v>1586</v>
      </c>
      <c r="V1123" s="261" t="s">
        <v>1586</v>
      </c>
      <c r="W1123" s="262" t="s">
        <v>1586</v>
      </c>
      <c r="Y1123" s="15">
        <f ca="1">SUMIFS('D - Harmonogram úklidu'!$AJ$5:$AJ$1213,'D - Harmonogram úklidu'!$A$5:$A$1213,'A1 - Seznam míst plnění vnější'!G1125,'D - Harmonogram úklidu'!$B$5:$B$1213,'A1 - Seznam míst plnění vnější'!L1125)</f>
        <v>2</v>
      </c>
      <c r="Z1123" s="47" t="str">
        <f t="shared" si="50"/>
        <v>Světlá nad Sázavou-Josefodol</v>
      </c>
    </row>
    <row r="1124" spans="1:26" ht="19.5" customHeight="1" x14ac:dyDescent="0.25">
      <c r="A1124" s="14" t="s">
        <v>2510</v>
      </c>
      <c r="B1124" s="8">
        <v>1201</v>
      </c>
      <c r="C1124" s="44" t="s">
        <v>128</v>
      </c>
      <c r="D1124" s="42" t="s">
        <v>131</v>
      </c>
      <c r="E1124" s="26">
        <v>541532</v>
      </c>
      <c r="F1124" s="26" t="s">
        <v>1621</v>
      </c>
      <c r="G1124" s="33" t="s">
        <v>320</v>
      </c>
      <c r="H1124" s="227" t="s">
        <v>1988</v>
      </c>
      <c r="I1124" s="227" t="s">
        <v>2388</v>
      </c>
      <c r="J1124" s="227" t="s">
        <v>2580</v>
      </c>
      <c r="K1124" s="227" t="s">
        <v>2492</v>
      </c>
      <c r="L1124" s="227" t="s">
        <v>347</v>
      </c>
      <c r="M1124" s="247">
        <v>4</v>
      </c>
      <c r="N1124" s="32">
        <v>3</v>
      </c>
      <c r="O1124" s="39" t="s">
        <v>1576</v>
      </c>
      <c r="P1124" s="125">
        <f>SUMIFS('C - Sazby a jednotkové ceny'!$H$7:$H$69,'C - Sazby a jednotkové ceny'!$E$7:$E$69,'A1 - Seznam míst plnění vnější'!L1124,'C - Sazby a jednotkové ceny'!$F$7:$F$69,'A1 - Seznam míst plnění vnější'!M1124)</f>
        <v>0</v>
      </c>
      <c r="Q1124" s="269">
        <f t="shared" si="51"/>
        <v>0</v>
      </c>
      <c r="R1124" s="249" t="s">
        <v>1586</v>
      </c>
      <c r="S1124" s="251" t="s">
        <v>1586</v>
      </c>
      <c r="T1124" s="252" t="s">
        <v>1586</v>
      </c>
      <c r="U1124" s="250" t="s">
        <v>1586</v>
      </c>
      <c r="V1124" s="261" t="s">
        <v>1586</v>
      </c>
      <c r="W1124" s="262" t="s">
        <v>1586</v>
      </c>
      <c r="Y1124" s="15">
        <f ca="1">SUMIFS('D - Harmonogram úklidu'!$AJ$5:$AJ$1213,'D - Harmonogram úklidu'!$A$5:$A$1213,'A1 - Seznam míst plnění vnější'!G1126,'D - Harmonogram úklidu'!$B$5:$B$1213,'A1 - Seznam míst plnění vnější'!L1126)</f>
        <v>1</v>
      </c>
      <c r="Z1124" s="47" t="str">
        <f t="shared" si="50"/>
        <v>Světlá nad Sázavou-Josefodol</v>
      </c>
    </row>
    <row r="1125" spans="1:26" ht="19.5" customHeight="1" x14ac:dyDescent="0.25">
      <c r="A1125" s="14" t="s">
        <v>2510</v>
      </c>
      <c r="B1125" s="8">
        <v>1201</v>
      </c>
      <c r="C1125" s="44" t="s">
        <v>128</v>
      </c>
      <c r="D1125" s="42" t="s">
        <v>131</v>
      </c>
      <c r="E1125" s="26">
        <v>541532</v>
      </c>
      <c r="F1125" s="26" t="s">
        <v>1622</v>
      </c>
      <c r="G1125" s="33" t="s">
        <v>320</v>
      </c>
      <c r="H1125" s="227" t="s">
        <v>1988</v>
      </c>
      <c r="I1125" s="227" t="s">
        <v>2388</v>
      </c>
      <c r="J1125" s="227" t="s">
        <v>2580</v>
      </c>
      <c r="K1125" s="227" t="s">
        <v>2495</v>
      </c>
      <c r="L1125" s="227" t="s">
        <v>350</v>
      </c>
      <c r="M1125" s="247">
        <v>1</v>
      </c>
      <c r="N1125" s="244">
        <v>760</v>
      </c>
      <c r="O1125" s="243" t="s">
        <v>1575</v>
      </c>
      <c r="P1125" s="125">
        <f>SUMIFS('C - Sazby a jednotkové ceny'!$H$7:$H$69,'C - Sazby a jednotkové ceny'!$E$7:$E$69,'A1 - Seznam míst plnění vnější'!L1125,'C - Sazby a jednotkové ceny'!$F$7:$F$69,'A1 - Seznam míst plnění vnější'!M1125)</f>
        <v>0</v>
      </c>
      <c r="Q1125" s="269">
        <f t="shared" si="51"/>
        <v>0</v>
      </c>
      <c r="R1125" s="249" t="s">
        <v>1586</v>
      </c>
      <c r="S1125" s="251" t="s">
        <v>1586</v>
      </c>
      <c r="T1125" s="252" t="s">
        <v>1586</v>
      </c>
      <c r="U1125" s="250" t="s">
        <v>1586</v>
      </c>
      <c r="V1125" s="261" t="s">
        <v>1586</v>
      </c>
      <c r="W1125" s="262" t="s">
        <v>1586</v>
      </c>
      <c r="Y1125" s="15">
        <f ca="1">SUMIFS('D - Harmonogram úklidu'!$AJ$5:$AJ$1213,'D - Harmonogram úklidu'!$A$5:$A$1213,'A1 - Seznam míst plnění vnější'!G1127,'D - Harmonogram úklidu'!$B$5:$B$1213,'A1 - Seznam míst plnění vnější'!L1127)</f>
        <v>4</v>
      </c>
      <c r="Z1125" s="47" t="str">
        <f t="shared" si="50"/>
        <v>Světlá nad Sázavou-Josefodol</v>
      </c>
    </row>
    <row r="1126" spans="1:26" ht="19.5" customHeight="1" x14ac:dyDescent="0.25">
      <c r="A1126" s="14" t="s">
        <v>2510</v>
      </c>
      <c r="B1126" s="8">
        <v>1201</v>
      </c>
      <c r="C1126" s="44" t="s">
        <v>128</v>
      </c>
      <c r="D1126" s="21" t="s">
        <v>131</v>
      </c>
      <c r="E1126" s="26">
        <v>541532</v>
      </c>
      <c r="F1126" s="26" t="s">
        <v>1623</v>
      </c>
      <c r="G1126" s="33" t="s">
        <v>320</v>
      </c>
      <c r="H1126" s="227" t="s">
        <v>1988</v>
      </c>
      <c r="I1126" s="227" t="s">
        <v>2388</v>
      </c>
      <c r="J1126" s="227" t="s">
        <v>2494</v>
      </c>
      <c r="K1126" s="227" t="s">
        <v>2494</v>
      </c>
      <c r="L1126" s="227" t="s">
        <v>391</v>
      </c>
      <c r="M1126" s="247">
        <v>1</v>
      </c>
      <c r="N1126" s="244">
        <v>592</v>
      </c>
      <c r="O1126" s="243" t="s">
        <v>1575</v>
      </c>
      <c r="P1126" s="125">
        <f>SUMIFS('C - Sazby a jednotkové ceny'!$H$7:$H$69,'C - Sazby a jednotkové ceny'!$E$7:$E$69,'A1 - Seznam míst plnění vnější'!L1126,'C - Sazby a jednotkové ceny'!$F$7:$F$69,'A1 - Seznam míst plnění vnější'!M1126)</f>
        <v>0</v>
      </c>
      <c r="Q1126" s="269">
        <f t="shared" si="51"/>
        <v>0</v>
      </c>
      <c r="R1126" s="249" t="s">
        <v>1586</v>
      </c>
      <c r="S1126" s="251" t="s">
        <v>1586</v>
      </c>
      <c r="T1126" s="252" t="s">
        <v>1586</v>
      </c>
      <c r="U1126" s="250" t="s">
        <v>1586</v>
      </c>
      <c r="V1126" s="261" t="s">
        <v>1586</v>
      </c>
      <c r="W1126" s="262" t="s">
        <v>1586</v>
      </c>
      <c r="Y1126" s="15">
        <f ca="1">SUMIFS('D - Harmonogram úklidu'!$AJ$5:$AJ$1213,'D - Harmonogram úklidu'!$A$5:$A$1213,'A1 - Seznam míst plnění vnější'!G1128,'D - Harmonogram úklidu'!$B$5:$B$1213,'A1 - Seznam míst plnění vnější'!L1128)</f>
        <v>4</v>
      </c>
      <c r="Z1126" s="47" t="str">
        <f t="shared" si="50"/>
        <v>Světlá nad Sázavou-Josefodol</v>
      </c>
    </row>
    <row r="1127" spans="1:26" ht="19.5" customHeight="1" x14ac:dyDescent="0.25">
      <c r="A1127" s="14" t="s">
        <v>2510</v>
      </c>
      <c r="B1127" s="8">
        <v>2002</v>
      </c>
      <c r="C1127" s="26" t="s">
        <v>344</v>
      </c>
      <c r="D1127" s="41" t="s">
        <v>25</v>
      </c>
      <c r="E1127" s="26">
        <v>360057</v>
      </c>
      <c r="F1127" s="26" t="s">
        <v>1612</v>
      </c>
      <c r="G1127" s="33" t="s">
        <v>10</v>
      </c>
      <c r="H1127" s="227" t="s">
        <v>1988</v>
      </c>
      <c r="I1127" s="227" t="s">
        <v>2389</v>
      </c>
      <c r="J1127" s="227" t="s">
        <v>2580</v>
      </c>
      <c r="K1127" s="227" t="s">
        <v>2491</v>
      </c>
      <c r="L1127" s="227" t="s">
        <v>346</v>
      </c>
      <c r="M1127" s="247">
        <v>4</v>
      </c>
      <c r="N1127" s="244">
        <v>4</v>
      </c>
      <c r="O1127" s="243" t="s">
        <v>1575</v>
      </c>
      <c r="P1127" s="125">
        <f>SUMIFS('C - Sazby a jednotkové ceny'!$H$7:$H$69,'C - Sazby a jednotkové ceny'!$E$7:$E$69,'A1 - Seznam míst plnění vnější'!L1127,'C - Sazby a jednotkové ceny'!$F$7:$F$69,'A1 - Seznam míst plnění vnější'!M1127)</f>
        <v>0</v>
      </c>
      <c r="Q1127" s="269">
        <f t="shared" si="51"/>
        <v>0</v>
      </c>
      <c r="R1127" s="249" t="s">
        <v>1586</v>
      </c>
      <c r="S1127" s="251" t="s">
        <v>1586</v>
      </c>
      <c r="T1127" s="252" t="s">
        <v>1586</v>
      </c>
      <c r="U1127" s="250" t="s">
        <v>1586</v>
      </c>
      <c r="V1127" s="261" t="s">
        <v>1586</v>
      </c>
      <c r="W1127" s="262" t="s">
        <v>1586</v>
      </c>
      <c r="Y1127" s="15">
        <f ca="1">SUMIFS('D - Harmonogram úklidu'!$AJ$5:$AJ$1213,'D - Harmonogram úklidu'!$A$5:$A$1213,'A1 - Seznam míst plnění vnější'!G1129,'D - Harmonogram úklidu'!$B$5:$B$1213,'A1 - Seznam míst plnění vnější'!L1129)</f>
        <v>4</v>
      </c>
      <c r="Z1127" s="47" t="str">
        <f t="shared" si="50"/>
        <v>Svitávka</v>
      </c>
    </row>
    <row r="1128" spans="1:26" ht="19.5" customHeight="1" x14ac:dyDescent="0.25">
      <c r="A1128" s="14" t="s">
        <v>2510</v>
      </c>
      <c r="B1128" s="8">
        <v>2002</v>
      </c>
      <c r="C1128" s="26" t="s">
        <v>344</v>
      </c>
      <c r="D1128" s="41" t="s">
        <v>25</v>
      </c>
      <c r="E1128" s="26">
        <v>360057</v>
      </c>
      <c r="F1128" s="26" t="s">
        <v>1613</v>
      </c>
      <c r="G1128" s="33" t="s">
        <v>10</v>
      </c>
      <c r="H1128" s="227" t="s">
        <v>1988</v>
      </c>
      <c r="I1128" s="227" t="s">
        <v>2389</v>
      </c>
      <c r="J1128" s="227" t="s">
        <v>2580</v>
      </c>
      <c r="K1128" s="227" t="s">
        <v>2492</v>
      </c>
      <c r="L1128" s="227" t="s">
        <v>347</v>
      </c>
      <c r="M1128" s="247">
        <v>4</v>
      </c>
      <c r="N1128" s="32">
        <v>2</v>
      </c>
      <c r="O1128" s="39" t="s">
        <v>1576</v>
      </c>
      <c r="P1128" s="125">
        <f>SUMIFS('C - Sazby a jednotkové ceny'!$H$7:$H$69,'C - Sazby a jednotkové ceny'!$E$7:$E$69,'A1 - Seznam míst plnění vnější'!L1128,'C - Sazby a jednotkové ceny'!$F$7:$F$69,'A1 - Seznam míst plnění vnější'!M1128)</f>
        <v>0</v>
      </c>
      <c r="Q1128" s="269">
        <f t="shared" si="51"/>
        <v>0</v>
      </c>
      <c r="R1128" s="249" t="s">
        <v>1586</v>
      </c>
      <c r="S1128" s="251" t="s">
        <v>1586</v>
      </c>
      <c r="T1128" s="252" t="s">
        <v>1586</v>
      </c>
      <c r="U1128" s="250" t="s">
        <v>1586</v>
      </c>
      <c r="V1128" s="261" t="s">
        <v>1586</v>
      </c>
      <c r="W1128" s="262" t="s">
        <v>1586</v>
      </c>
      <c r="Y1128" s="15">
        <f ca="1">SUMIFS('D - Harmonogram úklidu'!$AJ$5:$AJ$1213,'D - Harmonogram úklidu'!$A$5:$A$1213,'A1 - Seznam míst plnění vnější'!G1130,'D - Harmonogram úklidu'!$B$5:$B$1213,'A1 - Seznam míst plnění vnější'!L1130)</f>
        <v>4</v>
      </c>
      <c r="Z1128" s="47" t="str">
        <f t="shared" si="50"/>
        <v>Svitávka</v>
      </c>
    </row>
    <row r="1129" spans="1:26" ht="19.5" customHeight="1" x14ac:dyDescent="0.25">
      <c r="A1129" s="14" t="s">
        <v>2510</v>
      </c>
      <c r="B1129" s="8">
        <v>2002</v>
      </c>
      <c r="C1129" s="26" t="s">
        <v>344</v>
      </c>
      <c r="D1129" s="42" t="s">
        <v>25</v>
      </c>
      <c r="E1129" s="26">
        <v>360057</v>
      </c>
      <c r="F1129" s="26" t="s">
        <v>1614</v>
      </c>
      <c r="G1129" s="33" t="s">
        <v>10</v>
      </c>
      <c r="H1129" s="227" t="s">
        <v>1988</v>
      </c>
      <c r="I1129" s="227" t="s">
        <v>2389</v>
      </c>
      <c r="J1129" s="227" t="s">
        <v>2580</v>
      </c>
      <c r="K1129" s="227" t="s">
        <v>2493</v>
      </c>
      <c r="L1129" s="227" t="s">
        <v>348</v>
      </c>
      <c r="M1129" s="247">
        <v>4</v>
      </c>
      <c r="N1129" s="32">
        <v>2</v>
      </c>
      <c r="O1129" s="39" t="s">
        <v>1576</v>
      </c>
      <c r="P1129" s="125">
        <f>SUMIFS('C - Sazby a jednotkové ceny'!$H$7:$H$69,'C - Sazby a jednotkové ceny'!$E$7:$E$69,'A1 - Seznam míst plnění vnější'!L1129,'C - Sazby a jednotkové ceny'!$F$7:$F$69,'A1 - Seznam míst plnění vnější'!M1129)</f>
        <v>0</v>
      </c>
      <c r="Q1129" s="269">
        <f t="shared" si="51"/>
        <v>0</v>
      </c>
      <c r="R1129" s="249" t="s">
        <v>1586</v>
      </c>
      <c r="S1129" s="251" t="s">
        <v>1586</v>
      </c>
      <c r="T1129" s="252" t="s">
        <v>1586</v>
      </c>
      <c r="U1129" s="250" t="s">
        <v>1586</v>
      </c>
      <c r="V1129" s="261" t="s">
        <v>1586</v>
      </c>
      <c r="W1129" s="262" t="s">
        <v>1586</v>
      </c>
      <c r="Y1129" s="15">
        <f ca="1">SUMIFS('D - Harmonogram úklidu'!$AJ$5:$AJ$1213,'D - Harmonogram úklidu'!$A$5:$A$1213,'A1 - Seznam míst plnění vnější'!G1131,'D - Harmonogram úklidu'!$B$5:$B$1213,'A1 - Seznam míst plnění vnější'!L1131)</f>
        <v>2</v>
      </c>
      <c r="Z1129" s="47" t="str">
        <f t="shared" si="50"/>
        <v>Svitávka</v>
      </c>
    </row>
    <row r="1130" spans="1:26" ht="19.5" customHeight="1" x14ac:dyDescent="0.25">
      <c r="A1130" s="14" t="s">
        <v>2510</v>
      </c>
      <c r="B1130" s="8">
        <v>2002</v>
      </c>
      <c r="C1130" s="26" t="s">
        <v>344</v>
      </c>
      <c r="D1130" s="42" t="s">
        <v>25</v>
      </c>
      <c r="E1130" s="26">
        <v>360057</v>
      </c>
      <c r="F1130" s="26" t="s">
        <v>1615</v>
      </c>
      <c r="G1130" s="33" t="s">
        <v>10</v>
      </c>
      <c r="H1130" s="227" t="s">
        <v>1988</v>
      </c>
      <c r="I1130" s="227" t="s">
        <v>2389</v>
      </c>
      <c r="J1130" s="227" t="s">
        <v>2580</v>
      </c>
      <c r="K1130" s="227" t="s">
        <v>2495</v>
      </c>
      <c r="L1130" s="227" t="s">
        <v>350</v>
      </c>
      <c r="M1130" s="247">
        <v>4</v>
      </c>
      <c r="N1130" s="244">
        <v>1352</v>
      </c>
      <c r="O1130" s="243" t="s">
        <v>1575</v>
      </c>
      <c r="P1130" s="125">
        <f>SUMIFS('C - Sazby a jednotkové ceny'!$H$7:$H$69,'C - Sazby a jednotkové ceny'!$E$7:$E$69,'A1 - Seznam míst plnění vnější'!L1130,'C - Sazby a jednotkové ceny'!$F$7:$F$69,'A1 - Seznam míst plnění vnější'!M1130)</f>
        <v>0</v>
      </c>
      <c r="Q1130" s="269">
        <f t="shared" si="51"/>
        <v>0</v>
      </c>
      <c r="R1130" s="249" t="s">
        <v>1586</v>
      </c>
      <c r="S1130" s="251" t="s">
        <v>1586</v>
      </c>
      <c r="T1130" s="252" t="s">
        <v>1586</v>
      </c>
      <c r="U1130" s="250" t="s">
        <v>1586</v>
      </c>
      <c r="V1130" s="261" t="s">
        <v>1586</v>
      </c>
      <c r="W1130" s="262" t="s">
        <v>1586</v>
      </c>
      <c r="Y1130" s="15">
        <f ca="1">SUMIFS('D - Harmonogram úklidu'!$AJ$5:$AJ$1213,'D - Harmonogram úklidu'!$A$5:$A$1213,'A1 - Seznam míst plnění vnější'!G1132,'D - Harmonogram úklidu'!$B$5:$B$1213,'A1 - Seznam míst plnění vnější'!L1132)</f>
        <v>4</v>
      </c>
      <c r="Z1130" s="47" t="str">
        <f t="shared" si="50"/>
        <v>Svitávka</v>
      </c>
    </row>
    <row r="1131" spans="1:26" ht="19.5" customHeight="1" x14ac:dyDescent="0.25">
      <c r="A1131" s="14" t="s">
        <v>2510</v>
      </c>
      <c r="B1131" s="8">
        <v>2002</v>
      </c>
      <c r="C1131" s="44" t="s">
        <v>344</v>
      </c>
      <c r="D1131" s="21" t="s">
        <v>25</v>
      </c>
      <c r="E1131" s="26">
        <v>334771</v>
      </c>
      <c r="F1131" s="26" t="s">
        <v>1716</v>
      </c>
      <c r="G1131" s="33" t="s">
        <v>307</v>
      </c>
      <c r="H1131" s="227" t="s">
        <v>1988</v>
      </c>
      <c r="I1131" s="227" t="s">
        <v>2390</v>
      </c>
      <c r="J1131" s="227" t="s">
        <v>2580</v>
      </c>
      <c r="K1131" s="227" t="s">
        <v>2491</v>
      </c>
      <c r="L1131" s="227" t="s">
        <v>346</v>
      </c>
      <c r="M1131" s="247">
        <v>2</v>
      </c>
      <c r="N1131" s="244">
        <v>20</v>
      </c>
      <c r="O1131" s="243" t="s">
        <v>1575</v>
      </c>
      <c r="P1131" s="125">
        <f>SUMIFS('C - Sazby a jednotkové ceny'!$H$7:$H$69,'C - Sazby a jednotkové ceny'!$E$7:$E$69,'A1 - Seznam míst plnění vnější'!L1131,'C - Sazby a jednotkové ceny'!$F$7:$F$69,'A1 - Seznam míst plnění vnější'!M1131)</f>
        <v>0</v>
      </c>
      <c r="Q1131" s="269">
        <f t="shared" si="51"/>
        <v>0</v>
      </c>
      <c r="R1131" s="249" t="s">
        <v>1586</v>
      </c>
      <c r="S1131" s="251" t="s">
        <v>1586</v>
      </c>
      <c r="T1131" s="252" t="s">
        <v>1586</v>
      </c>
      <c r="U1131" s="250" t="s">
        <v>1586</v>
      </c>
      <c r="V1131" s="261" t="s">
        <v>1586</v>
      </c>
      <c r="W1131" s="262" t="s">
        <v>1586</v>
      </c>
      <c r="Y1131" s="15">
        <f ca="1">SUMIFS('D - Harmonogram úklidu'!$AJ$5:$AJ$1213,'D - Harmonogram úklidu'!$A$5:$A$1213,'A1 - Seznam míst plnění vnější'!G1133,'D - Harmonogram úklidu'!$B$5:$B$1213,'A1 - Seznam míst plnění vnější'!L1133)</f>
        <v>4</v>
      </c>
      <c r="Z1131" s="47" t="str">
        <f t="shared" si="50"/>
        <v>Svitavy-Lány</v>
      </c>
    </row>
    <row r="1132" spans="1:26" ht="19.5" customHeight="1" x14ac:dyDescent="0.25">
      <c r="A1132" s="14" t="s">
        <v>2510</v>
      </c>
      <c r="B1132" s="8">
        <v>2002</v>
      </c>
      <c r="C1132" s="44" t="s">
        <v>344</v>
      </c>
      <c r="D1132" s="21" t="s">
        <v>25</v>
      </c>
      <c r="E1132" s="26">
        <v>334771</v>
      </c>
      <c r="F1132" s="26" t="s">
        <v>1717</v>
      </c>
      <c r="G1132" s="33" t="s">
        <v>307</v>
      </c>
      <c r="H1132" s="227" t="s">
        <v>1988</v>
      </c>
      <c r="I1132" s="227" t="s">
        <v>2390</v>
      </c>
      <c r="J1132" s="227" t="s">
        <v>2580</v>
      </c>
      <c r="K1132" s="227" t="s">
        <v>2492</v>
      </c>
      <c r="L1132" s="227" t="s">
        <v>347</v>
      </c>
      <c r="M1132" s="247">
        <v>4</v>
      </c>
      <c r="N1132" s="31">
        <v>2</v>
      </c>
      <c r="O1132" s="39" t="s">
        <v>1576</v>
      </c>
      <c r="P1132" s="125">
        <f>SUMIFS('C - Sazby a jednotkové ceny'!$H$7:$H$69,'C - Sazby a jednotkové ceny'!$E$7:$E$69,'A1 - Seznam míst plnění vnější'!L1132,'C - Sazby a jednotkové ceny'!$F$7:$F$69,'A1 - Seznam míst plnění vnější'!M1132)</f>
        <v>0</v>
      </c>
      <c r="Q1132" s="269">
        <f t="shared" si="51"/>
        <v>0</v>
      </c>
      <c r="R1132" s="249" t="s">
        <v>1586</v>
      </c>
      <c r="S1132" s="251" t="s">
        <v>1586</v>
      </c>
      <c r="T1132" s="254" t="s">
        <v>1586</v>
      </c>
      <c r="U1132" s="250" t="s">
        <v>1586</v>
      </c>
      <c r="V1132" s="261" t="s">
        <v>1586</v>
      </c>
      <c r="W1132" s="262" t="s">
        <v>1586</v>
      </c>
      <c r="Y1132" s="15">
        <f ca="1">SUMIFS('D - Harmonogram úklidu'!$AJ$5:$AJ$1213,'D - Harmonogram úklidu'!$A$5:$A$1213,'A1 - Seznam míst plnění vnější'!G1134,'D - Harmonogram úklidu'!$B$5:$B$1213,'A1 - Seznam míst plnění vnější'!L1134)</f>
        <v>20</v>
      </c>
      <c r="Z1132" s="47" t="str">
        <f t="shared" si="50"/>
        <v>Svitavy-Lány</v>
      </c>
    </row>
    <row r="1133" spans="1:26" ht="19.5" customHeight="1" x14ac:dyDescent="0.25">
      <c r="A1133" s="14" t="s">
        <v>2510</v>
      </c>
      <c r="B1133" s="8">
        <v>2002</v>
      </c>
      <c r="C1133" s="44" t="s">
        <v>344</v>
      </c>
      <c r="D1133" s="21" t="s">
        <v>25</v>
      </c>
      <c r="E1133" s="26">
        <v>334771</v>
      </c>
      <c r="F1133" s="26" t="s">
        <v>1718</v>
      </c>
      <c r="G1133" s="33" t="s">
        <v>307</v>
      </c>
      <c r="H1133" s="227" t="s">
        <v>1988</v>
      </c>
      <c r="I1133" s="227" t="s">
        <v>2390</v>
      </c>
      <c r="J1133" s="227" t="s">
        <v>2580</v>
      </c>
      <c r="K1133" s="227" t="s">
        <v>2495</v>
      </c>
      <c r="L1133" s="227" t="s">
        <v>350</v>
      </c>
      <c r="M1133" s="247">
        <v>2</v>
      </c>
      <c r="N1133" s="244">
        <v>1308</v>
      </c>
      <c r="O1133" s="243" t="s">
        <v>1575</v>
      </c>
      <c r="P1133" s="125">
        <f>SUMIFS('C - Sazby a jednotkové ceny'!$H$7:$H$69,'C - Sazby a jednotkové ceny'!$E$7:$E$69,'A1 - Seznam míst plnění vnější'!L1133,'C - Sazby a jednotkové ceny'!$F$7:$F$69,'A1 - Seznam míst plnění vnější'!M1133)</f>
        <v>0</v>
      </c>
      <c r="Q1133" s="269">
        <f t="shared" si="51"/>
        <v>0</v>
      </c>
      <c r="R1133" s="249" t="s">
        <v>1586</v>
      </c>
      <c r="S1133" s="251" t="s">
        <v>1586</v>
      </c>
      <c r="T1133" s="252" t="s">
        <v>1586</v>
      </c>
      <c r="U1133" s="250" t="s">
        <v>1586</v>
      </c>
      <c r="V1133" s="261" t="s">
        <v>1586</v>
      </c>
      <c r="W1133" s="262" t="s">
        <v>1586</v>
      </c>
      <c r="Y1133" s="15">
        <f ca="1">SUMIFS('D - Harmonogram úklidu'!$AJ$5:$AJ$1213,'D - Harmonogram úklidu'!$A$5:$A$1213,'A1 - Seznam míst plnění vnější'!G1135,'D - Harmonogram úklidu'!$B$5:$B$1213,'A1 - Seznam míst plnění vnější'!L1135)</f>
        <v>14</v>
      </c>
      <c r="Z1133" s="47" t="str">
        <f t="shared" si="50"/>
        <v>Svitavy-Lány</v>
      </c>
    </row>
    <row r="1134" spans="1:26" ht="19.5" customHeight="1" x14ac:dyDescent="0.25">
      <c r="A1134" s="14" t="s">
        <v>2510</v>
      </c>
      <c r="B1134" s="8">
        <v>2001</v>
      </c>
      <c r="C1134" s="26" t="s">
        <v>68</v>
      </c>
      <c r="D1134" s="41" t="s">
        <v>48</v>
      </c>
      <c r="E1134" s="26">
        <v>362459</v>
      </c>
      <c r="F1134" s="26" t="s">
        <v>1745</v>
      </c>
      <c r="G1134" s="33" t="s">
        <v>55</v>
      </c>
      <c r="H1134" s="227" t="s">
        <v>1988</v>
      </c>
      <c r="I1134" s="227" t="s">
        <v>2391</v>
      </c>
      <c r="J1134" s="227" t="s">
        <v>2580</v>
      </c>
      <c r="K1134" s="227" t="s">
        <v>2492</v>
      </c>
      <c r="L1134" s="227" t="s">
        <v>347</v>
      </c>
      <c r="M1134" s="247">
        <v>12</v>
      </c>
      <c r="N1134" s="32">
        <v>4</v>
      </c>
      <c r="O1134" s="39" t="s">
        <v>1576</v>
      </c>
      <c r="P1134" s="125">
        <f>SUMIFS('C - Sazby a jednotkové ceny'!$H$7:$H$69,'C - Sazby a jednotkové ceny'!$E$7:$E$69,'A1 - Seznam míst plnění vnější'!L1134,'C - Sazby a jednotkové ceny'!$F$7:$F$69,'A1 - Seznam míst plnění vnější'!M1134)</f>
        <v>0</v>
      </c>
      <c r="Q1134" s="269">
        <f t="shared" si="51"/>
        <v>0</v>
      </c>
      <c r="R1134" s="249" t="s">
        <v>1586</v>
      </c>
      <c r="S1134" s="251" t="s">
        <v>1586</v>
      </c>
      <c r="T1134" s="252" t="s">
        <v>1586</v>
      </c>
      <c r="U1134" s="250" t="s">
        <v>1586</v>
      </c>
      <c r="V1134" s="261" t="s">
        <v>1586</v>
      </c>
      <c r="W1134" s="262" t="s">
        <v>1586</v>
      </c>
      <c r="Y1134" s="15">
        <f ca="1">SUMIFS('D - Harmonogram úklidu'!$AJ$5:$AJ$1213,'D - Harmonogram úklidu'!$A$5:$A$1213,'A1 - Seznam míst plnění vnější'!G1136,'D - Harmonogram úklidu'!$B$5:$B$1213,'A1 - Seznam míst plnění vnější'!L1136)</f>
        <v>1</v>
      </c>
      <c r="Z1134" s="47" t="str">
        <f t="shared" si="50"/>
        <v>Šakvice</v>
      </c>
    </row>
    <row r="1135" spans="1:26" ht="19.5" customHeight="1" x14ac:dyDescent="0.25">
      <c r="A1135" s="14" t="s">
        <v>2510</v>
      </c>
      <c r="B1135" s="8">
        <v>2001</v>
      </c>
      <c r="C1135" s="26" t="s">
        <v>68</v>
      </c>
      <c r="D1135" s="41" t="s">
        <v>48</v>
      </c>
      <c r="E1135" s="26">
        <v>362459</v>
      </c>
      <c r="F1135" s="26" t="s">
        <v>1746</v>
      </c>
      <c r="G1135" s="33" t="s">
        <v>55</v>
      </c>
      <c r="H1135" s="227" t="s">
        <v>1988</v>
      </c>
      <c r="I1135" s="227" t="s">
        <v>2391</v>
      </c>
      <c r="J1135" s="227" t="s">
        <v>2580</v>
      </c>
      <c r="K1135" s="227" t="s">
        <v>2495</v>
      </c>
      <c r="L1135" s="227" t="s">
        <v>350</v>
      </c>
      <c r="M1135" s="247">
        <v>1</v>
      </c>
      <c r="N1135" s="244">
        <v>329</v>
      </c>
      <c r="O1135" s="243" t="s">
        <v>1575</v>
      </c>
      <c r="P1135" s="125">
        <f>SUMIFS('C - Sazby a jednotkové ceny'!$H$7:$H$69,'C - Sazby a jednotkové ceny'!$E$7:$E$69,'A1 - Seznam míst plnění vnější'!L1135,'C - Sazby a jednotkové ceny'!$F$7:$F$69,'A1 - Seznam míst plnění vnější'!M1135)</f>
        <v>0</v>
      </c>
      <c r="Q1135" s="269">
        <f t="shared" si="51"/>
        <v>0</v>
      </c>
      <c r="R1135" s="249" t="s">
        <v>1586</v>
      </c>
      <c r="S1135" s="251" t="s">
        <v>1585</v>
      </c>
      <c r="T1135" s="252" t="s">
        <v>1585</v>
      </c>
      <c r="U1135" s="250" t="s">
        <v>1586</v>
      </c>
      <c r="V1135" s="261" t="s">
        <v>1586</v>
      </c>
      <c r="W1135" s="262" t="s">
        <v>1586</v>
      </c>
      <c r="Y1135" s="15">
        <f ca="1">SUMIFS('D - Harmonogram úklidu'!$AJ$5:$AJ$1213,'D - Harmonogram úklidu'!$A$5:$A$1213,'A1 - Seznam míst plnění vnější'!G1137,'D - Harmonogram úklidu'!$B$5:$B$1213,'A1 - Seznam míst plnění vnější'!L1137)</f>
        <v>4</v>
      </c>
      <c r="Z1135" s="47" t="str">
        <f t="shared" si="50"/>
        <v>Šakvice</v>
      </c>
    </row>
    <row r="1136" spans="1:26" ht="19.5" customHeight="1" x14ac:dyDescent="0.25">
      <c r="A1136" s="14" t="s">
        <v>2510</v>
      </c>
      <c r="B1136" s="8">
        <v>2001</v>
      </c>
      <c r="C1136" s="26" t="s">
        <v>68</v>
      </c>
      <c r="D1136" s="42" t="s">
        <v>48</v>
      </c>
      <c r="E1136" s="26">
        <v>362459</v>
      </c>
      <c r="F1136" s="26" t="s">
        <v>1747</v>
      </c>
      <c r="G1136" s="33" t="s">
        <v>55</v>
      </c>
      <c r="H1136" s="227" t="s">
        <v>1988</v>
      </c>
      <c r="I1136" s="227" t="s">
        <v>2391</v>
      </c>
      <c r="J1136" s="227" t="s">
        <v>2494</v>
      </c>
      <c r="K1136" s="227" t="s">
        <v>2494</v>
      </c>
      <c r="L1136" s="227" t="s">
        <v>391</v>
      </c>
      <c r="M1136" s="247">
        <v>1</v>
      </c>
      <c r="N1136" s="244">
        <v>510</v>
      </c>
      <c r="O1136" s="243" t="s">
        <v>1575</v>
      </c>
      <c r="P1136" s="125">
        <f>SUMIFS('C - Sazby a jednotkové ceny'!$H$7:$H$69,'C - Sazby a jednotkové ceny'!$E$7:$E$69,'A1 - Seznam míst plnění vnější'!L1136,'C - Sazby a jednotkové ceny'!$F$7:$F$69,'A1 - Seznam míst plnění vnější'!M1136)</f>
        <v>0</v>
      </c>
      <c r="Q1136" s="269">
        <f t="shared" si="51"/>
        <v>0</v>
      </c>
      <c r="R1136" s="249" t="s">
        <v>1586</v>
      </c>
      <c r="S1136" s="251" t="s">
        <v>1586</v>
      </c>
      <c r="T1136" s="252" t="s">
        <v>1586</v>
      </c>
      <c r="U1136" s="250" t="s">
        <v>1586</v>
      </c>
      <c r="V1136" s="261" t="s">
        <v>1586</v>
      </c>
      <c r="W1136" s="262" t="s">
        <v>1586</v>
      </c>
      <c r="Y1136" s="15">
        <f ca="1">SUMIFS('D - Harmonogram úklidu'!$AJ$5:$AJ$1213,'D - Harmonogram úklidu'!$A$5:$A$1213,'A1 - Seznam míst plnění vnější'!G1138,'D - Harmonogram úklidu'!$B$5:$B$1213,'A1 - Seznam míst plnění vnější'!L1138)</f>
        <v>14</v>
      </c>
      <c r="Z1136" s="47" t="str">
        <f t="shared" si="50"/>
        <v>Šakvice</v>
      </c>
    </row>
    <row r="1137" spans="1:26" ht="11.25" customHeight="1" x14ac:dyDescent="0.25">
      <c r="A1137" s="14" t="s">
        <v>2510</v>
      </c>
      <c r="B1137" s="8">
        <v>2001</v>
      </c>
      <c r="C1137" s="4" t="s">
        <v>68</v>
      </c>
      <c r="D1137" s="42" t="s">
        <v>48</v>
      </c>
      <c r="E1137" s="26">
        <v>362459</v>
      </c>
      <c r="F1137" s="26" t="s">
        <v>1638</v>
      </c>
      <c r="G1137" s="33" t="s">
        <v>55</v>
      </c>
      <c r="H1137" s="227" t="s">
        <v>1988</v>
      </c>
      <c r="I1137" s="227" t="s">
        <v>2392</v>
      </c>
      <c r="J1137" s="227" t="s">
        <v>2580</v>
      </c>
      <c r="K1137" s="227" t="s">
        <v>2495</v>
      </c>
      <c r="L1137" s="227" t="s">
        <v>349</v>
      </c>
      <c r="M1137" s="247">
        <v>12</v>
      </c>
      <c r="N1137" s="244">
        <v>143</v>
      </c>
      <c r="O1137" s="243" t="s">
        <v>1575</v>
      </c>
      <c r="P1137" s="125">
        <f>SUMIFS('C - Sazby a jednotkové ceny'!$H$7:$H$69,'C - Sazby a jednotkové ceny'!$E$7:$E$69,'A1 - Seznam míst plnění vnější'!L1137,'C - Sazby a jednotkové ceny'!$F$7:$F$69,'A1 - Seznam míst plnění vnější'!M1137)</f>
        <v>0</v>
      </c>
      <c r="Q1137" s="269">
        <f t="shared" si="51"/>
        <v>0</v>
      </c>
      <c r="R1137" s="249" t="s">
        <v>1585</v>
      </c>
      <c r="S1137" s="251" t="s">
        <v>1585</v>
      </c>
      <c r="T1137" s="252" t="s">
        <v>1585</v>
      </c>
      <c r="U1137" s="250" t="s">
        <v>1586</v>
      </c>
      <c r="V1137" s="261" t="s">
        <v>1586</v>
      </c>
      <c r="W1137" s="262" t="s">
        <v>1586</v>
      </c>
      <c r="Y1137" s="15">
        <f ca="1">SUMIFS('D - Harmonogram úklidu'!$AJ$5:$AJ$1213,'D - Harmonogram úklidu'!$A$5:$A$1213,'A1 - Seznam míst plnění vnější'!G1139,'D - Harmonogram úklidu'!$B$5:$B$1213,'A1 - Seznam míst plnění vnější'!L1139)</f>
        <v>20</v>
      </c>
      <c r="Z1137" s="47" t="str">
        <f t="shared" si="50"/>
        <v>Šakvice</v>
      </c>
    </row>
    <row r="1138" spans="1:26" ht="11.25" customHeight="1" x14ac:dyDescent="0.25">
      <c r="A1138" s="14" t="s">
        <v>2510</v>
      </c>
      <c r="B1138" s="8">
        <v>2001</v>
      </c>
      <c r="C1138" s="44" t="s">
        <v>68</v>
      </c>
      <c r="D1138" s="21" t="s">
        <v>48</v>
      </c>
      <c r="E1138" s="26">
        <v>362459</v>
      </c>
      <c r="F1138" s="26" t="s">
        <v>1639</v>
      </c>
      <c r="G1138" s="33" t="s">
        <v>55</v>
      </c>
      <c r="H1138" s="227" t="s">
        <v>1988</v>
      </c>
      <c r="I1138" s="227" t="s">
        <v>2392</v>
      </c>
      <c r="J1138" s="227" t="s">
        <v>2580</v>
      </c>
      <c r="K1138" s="227" t="s">
        <v>2495</v>
      </c>
      <c r="L1138" s="227" t="s">
        <v>350</v>
      </c>
      <c r="M1138" s="247">
        <v>12</v>
      </c>
      <c r="N1138" s="244">
        <v>143</v>
      </c>
      <c r="O1138" s="243" t="s">
        <v>1575</v>
      </c>
      <c r="P1138" s="125">
        <f>SUMIFS('C - Sazby a jednotkové ceny'!$H$7:$H$69,'C - Sazby a jednotkové ceny'!$E$7:$E$69,'A1 - Seznam míst plnění vnější'!L1138,'C - Sazby a jednotkové ceny'!$F$7:$F$69,'A1 - Seznam míst plnění vnější'!M1138)</f>
        <v>0</v>
      </c>
      <c r="Q1138" s="269">
        <f t="shared" si="51"/>
        <v>0</v>
      </c>
      <c r="R1138" s="249" t="s">
        <v>1586</v>
      </c>
      <c r="S1138" s="251" t="s">
        <v>1585</v>
      </c>
      <c r="T1138" s="252" t="s">
        <v>1585</v>
      </c>
      <c r="U1138" s="250" t="s">
        <v>1586</v>
      </c>
      <c r="V1138" s="261" t="s">
        <v>1586</v>
      </c>
      <c r="W1138" s="262" t="s">
        <v>1586</v>
      </c>
      <c r="Y1138" s="15">
        <f ca="1">SUMIFS('D - Harmonogram úklidu'!$AJ$5:$AJ$1213,'D - Harmonogram úklidu'!$A$5:$A$1213,'A1 - Seznam míst plnění vnější'!G1140,'D - Harmonogram úklidu'!$B$5:$B$1213,'A1 - Seznam míst plnění vnější'!L1140)</f>
        <v>12</v>
      </c>
      <c r="Z1138" s="47" t="str">
        <f t="shared" si="50"/>
        <v>Šakvice</v>
      </c>
    </row>
    <row r="1139" spans="1:26" ht="11.25" customHeight="1" x14ac:dyDescent="0.25">
      <c r="A1139" s="14" t="s">
        <v>2510</v>
      </c>
      <c r="B1139" s="8">
        <v>2001</v>
      </c>
      <c r="C1139" s="44" t="s">
        <v>68</v>
      </c>
      <c r="D1139" s="21" t="s">
        <v>48</v>
      </c>
      <c r="E1139" s="26">
        <v>362459</v>
      </c>
      <c r="F1139" s="26" t="s">
        <v>1682</v>
      </c>
      <c r="G1139" s="33" t="s">
        <v>55</v>
      </c>
      <c r="H1139" s="227" t="s">
        <v>1988</v>
      </c>
      <c r="I1139" s="227" t="s">
        <v>2393</v>
      </c>
      <c r="J1139" s="227" t="s">
        <v>2580</v>
      </c>
      <c r="K1139" s="227" t="s">
        <v>2492</v>
      </c>
      <c r="L1139" s="227" t="s">
        <v>347</v>
      </c>
      <c r="M1139" s="247">
        <v>12</v>
      </c>
      <c r="N1139" s="32">
        <v>2</v>
      </c>
      <c r="O1139" s="39" t="s">
        <v>1576</v>
      </c>
      <c r="P1139" s="125">
        <f>SUMIFS('C - Sazby a jednotkové ceny'!$H$7:$H$69,'C - Sazby a jednotkové ceny'!$E$7:$E$69,'A1 - Seznam míst plnění vnější'!L1139,'C - Sazby a jednotkové ceny'!$F$7:$F$69,'A1 - Seznam míst plnění vnější'!M1139)</f>
        <v>0</v>
      </c>
      <c r="Q1139" s="269">
        <f t="shared" si="51"/>
        <v>0</v>
      </c>
      <c r="R1139" s="249" t="s">
        <v>1586</v>
      </c>
      <c r="S1139" s="251" t="s">
        <v>1586</v>
      </c>
      <c r="T1139" s="252" t="s">
        <v>1586</v>
      </c>
      <c r="U1139" s="250" t="s">
        <v>1586</v>
      </c>
      <c r="V1139" s="261" t="s">
        <v>1586</v>
      </c>
      <c r="W1139" s="262" t="s">
        <v>1586</v>
      </c>
      <c r="Y1139" s="15">
        <f ca="1">SUMIFS('D - Harmonogram úklidu'!$AJ$5:$AJ$1213,'D - Harmonogram úklidu'!$A$5:$A$1213,'A1 - Seznam míst plnění vnější'!G1141,'D - Harmonogram úklidu'!$B$5:$B$1213,'A1 - Seznam míst plnění vnější'!L1141)</f>
        <v>14</v>
      </c>
      <c r="Z1139" s="47" t="str">
        <f t="shared" si="50"/>
        <v>Šakvice</v>
      </c>
    </row>
    <row r="1140" spans="1:26" ht="11.25" customHeight="1" x14ac:dyDescent="0.25">
      <c r="A1140" s="14" t="s">
        <v>2510</v>
      </c>
      <c r="B1140" s="8">
        <v>2001</v>
      </c>
      <c r="C1140" s="26" t="s">
        <v>68</v>
      </c>
      <c r="D1140" s="21" t="s">
        <v>48</v>
      </c>
      <c r="E1140" s="26">
        <v>362459</v>
      </c>
      <c r="F1140" s="26" t="s">
        <v>1683</v>
      </c>
      <c r="G1140" s="33" t="s">
        <v>55</v>
      </c>
      <c r="H1140" s="227" t="s">
        <v>1988</v>
      </c>
      <c r="I1140" s="227" t="s">
        <v>2393</v>
      </c>
      <c r="J1140" s="227" t="s">
        <v>2580</v>
      </c>
      <c r="K1140" s="227" t="s">
        <v>2493</v>
      </c>
      <c r="L1140" s="227" t="s">
        <v>348</v>
      </c>
      <c r="M1140" s="247">
        <v>12</v>
      </c>
      <c r="N1140" s="32">
        <v>1</v>
      </c>
      <c r="O1140" s="39" t="s">
        <v>1576</v>
      </c>
      <c r="P1140" s="125">
        <f>SUMIFS('C - Sazby a jednotkové ceny'!$H$7:$H$69,'C - Sazby a jednotkové ceny'!$E$7:$E$69,'A1 - Seznam míst plnění vnější'!L1140,'C - Sazby a jednotkové ceny'!$F$7:$F$69,'A1 - Seznam míst plnění vnější'!M1140)</f>
        <v>0</v>
      </c>
      <c r="Q1140" s="269">
        <f t="shared" si="51"/>
        <v>0</v>
      </c>
      <c r="R1140" s="249" t="s">
        <v>1586</v>
      </c>
      <c r="S1140" s="251" t="s">
        <v>1586</v>
      </c>
      <c r="T1140" s="252" t="s">
        <v>1586</v>
      </c>
      <c r="U1140" s="250" t="s">
        <v>1586</v>
      </c>
      <c r="V1140" s="261" t="s">
        <v>1586</v>
      </c>
      <c r="W1140" s="262" t="s">
        <v>1586</v>
      </c>
      <c r="Y1140" s="15">
        <f ca="1">SUMIFS('D - Harmonogram úklidu'!$AJ$5:$AJ$1213,'D - Harmonogram úklidu'!$A$5:$A$1213,'A1 - Seznam míst plnění vnější'!G1142,'D - Harmonogram úklidu'!$B$5:$B$1213,'A1 - Seznam míst plnění vnější'!L1142)</f>
        <v>12</v>
      </c>
      <c r="Z1140" s="47" t="str">
        <f t="shared" si="50"/>
        <v>Šakvice</v>
      </c>
    </row>
    <row r="1141" spans="1:26" ht="11.25" customHeight="1" x14ac:dyDescent="0.25">
      <c r="A1141" s="14" t="s">
        <v>2510</v>
      </c>
      <c r="B1141" s="8">
        <v>2001</v>
      </c>
      <c r="C1141" s="44" t="s">
        <v>68</v>
      </c>
      <c r="D1141" s="21" t="s">
        <v>48</v>
      </c>
      <c r="E1141" s="26">
        <v>362459</v>
      </c>
      <c r="F1141" s="26" t="s">
        <v>1684</v>
      </c>
      <c r="G1141" s="33" t="s">
        <v>55</v>
      </c>
      <c r="H1141" s="227" t="s">
        <v>1988</v>
      </c>
      <c r="I1141" s="227" t="s">
        <v>2393</v>
      </c>
      <c r="J1141" s="227" t="s">
        <v>2580</v>
      </c>
      <c r="K1141" s="227" t="s">
        <v>2495</v>
      </c>
      <c r="L1141" s="227" t="s">
        <v>350</v>
      </c>
      <c r="M1141" s="247">
        <v>12</v>
      </c>
      <c r="N1141" s="244">
        <v>80</v>
      </c>
      <c r="O1141" s="243" t="s">
        <v>1575</v>
      </c>
      <c r="P1141" s="125">
        <f>SUMIFS('C - Sazby a jednotkové ceny'!$H$7:$H$69,'C - Sazby a jednotkové ceny'!$E$7:$E$69,'A1 - Seznam míst plnění vnější'!L1141,'C - Sazby a jednotkové ceny'!$F$7:$F$69,'A1 - Seznam míst plnění vnější'!M1141)</f>
        <v>0</v>
      </c>
      <c r="Q1141" s="269">
        <f t="shared" si="51"/>
        <v>0</v>
      </c>
      <c r="R1141" s="249" t="s">
        <v>1586</v>
      </c>
      <c r="S1141" s="251" t="s">
        <v>1585</v>
      </c>
      <c r="T1141" s="252" t="s">
        <v>1585</v>
      </c>
      <c r="U1141" s="250" t="s">
        <v>1586</v>
      </c>
      <c r="V1141" s="261" t="s">
        <v>1586</v>
      </c>
      <c r="W1141" s="262" t="s">
        <v>1586</v>
      </c>
      <c r="Y1141" s="15">
        <f ca="1">SUMIFS('D - Harmonogram úklidu'!$AJ$5:$AJ$1213,'D - Harmonogram úklidu'!$A$5:$A$1213,'A1 - Seznam míst plnění vnější'!G1143,'D - Harmonogram úklidu'!$B$5:$B$1213,'A1 - Seznam míst plnění vnější'!L1143)</f>
        <v>12</v>
      </c>
      <c r="Z1141" s="47" t="str">
        <f t="shared" si="50"/>
        <v>Šakvice</v>
      </c>
    </row>
    <row r="1142" spans="1:26" ht="19.5" customHeight="1" x14ac:dyDescent="0.25">
      <c r="A1142" s="14" t="s">
        <v>2510</v>
      </c>
      <c r="B1142" s="8">
        <v>2001</v>
      </c>
      <c r="C1142" s="26" t="s">
        <v>68</v>
      </c>
      <c r="D1142" s="41" t="s">
        <v>48</v>
      </c>
      <c r="E1142" s="26">
        <v>362459</v>
      </c>
      <c r="F1142" s="26" t="s">
        <v>1783</v>
      </c>
      <c r="G1142" s="33" t="s">
        <v>55</v>
      </c>
      <c r="H1142" s="227" t="s">
        <v>1988</v>
      </c>
      <c r="I1142" s="227" t="s">
        <v>2394</v>
      </c>
      <c r="J1142" s="227" t="s">
        <v>2580</v>
      </c>
      <c r="K1142" s="227" t="s">
        <v>1573</v>
      </c>
      <c r="L1142" s="227" t="s">
        <v>345</v>
      </c>
      <c r="M1142" s="247">
        <v>12</v>
      </c>
      <c r="N1142" s="32">
        <v>1</v>
      </c>
      <c r="O1142" s="39" t="s">
        <v>1576</v>
      </c>
      <c r="P1142" s="125">
        <f>SUMIFS('C - Sazby a jednotkové ceny'!$H$7:$H$69,'C - Sazby a jednotkové ceny'!$E$7:$E$69,'A1 - Seznam míst plnění vnější'!L1142,'C - Sazby a jednotkové ceny'!$F$7:$F$69,'A1 - Seznam míst plnění vnější'!M1142)</f>
        <v>0</v>
      </c>
      <c r="Q1142" s="269">
        <f t="shared" si="51"/>
        <v>0</v>
      </c>
      <c r="R1142" s="249" t="s">
        <v>1586</v>
      </c>
      <c r="S1142" s="251" t="s">
        <v>1586</v>
      </c>
      <c r="T1142" s="252" t="s">
        <v>1586</v>
      </c>
      <c r="U1142" s="250" t="s">
        <v>1586</v>
      </c>
      <c r="V1142" s="261" t="s">
        <v>1586</v>
      </c>
      <c r="W1142" s="262" t="s">
        <v>1586</v>
      </c>
      <c r="Y1142" s="15">
        <f ca="1">SUMIFS('D - Harmonogram úklidu'!$AJ$5:$AJ$1213,'D - Harmonogram úklidu'!$A$5:$A$1213,'A1 - Seznam míst plnění vnější'!G1144,'D - Harmonogram úklidu'!$B$5:$B$1213,'A1 - Seznam míst plnění vnější'!L1144)</f>
        <v>4</v>
      </c>
      <c r="Z1142" s="47" t="str">
        <f t="shared" si="50"/>
        <v>Šakvice</v>
      </c>
    </row>
    <row r="1143" spans="1:26" ht="19.5" customHeight="1" x14ac:dyDescent="0.25">
      <c r="A1143" s="14" t="s">
        <v>2510</v>
      </c>
      <c r="B1143" s="30">
        <v>2001</v>
      </c>
      <c r="C1143" s="26" t="s">
        <v>68</v>
      </c>
      <c r="D1143" s="42" t="s">
        <v>48</v>
      </c>
      <c r="E1143" s="26">
        <v>362459</v>
      </c>
      <c r="F1143" s="26" t="s">
        <v>1784</v>
      </c>
      <c r="G1143" s="33" t="s">
        <v>55</v>
      </c>
      <c r="H1143" s="227" t="s">
        <v>1988</v>
      </c>
      <c r="I1143" s="227" t="s">
        <v>2394</v>
      </c>
      <c r="J1143" s="227" t="s">
        <v>2580</v>
      </c>
      <c r="K1143" s="227" t="s">
        <v>1573</v>
      </c>
      <c r="L1143" s="227" t="s">
        <v>345</v>
      </c>
      <c r="M1143" s="247">
        <v>12</v>
      </c>
      <c r="N1143" s="32">
        <v>1</v>
      </c>
      <c r="O1143" s="39" t="s">
        <v>1576</v>
      </c>
      <c r="P1143" s="125">
        <f>SUMIFS('C - Sazby a jednotkové ceny'!$H$7:$H$69,'C - Sazby a jednotkové ceny'!$E$7:$E$69,'A1 - Seznam míst plnění vnější'!L1143,'C - Sazby a jednotkové ceny'!$F$7:$F$69,'A1 - Seznam míst plnění vnější'!M1143)</f>
        <v>0</v>
      </c>
      <c r="Q1143" s="269">
        <f t="shared" si="51"/>
        <v>0</v>
      </c>
      <c r="R1143" s="249" t="s">
        <v>1586</v>
      </c>
      <c r="S1143" s="251" t="s">
        <v>1586</v>
      </c>
      <c r="T1143" s="252" t="s">
        <v>1586</v>
      </c>
      <c r="U1143" s="250" t="s">
        <v>1586</v>
      </c>
      <c r="V1143" s="261" t="s">
        <v>1586</v>
      </c>
      <c r="W1143" s="262" t="s">
        <v>1586</v>
      </c>
      <c r="Y1143" s="15">
        <f ca="1">SUMIFS('D - Harmonogram úklidu'!$AJ$5:$AJ$1213,'D - Harmonogram úklidu'!$A$5:$A$1213,'A1 - Seznam míst plnění vnější'!G1145,'D - Harmonogram úklidu'!$B$5:$B$1213,'A1 - Seznam míst plnění vnější'!L1145)</f>
        <v>2</v>
      </c>
      <c r="Z1143" s="47" t="str">
        <f t="shared" si="50"/>
        <v>Šakvice</v>
      </c>
    </row>
    <row r="1144" spans="1:26" ht="19.5" customHeight="1" x14ac:dyDescent="0.25">
      <c r="A1144" s="14" t="s">
        <v>2510</v>
      </c>
      <c r="B1144" s="8">
        <v>1201</v>
      </c>
      <c r="C1144" s="4" t="s">
        <v>68</v>
      </c>
      <c r="D1144" s="42" t="s">
        <v>126</v>
      </c>
      <c r="E1144" s="26">
        <v>362756</v>
      </c>
      <c r="F1144" s="26" t="s">
        <v>1912</v>
      </c>
      <c r="G1144" s="33" t="s">
        <v>227</v>
      </c>
      <c r="H1144" s="227" t="s">
        <v>1988</v>
      </c>
      <c r="I1144" s="227" t="s">
        <v>2395</v>
      </c>
      <c r="J1144" s="227" t="s">
        <v>2580</v>
      </c>
      <c r="K1144" s="227" t="s">
        <v>2491</v>
      </c>
      <c r="L1144" s="227" t="s">
        <v>346</v>
      </c>
      <c r="M1144" s="247">
        <v>2</v>
      </c>
      <c r="N1144" s="244">
        <v>45</v>
      </c>
      <c r="O1144" s="243" t="s">
        <v>1575</v>
      </c>
      <c r="P1144" s="125">
        <f>SUMIFS('C - Sazby a jednotkové ceny'!$H$7:$H$69,'C - Sazby a jednotkové ceny'!$E$7:$E$69,'A1 - Seznam míst plnění vnější'!L1144,'C - Sazby a jednotkové ceny'!$F$7:$F$69,'A1 - Seznam míst plnění vnější'!M1144)</f>
        <v>0</v>
      </c>
      <c r="Q1144" s="269">
        <f t="shared" si="51"/>
        <v>0</v>
      </c>
      <c r="R1144" s="249" t="s">
        <v>1586</v>
      </c>
      <c r="S1144" s="251" t="s">
        <v>1586</v>
      </c>
      <c r="T1144" s="252" t="s">
        <v>1586</v>
      </c>
      <c r="U1144" s="250" t="s">
        <v>1586</v>
      </c>
      <c r="V1144" s="261" t="s">
        <v>1586</v>
      </c>
      <c r="W1144" s="262" t="s">
        <v>1586</v>
      </c>
      <c r="Y1144" s="15">
        <f ca="1">SUMIFS('D - Harmonogram úklidu'!$AJ$5:$AJ$1213,'D - Harmonogram úklidu'!$A$5:$A$1213,'A1 - Seznam míst plnění vnější'!G1146,'D - Harmonogram úklidu'!$B$5:$B$1213,'A1 - Seznam míst plnění vnější'!L1146)</f>
        <v>4</v>
      </c>
      <c r="Z1144" s="47" t="str">
        <f t="shared" si="50"/>
        <v>Šatov</v>
      </c>
    </row>
    <row r="1145" spans="1:26" ht="19.5" customHeight="1" x14ac:dyDescent="0.25">
      <c r="A1145" s="14" t="s">
        <v>2510</v>
      </c>
      <c r="B1145" s="8">
        <v>1201</v>
      </c>
      <c r="C1145" s="4" t="s">
        <v>68</v>
      </c>
      <c r="D1145" s="21" t="s">
        <v>126</v>
      </c>
      <c r="E1145" s="26">
        <v>362756</v>
      </c>
      <c r="F1145" s="26" t="s">
        <v>1913</v>
      </c>
      <c r="G1145" s="33" t="s">
        <v>227</v>
      </c>
      <c r="H1145" s="227" t="s">
        <v>1988</v>
      </c>
      <c r="I1145" s="227" t="s">
        <v>2395</v>
      </c>
      <c r="J1145" s="227" t="s">
        <v>2580</v>
      </c>
      <c r="K1145" s="227" t="s">
        <v>2492</v>
      </c>
      <c r="L1145" s="227" t="s">
        <v>347</v>
      </c>
      <c r="M1145" s="247">
        <v>2</v>
      </c>
      <c r="N1145" s="32">
        <v>3</v>
      </c>
      <c r="O1145" s="39" t="s">
        <v>1576</v>
      </c>
      <c r="P1145" s="125">
        <f>SUMIFS('C - Sazby a jednotkové ceny'!$H$7:$H$69,'C - Sazby a jednotkové ceny'!$E$7:$E$69,'A1 - Seznam míst plnění vnější'!L1145,'C - Sazby a jednotkové ceny'!$F$7:$F$69,'A1 - Seznam míst plnění vnější'!M1145)</f>
        <v>0</v>
      </c>
      <c r="Q1145" s="269">
        <f t="shared" si="51"/>
        <v>0</v>
      </c>
      <c r="R1145" s="249" t="s">
        <v>1586</v>
      </c>
      <c r="S1145" s="251" t="s">
        <v>1586</v>
      </c>
      <c r="T1145" s="252" t="s">
        <v>1586</v>
      </c>
      <c r="U1145" s="250" t="s">
        <v>1586</v>
      </c>
      <c r="V1145" s="261" t="s">
        <v>1586</v>
      </c>
      <c r="W1145" s="262" t="s">
        <v>1586</v>
      </c>
      <c r="Y1145" s="15">
        <f ca="1">SUMIFS('D - Harmonogram úklidu'!$AJ$5:$AJ$1213,'D - Harmonogram úklidu'!$A$5:$A$1213,'A1 - Seznam míst plnění vnější'!G1147,'D - Harmonogram úklidu'!$B$5:$B$1213,'A1 - Seznam míst plnění vnější'!L1147)</f>
        <v>1</v>
      </c>
      <c r="Z1145" s="47" t="str">
        <f t="shared" si="50"/>
        <v>Šatov</v>
      </c>
    </row>
    <row r="1146" spans="1:26" ht="19.5" customHeight="1" x14ac:dyDescent="0.25">
      <c r="A1146" s="14" t="s">
        <v>2510</v>
      </c>
      <c r="B1146" s="8">
        <v>1201</v>
      </c>
      <c r="C1146" s="4" t="s">
        <v>68</v>
      </c>
      <c r="D1146" s="21" t="s">
        <v>126</v>
      </c>
      <c r="E1146" s="26">
        <v>362756</v>
      </c>
      <c r="F1146" s="26" t="s">
        <v>1914</v>
      </c>
      <c r="G1146" s="33" t="s">
        <v>227</v>
      </c>
      <c r="H1146" s="227" t="s">
        <v>1988</v>
      </c>
      <c r="I1146" s="227" t="s">
        <v>2395</v>
      </c>
      <c r="J1146" s="227" t="s">
        <v>2580</v>
      </c>
      <c r="K1146" s="227" t="s">
        <v>2495</v>
      </c>
      <c r="L1146" s="227" t="s">
        <v>350</v>
      </c>
      <c r="M1146" s="247">
        <v>2</v>
      </c>
      <c r="N1146" s="244">
        <v>411</v>
      </c>
      <c r="O1146" s="243" t="s">
        <v>1575</v>
      </c>
      <c r="P1146" s="125">
        <f>SUMIFS('C - Sazby a jednotkové ceny'!$H$7:$H$69,'C - Sazby a jednotkové ceny'!$E$7:$E$69,'A1 - Seznam míst plnění vnější'!L1146,'C - Sazby a jednotkové ceny'!$F$7:$F$69,'A1 - Seznam míst plnění vnější'!M1146)</f>
        <v>0</v>
      </c>
      <c r="Q1146" s="269">
        <f t="shared" si="51"/>
        <v>0</v>
      </c>
      <c r="R1146" s="249" t="s">
        <v>1586</v>
      </c>
      <c r="S1146" s="251" t="s">
        <v>1586</v>
      </c>
      <c r="T1146" s="252" t="s">
        <v>1586</v>
      </c>
      <c r="U1146" s="250" t="s">
        <v>1586</v>
      </c>
      <c r="V1146" s="261" t="s">
        <v>1586</v>
      </c>
      <c r="W1146" s="262" t="s">
        <v>1586</v>
      </c>
      <c r="Y1146" s="15">
        <f ca="1">SUMIFS('D - Harmonogram úklidu'!$AJ$5:$AJ$1213,'D - Harmonogram úklidu'!$A$5:$A$1213,'A1 - Seznam míst plnění vnější'!G1148,'D - Harmonogram úklidu'!$B$5:$B$1213,'A1 - Seznam míst plnění vnější'!L1148)</f>
        <v>14</v>
      </c>
      <c r="Z1146" s="47" t="str">
        <f t="shared" si="50"/>
        <v>Šatov</v>
      </c>
    </row>
    <row r="1147" spans="1:26" ht="19.5" customHeight="1" x14ac:dyDescent="0.25">
      <c r="A1147" s="14" t="s">
        <v>2510</v>
      </c>
      <c r="B1147" s="8">
        <v>1201</v>
      </c>
      <c r="C1147" s="4" t="s">
        <v>68</v>
      </c>
      <c r="D1147" s="21" t="s">
        <v>126</v>
      </c>
      <c r="E1147" s="26">
        <v>362756</v>
      </c>
      <c r="F1147" s="26" t="s">
        <v>1915</v>
      </c>
      <c r="G1147" s="33" t="s">
        <v>227</v>
      </c>
      <c r="H1147" s="227" t="s">
        <v>1988</v>
      </c>
      <c r="I1147" s="227" t="s">
        <v>2395</v>
      </c>
      <c r="J1147" s="227" t="s">
        <v>2494</v>
      </c>
      <c r="K1147" s="227" t="s">
        <v>2494</v>
      </c>
      <c r="L1147" s="227" t="s">
        <v>391</v>
      </c>
      <c r="M1147" s="247">
        <v>1</v>
      </c>
      <c r="N1147" s="244">
        <v>222</v>
      </c>
      <c r="O1147" s="243" t="s">
        <v>1575</v>
      </c>
      <c r="P1147" s="125">
        <f>SUMIFS('C - Sazby a jednotkové ceny'!$H$7:$H$69,'C - Sazby a jednotkové ceny'!$E$7:$E$69,'A1 - Seznam míst plnění vnější'!L1147,'C - Sazby a jednotkové ceny'!$F$7:$F$69,'A1 - Seznam míst plnění vnější'!M1147)</f>
        <v>0</v>
      </c>
      <c r="Q1147" s="269">
        <f t="shared" si="51"/>
        <v>0</v>
      </c>
      <c r="R1147" s="249" t="s">
        <v>1586</v>
      </c>
      <c r="S1147" s="251" t="s">
        <v>1586</v>
      </c>
      <c r="T1147" s="252" t="s">
        <v>1586</v>
      </c>
      <c r="U1147" s="250" t="s">
        <v>1586</v>
      </c>
      <c r="V1147" s="261" t="s">
        <v>1586</v>
      </c>
      <c r="W1147" s="262" t="s">
        <v>1586</v>
      </c>
      <c r="Y1147" s="15">
        <f ca="1">SUMIFS('D - Harmonogram úklidu'!$AJ$5:$AJ$1213,'D - Harmonogram úklidu'!$A$5:$A$1213,'A1 - Seznam míst plnění vnější'!G1149,'D - Harmonogram úklidu'!$B$5:$B$1213,'A1 - Seznam míst plnění vnější'!L1149)</f>
        <v>14</v>
      </c>
      <c r="Z1147" s="47" t="str">
        <f t="shared" si="50"/>
        <v>Šatov</v>
      </c>
    </row>
    <row r="1148" spans="1:26" ht="11.25" customHeight="1" x14ac:dyDescent="0.25">
      <c r="A1148" s="14" t="s">
        <v>489</v>
      </c>
      <c r="B1148" s="8">
        <v>2021</v>
      </c>
      <c r="C1148" s="44" t="s">
        <v>344</v>
      </c>
      <c r="D1148" s="21" t="s">
        <v>25</v>
      </c>
      <c r="E1148" s="26">
        <v>362855</v>
      </c>
      <c r="F1148" s="26" t="s">
        <v>1645</v>
      </c>
      <c r="G1148" s="33" t="s">
        <v>15</v>
      </c>
      <c r="H1148" s="227" t="s">
        <v>1988</v>
      </c>
      <c r="I1148" s="227" t="s">
        <v>2396</v>
      </c>
      <c r="J1148" s="227" t="s">
        <v>2580</v>
      </c>
      <c r="K1148" s="227" t="s">
        <v>2495</v>
      </c>
      <c r="L1148" s="227" t="s">
        <v>350</v>
      </c>
      <c r="M1148" s="247">
        <v>4</v>
      </c>
      <c r="N1148" s="244">
        <v>248</v>
      </c>
      <c r="O1148" s="243" t="s">
        <v>1575</v>
      </c>
      <c r="P1148" s="125">
        <f>SUMIFS('C - Sazby a jednotkové ceny'!$H$7:$H$69,'C - Sazby a jednotkové ceny'!$E$7:$E$69,'A1 - Seznam míst plnění vnější'!L1148,'C - Sazby a jednotkové ceny'!$F$7:$F$69,'A1 - Seznam míst plnění vnější'!M1148)</f>
        <v>0</v>
      </c>
      <c r="Q1148" s="269">
        <f t="shared" si="51"/>
        <v>0</v>
      </c>
      <c r="R1148" s="249" t="s">
        <v>1586</v>
      </c>
      <c r="S1148" s="251" t="s">
        <v>1585</v>
      </c>
      <c r="T1148" s="252" t="s">
        <v>1585</v>
      </c>
      <c r="U1148" s="250" t="s">
        <v>1586</v>
      </c>
      <c r="V1148" s="261" t="s">
        <v>1586</v>
      </c>
      <c r="W1148" s="262" t="s">
        <v>1586</v>
      </c>
      <c r="Y1148" s="15">
        <f ca="1">SUMIFS('D - Harmonogram úklidu'!$AJ$5:$AJ$1213,'D - Harmonogram úklidu'!$A$5:$A$1213,'A1 - Seznam míst plnění vnější'!G1151,'D - Harmonogram úklidu'!$B$5:$B$1213,'A1 - Seznam míst plnění vnější'!L1151)</f>
        <v>14</v>
      </c>
      <c r="Z1148" s="47" t="str">
        <f t="shared" si="50"/>
        <v>Šebetov</v>
      </c>
    </row>
    <row r="1149" spans="1:26" ht="11.25" customHeight="1" x14ac:dyDescent="0.25">
      <c r="A1149" s="14" t="s">
        <v>2510</v>
      </c>
      <c r="B1149" s="30">
        <v>2021</v>
      </c>
      <c r="C1149" s="44" t="s">
        <v>344</v>
      </c>
      <c r="D1149" s="42" t="s">
        <v>25</v>
      </c>
      <c r="E1149" s="26">
        <v>362855</v>
      </c>
      <c r="F1149" s="26" t="s">
        <v>1656</v>
      </c>
      <c r="G1149" s="33" t="s">
        <v>15</v>
      </c>
      <c r="H1149" s="227" t="s">
        <v>1988</v>
      </c>
      <c r="I1149" s="227" t="s">
        <v>2396</v>
      </c>
      <c r="J1149" s="227" t="s">
        <v>2580</v>
      </c>
      <c r="K1149" s="227" t="s">
        <v>2495</v>
      </c>
      <c r="L1149" s="227" t="s">
        <v>350</v>
      </c>
      <c r="M1149" s="247">
        <v>1</v>
      </c>
      <c r="N1149" s="245">
        <v>271</v>
      </c>
      <c r="O1149" s="243" t="s">
        <v>1575</v>
      </c>
      <c r="P1149" s="125">
        <f>SUMIFS('C - Sazby a jednotkové ceny'!$H$7:$H$69,'C - Sazby a jednotkové ceny'!$E$7:$E$69,'A1 - Seznam míst plnění vnější'!L1149,'C - Sazby a jednotkové ceny'!$F$7:$F$69,'A1 - Seznam míst plnění vnější'!M1149)</f>
        <v>0</v>
      </c>
      <c r="Q1149" s="269">
        <f t="shared" si="51"/>
        <v>0</v>
      </c>
      <c r="R1149" s="249" t="s">
        <v>1586</v>
      </c>
      <c r="S1149" s="251" t="s">
        <v>1586</v>
      </c>
      <c r="T1149" s="252" t="s">
        <v>1586</v>
      </c>
      <c r="U1149" s="250" t="s">
        <v>1586</v>
      </c>
      <c r="V1149" s="261" t="s">
        <v>1586</v>
      </c>
      <c r="W1149" s="262" t="s">
        <v>1586</v>
      </c>
      <c r="Y1149" s="15">
        <f ca="1">SUMIFS('D - Harmonogram úklidu'!$AJ$5:$AJ$1213,'D - Harmonogram úklidu'!$A$5:$A$1213,'A1 - Seznam míst plnění vnější'!G1152,'D - Harmonogram úklidu'!$B$5:$B$1213,'A1 - Seznam míst plnění vnější'!L1152)</f>
        <v>2</v>
      </c>
      <c r="Z1149" s="47" t="str">
        <f t="shared" si="50"/>
        <v>Šebetov</v>
      </c>
    </row>
    <row r="1150" spans="1:26" ht="11.25" customHeight="1" x14ac:dyDescent="0.25">
      <c r="A1150" s="14" t="s">
        <v>2510</v>
      </c>
      <c r="B1150" s="30">
        <v>2021</v>
      </c>
      <c r="C1150" s="44" t="s">
        <v>344</v>
      </c>
      <c r="D1150" s="42" t="s">
        <v>25</v>
      </c>
      <c r="E1150" s="26">
        <v>362855</v>
      </c>
      <c r="F1150" s="26" t="s">
        <v>1618</v>
      </c>
      <c r="G1150" s="33" t="s">
        <v>15</v>
      </c>
      <c r="H1150" s="227" t="s">
        <v>1988</v>
      </c>
      <c r="I1150" s="227" t="s">
        <v>2397</v>
      </c>
      <c r="J1150" s="227" t="s">
        <v>2580</v>
      </c>
      <c r="K1150" s="227" t="s">
        <v>2492</v>
      </c>
      <c r="L1150" s="227" t="s">
        <v>347</v>
      </c>
      <c r="M1150" s="247">
        <v>12</v>
      </c>
      <c r="N1150" s="32">
        <v>1</v>
      </c>
      <c r="O1150" s="243" t="s">
        <v>1576</v>
      </c>
      <c r="P1150" s="125">
        <f>SUMIFS('C - Sazby a jednotkové ceny'!$H$7:$H$69,'C - Sazby a jednotkové ceny'!$E$7:$E$69,'A1 - Seznam míst plnění vnější'!L1150,'C - Sazby a jednotkové ceny'!$F$7:$F$69,'A1 - Seznam míst plnění vnější'!M1150)</f>
        <v>0</v>
      </c>
      <c r="Q1150" s="269">
        <f t="shared" ref="Q1150" si="52">M1150*P1150*N1150*(365/12/28)</f>
        <v>0</v>
      </c>
      <c r="R1150" s="249" t="s">
        <v>1586</v>
      </c>
      <c r="S1150" s="251" t="s">
        <v>1586</v>
      </c>
      <c r="T1150" s="252" t="s">
        <v>1586</v>
      </c>
      <c r="U1150" s="250" t="s">
        <v>1586</v>
      </c>
      <c r="V1150" s="261" t="s">
        <v>1586</v>
      </c>
      <c r="W1150" s="262" t="s">
        <v>1586</v>
      </c>
    </row>
    <row r="1151" spans="1:26" ht="11.25" customHeight="1" x14ac:dyDescent="0.25">
      <c r="A1151" s="14" t="s">
        <v>2510</v>
      </c>
      <c r="B1151" s="30">
        <v>2021</v>
      </c>
      <c r="C1151" s="44" t="s">
        <v>344</v>
      </c>
      <c r="D1151" s="42" t="s">
        <v>25</v>
      </c>
      <c r="E1151" s="26">
        <v>362855</v>
      </c>
      <c r="F1151" s="26" t="s">
        <v>1618</v>
      </c>
      <c r="G1151" s="33" t="s">
        <v>15</v>
      </c>
      <c r="H1151" s="227" t="s">
        <v>1988</v>
      </c>
      <c r="I1151" s="227" t="s">
        <v>2397</v>
      </c>
      <c r="J1151" s="227" t="s">
        <v>2580</v>
      </c>
      <c r="K1151" s="227" t="s">
        <v>2495</v>
      </c>
      <c r="L1151" s="227" t="s">
        <v>350</v>
      </c>
      <c r="M1151" s="247">
        <v>12</v>
      </c>
      <c r="N1151" s="244">
        <v>58</v>
      </c>
      <c r="O1151" s="243" t="s">
        <v>1575</v>
      </c>
      <c r="P1151" s="125">
        <f>SUMIFS('C - Sazby a jednotkové ceny'!$H$7:$H$69,'C - Sazby a jednotkové ceny'!$E$7:$E$69,'A1 - Seznam míst plnění vnější'!L1151,'C - Sazby a jednotkové ceny'!$F$7:$F$69,'A1 - Seznam míst plnění vnější'!M1151)</f>
        <v>0</v>
      </c>
      <c r="Q1151" s="269">
        <f t="shared" si="51"/>
        <v>0</v>
      </c>
      <c r="R1151" s="249" t="s">
        <v>1586</v>
      </c>
      <c r="S1151" s="251" t="s">
        <v>1586</v>
      </c>
      <c r="T1151" s="252" t="s">
        <v>1586</v>
      </c>
      <c r="U1151" s="250" t="s">
        <v>1586</v>
      </c>
      <c r="V1151" s="261" t="s">
        <v>1586</v>
      </c>
      <c r="W1151" s="262" t="s">
        <v>1586</v>
      </c>
      <c r="Y1151" s="15">
        <f ca="1">SUMIFS('D - Harmonogram úklidu'!$AJ$5:$AJ$1213,'D - Harmonogram úklidu'!$A$5:$A$1213,'A1 - Seznam míst plnění vnější'!G1153,'D - Harmonogram úklidu'!$B$5:$B$1213,'A1 - Seznam míst plnění vnější'!L1153)</f>
        <v>4</v>
      </c>
      <c r="Z1151" s="47" t="str">
        <f t="shared" si="50"/>
        <v>Šebetov</v>
      </c>
    </row>
    <row r="1152" spans="1:26" ht="19.5" customHeight="1" x14ac:dyDescent="0.25">
      <c r="A1152" s="14" t="s">
        <v>2510</v>
      </c>
      <c r="B1152" s="30">
        <v>1201</v>
      </c>
      <c r="C1152" s="26" t="s">
        <v>128</v>
      </c>
      <c r="D1152" s="42" t="s">
        <v>123</v>
      </c>
      <c r="E1152" s="26">
        <v>341750</v>
      </c>
      <c r="F1152" s="26" t="s">
        <v>1624</v>
      </c>
      <c r="G1152" s="33" t="s">
        <v>228</v>
      </c>
      <c r="H1152" s="227" t="s">
        <v>1988</v>
      </c>
      <c r="I1152" s="227" t="s">
        <v>2398</v>
      </c>
      <c r="J1152" s="227" t="s">
        <v>2580</v>
      </c>
      <c r="K1152" s="227" t="s">
        <v>2491</v>
      </c>
      <c r="L1152" s="227" t="s">
        <v>346</v>
      </c>
      <c r="M1152" s="247">
        <v>2</v>
      </c>
      <c r="N1152" s="244">
        <v>20</v>
      </c>
      <c r="O1152" s="243" t="s">
        <v>1575</v>
      </c>
      <c r="P1152" s="125">
        <f>SUMIFS('C - Sazby a jednotkové ceny'!$H$7:$H$69,'C - Sazby a jednotkové ceny'!$E$7:$E$69,'A1 - Seznam míst plnění vnější'!L1152,'C - Sazby a jednotkové ceny'!$F$7:$F$69,'A1 - Seznam míst plnění vnější'!M1152)</f>
        <v>0</v>
      </c>
      <c r="Q1152" s="269">
        <f t="shared" si="51"/>
        <v>0</v>
      </c>
      <c r="R1152" s="249" t="s">
        <v>1586</v>
      </c>
      <c r="S1152" s="251" t="s">
        <v>1586</v>
      </c>
      <c r="T1152" s="252" t="s">
        <v>1586</v>
      </c>
      <c r="U1152" s="250" t="s">
        <v>1586</v>
      </c>
      <c r="V1152" s="261" t="s">
        <v>1586</v>
      </c>
      <c r="W1152" s="262" t="s">
        <v>1586</v>
      </c>
      <c r="Y1152" s="15">
        <f ca="1">SUMIFS('D - Harmonogram úklidu'!$AJ$5:$AJ$1213,'D - Harmonogram úklidu'!$A$5:$A$1213,'A1 - Seznam míst plnění vnější'!G1154,'D - Harmonogram úklidu'!$B$5:$B$1213,'A1 - Seznam míst plnění vnější'!L1154)</f>
        <v>2</v>
      </c>
      <c r="Z1152" s="47" t="str">
        <f t="shared" si="50"/>
        <v>Šebkovice</v>
      </c>
    </row>
    <row r="1153" spans="1:26" ht="19.5" customHeight="1" x14ac:dyDescent="0.25">
      <c r="A1153" s="14" t="s">
        <v>2510</v>
      </c>
      <c r="B1153" s="30">
        <v>1201</v>
      </c>
      <c r="C1153" s="26" t="s">
        <v>128</v>
      </c>
      <c r="D1153" s="42" t="s">
        <v>123</v>
      </c>
      <c r="E1153" s="26">
        <v>341750</v>
      </c>
      <c r="F1153" s="26" t="s">
        <v>1625</v>
      </c>
      <c r="G1153" s="33" t="s">
        <v>228</v>
      </c>
      <c r="H1153" s="227" t="s">
        <v>1988</v>
      </c>
      <c r="I1153" s="227" t="s">
        <v>2398</v>
      </c>
      <c r="J1153" s="227" t="s">
        <v>2580</v>
      </c>
      <c r="K1153" s="227" t="s">
        <v>2492</v>
      </c>
      <c r="L1153" s="227" t="s">
        <v>347</v>
      </c>
      <c r="M1153" s="247">
        <v>4</v>
      </c>
      <c r="N1153" s="32">
        <v>1</v>
      </c>
      <c r="O1153" s="39" t="s">
        <v>1576</v>
      </c>
      <c r="P1153" s="125">
        <f>SUMIFS('C - Sazby a jednotkové ceny'!$H$7:$H$69,'C - Sazby a jednotkové ceny'!$E$7:$E$69,'A1 - Seznam míst plnění vnější'!L1153,'C - Sazby a jednotkové ceny'!$F$7:$F$69,'A1 - Seznam míst plnění vnější'!M1153)</f>
        <v>0</v>
      </c>
      <c r="Q1153" s="269">
        <f t="shared" si="51"/>
        <v>0</v>
      </c>
      <c r="R1153" s="249" t="s">
        <v>1586</v>
      </c>
      <c r="S1153" s="251" t="s">
        <v>1586</v>
      </c>
      <c r="T1153" s="252" t="s">
        <v>1586</v>
      </c>
      <c r="U1153" s="250" t="s">
        <v>1586</v>
      </c>
      <c r="V1153" s="261" t="s">
        <v>1586</v>
      </c>
      <c r="W1153" s="262" t="s">
        <v>1586</v>
      </c>
      <c r="Y1153" s="15">
        <f ca="1">SUMIFS('D - Harmonogram úklidu'!$AJ$5:$AJ$1213,'D - Harmonogram úklidu'!$A$5:$A$1213,'A1 - Seznam míst plnění vnější'!G1155,'D - Harmonogram úklidu'!$B$5:$B$1213,'A1 - Seznam míst plnění vnější'!L1155)</f>
        <v>1</v>
      </c>
      <c r="Z1153" s="47" t="str">
        <f t="shared" si="50"/>
        <v>Šebkovice</v>
      </c>
    </row>
    <row r="1154" spans="1:26" ht="19.5" customHeight="1" x14ac:dyDescent="0.25">
      <c r="A1154" s="14" t="s">
        <v>2510</v>
      </c>
      <c r="B1154" s="30">
        <v>1201</v>
      </c>
      <c r="C1154" s="26" t="s">
        <v>128</v>
      </c>
      <c r="D1154" s="41" t="s">
        <v>123</v>
      </c>
      <c r="E1154" s="26">
        <v>341750</v>
      </c>
      <c r="F1154" s="26" t="s">
        <v>1626</v>
      </c>
      <c r="G1154" s="33" t="s">
        <v>228</v>
      </c>
      <c r="H1154" s="227" t="s">
        <v>1988</v>
      </c>
      <c r="I1154" s="227" t="s">
        <v>2398</v>
      </c>
      <c r="J1154" s="227" t="s">
        <v>2580</v>
      </c>
      <c r="K1154" s="227" t="s">
        <v>2495</v>
      </c>
      <c r="L1154" s="227" t="s">
        <v>350</v>
      </c>
      <c r="M1154" s="247">
        <v>1</v>
      </c>
      <c r="N1154" s="244">
        <v>423</v>
      </c>
      <c r="O1154" s="243" t="s">
        <v>1575</v>
      </c>
      <c r="P1154" s="125">
        <f>SUMIFS('C - Sazby a jednotkové ceny'!$H$7:$H$69,'C - Sazby a jednotkové ceny'!$E$7:$E$69,'A1 - Seznam míst plnění vnější'!L1154,'C - Sazby a jednotkové ceny'!$F$7:$F$69,'A1 - Seznam míst plnění vnější'!M1154)</f>
        <v>0</v>
      </c>
      <c r="Q1154" s="269">
        <f t="shared" si="51"/>
        <v>0</v>
      </c>
      <c r="R1154" s="249" t="s">
        <v>1586</v>
      </c>
      <c r="S1154" s="251" t="s">
        <v>1586</v>
      </c>
      <c r="T1154" s="252" t="s">
        <v>1586</v>
      </c>
      <c r="U1154" s="250" t="s">
        <v>1586</v>
      </c>
      <c r="V1154" s="261" t="s">
        <v>1586</v>
      </c>
      <c r="W1154" s="262" t="s">
        <v>1586</v>
      </c>
      <c r="Y1154" s="15">
        <f ca="1">SUMIFS('D - Harmonogram úklidu'!$AJ$5:$AJ$1213,'D - Harmonogram úklidu'!$A$5:$A$1213,'A1 - Seznam míst plnění vnější'!G1156,'D - Harmonogram úklidu'!$B$5:$B$1213,'A1 - Seznam míst plnění vnější'!L1156)</f>
        <v>2</v>
      </c>
      <c r="Z1154" s="47" t="str">
        <f t="shared" si="50"/>
        <v>Šebkovice</v>
      </c>
    </row>
    <row r="1155" spans="1:26" ht="19.5" customHeight="1" x14ac:dyDescent="0.25">
      <c r="A1155" s="14" t="s">
        <v>2510</v>
      </c>
      <c r="B1155" s="30">
        <v>1201</v>
      </c>
      <c r="C1155" s="26" t="s">
        <v>128</v>
      </c>
      <c r="D1155" s="42" t="s">
        <v>123</v>
      </c>
      <c r="E1155" s="26">
        <v>341750</v>
      </c>
      <c r="F1155" s="26" t="s">
        <v>1627</v>
      </c>
      <c r="G1155" s="33" t="s">
        <v>228</v>
      </c>
      <c r="H1155" s="227" t="s">
        <v>1988</v>
      </c>
      <c r="I1155" s="227" t="s">
        <v>2398</v>
      </c>
      <c r="J1155" s="227" t="s">
        <v>2494</v>
      </c>
      <c r="K1155" s="227" t="s">
        <v>2494</v>
      </c>
      <c r="L1155" s="227" t="s">
        <v>391</v>
      </c>
      <c r="M1155" s="247">
        <v>1</v>
      </c>
      <c r="N1155" s="244">
        <v>690</v>
      </c>
      <c r="O1155" s="243" t="s">
        <v>1575</v>
      </c>
      <c r="P1155" s="125">
        <f>SUMIFS('C - Sazby a jednotkové ceny'!$H$7:$H$69,'C - Sazby a jednotkové ceny'!$E$7:$E$69,'A1 - Seznam míst plnění vnější'!L1155,'C - Sazby a jednotkové ceny'!$F$7:$F$69,'A1 - Seznam míst plnění vnější'!M1155)</f>
        <v>0</v>
      </c>
      <c r="Q1155" s="269">
        <f t="shared" si="51"/>
        <v>0</v>
      </c>
      <c r="R1155" s="249" t="s">
        <v>1586</v>
      </c>
      <c r="S1155" s="251" t="s">
        <v>1586</v>
      </c>
      <c r="T1155" s="252" t="s">
        <v>1586</v>
      </c>
      <c r="U1155" s="250" t="s">
        <v>1586</v>
      </c>
      <c r="V1155" s="261" t="s">
        <v>1586</v>
      </c>
      <c r="W1155" s="262" t="s">
        <v>1586</v>
      </c>
      <c r="Y1155" s="15">
        <f ca="1">SUMIFS('D - Harmonogram úklidu'!$AJ$5:$AJ$1213,'D - Harmonogram úklidu'!$A$5:$A$1213,'A1 - Seznam míst plnění vnější'!G1157,'D - Harmonogram úklidu'!$B$5:$B$1213,'A1 - Seznam míst plnění vnější'!L1157)</f>
        <v>4</v>
      </c>
      <c r="Z1155" s="47" t="str">
        <f t="shared" si="50"/>
        <v>Šebkovice</v>
      </c>
    </row>
    <row r="1156" spans="1:26" ht="19.5" customHeight="1" x14ac:dyDescent="0.25">
      <c r="A1156" s="14" t="s">
        <v>2510</v>
      </c>
      <c r="B1156" s="30">
        <v>1851</v>
      </c>
      <c r="C1156" s="26" t="s">
        <v>128</v>
      </c>
      <c r="D1156" s="42" t="s">
        <v>119</v>
      </c>
      <c r="E1156" s="26">
        <v>743021</v>
      </c>
      <c r="F1156" s="26" t="s">
        <v>1624</v>
      </c>
      <c r="G1156" s="33" t="s">
        <v>229</v>
      </c>
      <c r="H1156" s="227" t="s">
        <v>1988</v>
      </c>
      <c r="I1156" s="227" t="s">
        <v>2399</v>
      </c>
      <c r="J1156" s="227" t="s">
        <v>2580</v>
      </c>
      <c r="K1156" s="227" t="s">
        <v>2491</v>
      </c>
      <c r="L1156" s="227" t="s">
        <v>346</v>
      </c>
      <c r="M1156" s="247">
        <v>2</v>
      </c>
      <c r="N1156" s="244">
        <v>12</v>
      </c>
      <c r="O1156" s="243" t="s">
        <v>1575</v>
      </c>
      <c r="P1156" s="125">
        <f>SUMIFS('C - Sazby a jednotkové ceny'!$H$7:$H$69,'C - Sazby a jednotkové ceny'!$E$7:$E$69,'A1 - Seznam míst plnění vnější'!L1156,'C - Sazby a jednotkové ceny'!$F$7:$F$69,'A1 - Seznam míst plnění vnější'!M1156)</f>
        <v>0</v>
      </c>
      <c r="Q1156" s="269">
        <f t="shared" si="51"/>
        <v>0</v>
      </c>
      <c r="R1156" s="249" t="s">
        <v>1586</v>
      </c>
      <c r="S1156" s="251" t="s">
        <v>1586</v>
      </c>
      <c r="T1156" s="252" t="s">
        <v>1586</v>
      </c>
      <c r="U1156" s="250" t="s">
        <v>1586</v>
      </c>
      <c r="V1156" s="261" t="s">
        <v>1586</v>
      </c>
      <c r="W1156" s="262" t="s">
        <v>1586</v>
      </c>
      <c r="Y1156" s="15">
        <f ca="1">SUMIFS('D - Harmonogram úklidu'!$AJ$5:$AJ$1213,'D - Harmonogram úklidu'!$A$5:$A$1213,'A1 - Seznam míst plnění vnější'!G1158,'D - Harmonogram úklidu'!$B$5:$B$1213,'A1 - Seznam míst plnění vnější'!L1158)</f>
        <v>2</v>
      </c>
      <c r="Z1156" s="47" t="str">
        <f t="shared" si="50"/>
        <v>Šimpach</v>
      </c>
    </row>
    <row r="1157" spans="1:26" ht="19.5" customHeight="1" x14ac:dyDescent="0.25">
      <c r="A1157" s="14" t="s">
        <v>2510</v>
      </c>
      <c r="B1157" s="30">
        <v>1851</v>
      </c>
      <c r="C1157" s="44" t="s">
        <v>128</v>
      </c>
      <c r="D1157" s="42" t="s">
        <v>119</v>
      </c>
      <c r="E1157" s="26">
        <v>743021</v>
      </c>
      <c r="F1157" s="26" t="s">
        <v>1625</v>
      </c>
      <c r="G1157" s="33" t="s">
        <v>229</v>
      </c>
      <c r="H1157" s="227" t="s">
        <v>1988</v>
      </c>
      <c r="I1157" s="227" t="s">
        <v>2399</v>
      </c>
      <c r="J1157" s="227" t="s">
        <v>2580</v>
      </c>
      <c r="K1157" s="227" t="s">
        <v>2492</v>
      </c>
      <c r="L1157" s="227" t="s">
        <v>347</v>
      </c>
      <c r="M1157" s="247">
        <v>4</v>
      </c>
      <c r="N1157" s="32">
        <v>1</v>
      </c>
      <c r="O1157" s="39" t="s">
        <v>1576</v>
      </c>
      <c r="P1157" s="125">
        <f>SUMIFS('C - Sazby a jednotkové ceny'!$H$7:$H$69,'C - Sazby a jednotkové ceny'!$E$7:$E$69,'A1 - Seznam míst plnění vnější'!L1157,'C - Sazby a jednotkové ceny'!$F$7:$F$69,'A1 - Seznam míst plnění vnější'!M1157)</f>
        <v>0</v>
      </c>
      <c r="Q1157" s="269">
        <f t="shared" si="51"/>
        <v>0</v>
      </c>
      <c r="R1157" s="249" t="s">
        <v>1586</v>
      </c>
      <c r="S1157" s="251" t="s">
        <v>1586</v>
      </c>
      <c r="T1157" s="252" t="s">
        <v>1586</v>
      </c>
      <c r="U1157" s="250" t="s">
        <v>1586</v>
      </c>
      <c r="V1157" s="261" t="s">
        <v>1586</v>
      </c>
      <c r="W1157" s="262" t="s">
        <v>1586</v>
      </c>
      <c r="Y1157" s="15">
        <f ca="1">SUMIFS('D - Harmonogram úklidu'!$AJ$5:$AJ$1213,'D - Harmonogram úklidu'!$A$5:$A$1213,'A1 - Seznam míst plnění vnější'!G1159,'D - Harmonogram úklidu'!$B$5:$B$1213,'A1 - Seznam míst plnění vnější'!L1159)</f>
        <v>1</v>
      </c>
      <c r="Z1157" s="47" t="str">
        <f t="shared" si="50"/>
        <v>Šimpach</v>
      </c>
    </row>
    <row r="1158" spans="1:26" ht="19.5" customHeight="1" x14ac:dyDescent="0.25">
      <c r="A1158" s="14" t="s">
        <v>2510</v>
      </c>
      <c r="B1158" s="30">
        <v>1851</v>
      </c>
      <c r="C1158" s="44" t="s">
        <v>128</v>
      </c>
      <c r="D1158" s="42" t="s">
        <v>119</v>
      </c>
      <c r="E1158" s="26">
        <v>743021</v>
      </c>
      <c r="F1158" s="26" t="s">
        <v>1626</v>
      </c>
      <c r="G1158" s="33" t="s">
        <v>229</v>
      </c>
      <c r="H1158" s="227" t="s">
        <v>1988</v>
      </c>
      <c r="I1158" s="227" t="s">
        <v>2399</v>
      </c>
      <c r="J1158" s="227" t="s">
        <v>2580</v>
      </c>
      <c r="K1158" s="227" t="s">
        <v>2495</v>
      </c>
      <c r="L1158" s="227" t="s">
        <v>350</v>
      </c>
      <c r="M1158" s="247">
        <v>1</v>
      </c>
      <c r="N1158" s="245">
        <v>300</v>
      </c>
      <c r="O1158" s="243" t="s">
        <v>1575</v>
      </c>
      <c r="P1158" s="125">
        <f>SUMIFS('C - Sazby a jednotkové ceny'!$H$7:$H$69,'C - Sazby a jednotkové ceny'!$E$7:$E$69,'A1 - Seznam míst plnění vnější'!L1158,'C - Sazby a jednotkové ceny'!$F$7:$F$69,'A1 - Seznam míst plnění vnější'!M1158)</f>
        <v>0</v>
      </c>
      <c r="Q1158" s="269">
        <f t="shared" si="51"/>
        <v>0</v>
      </c>
      <c r="R1158" s="249" t="s">
        <v>1586</v>
      </c>
      <c r="S1158" s="251" t="s">
        <v>1586</v>
      </c>
      <c r="T1158" s="254" t="s">
        <v>1586</v>
      </c>
      <c r="U1158" s="250" t="s">
        <v>1586</v>
      </c>
      <c r="V1158" s="261" t="s">
        <v>1586</v>
      </c>
      <c r="W1158" s="262" t="s">
        <v>1586</v>
      </c>
      <c r="Y1158" s="15">
        <f ca="1">SUMIFS('D - Harmonogram úklidu'!$AJ$5:$AJ$1213,'D - Harmonogram úklidu'!$A$5:$A$1213,'A1 - Seznam míst plnění vnější'!G1160,'D - Harmonogram úklidu'!$B$5:$B$1213,'A1 - Seznam míst plnění vnější'!L1160)</f>
        <v>20</v>
      </c>
      <c r="Z1158" s="47" t="str">
        <f t="shared" si="50"/>
        <v>Šimpach</v>
      </c>
    </row>
    <row r="1159" spans="1:26" ht="19.5" customHeight="1" x14ac:dyDescent="0.25">
      <c r="A1159" s="14" t="s">
        <v>2510</v>
      </c>
      <c r="B1159" s="30">
        <v>1851</v>
      </c>
      <c r="C1159" s="44" t="s">
        <v>128</v>
      </c>
      <c r="D1159" s="42" t="s">
        <v>119</v>
      </c>
      <c r="E1159" s="26">
        <v>743021</v>
      </c>
      <c r="F1159" s="26" t="s">
        <v>1627</v>
      </c>
      <c r="G1159" s="33" t="s">
        <v>229</v>
      </c>
      <c r="H1159" s="227" t="s">
        <v>1988</v>
      </c>
      <c r="I1159" s="227" t="s">
        <v>2399</v>
      </c>
      <c r="J1159" s="227" t="s">
        <v>2494</v>
      </c>
      <c r="K1159" s="227" t="s">
        <v>2494</v>
      </c>
      <c r="L1159" s="227" t="s">
        <v>391</v>
      </c>
      <c r="M1159" s="247">
        <v>1</v>
      </c>
      <c r="N1159" s="244">
        <v>490</v>
      </c>
      <c r="O1159" s="243" t="s">
        <v>1575</v>
      </c>
      <c r="P1159" s="125">
        <f>SUMIFS('C - Sazby a jednotkové ceny'!$H$7:$H$69,'C - Sazby a jednotkové ceny'!$E$7:$E$69,'A1 - Seznam míst plnění vnější'!L1159,'C - Sazby a jednotkové ceny'!$F$7:$F$69,'A1 - Seznam míst plnění vnější'!M1159)</f>
        <v>0</v>
      </c>
      <c r="Q1159" s="269">
        <f t="shared" si="51"/>
        <v>0</v>
      </c>
      <c r="R1159" s="249" t="s">
        <v>1586</v>
      </c>
      <c r="S1159" s="251" t="s">
        <v>1586</v>
      </c>
      <c r="T1159" s="252" t="s">
        <v>1586</v>
      </c>
      <c r="U1159" s="250" t="s">
        <v>1586</v>
      </c>
      <c r="V1159" s="261" t="s">
        <v>1586</v>
      </c>
      <c r="W1159" s="262" t="s">
        <v>1586</v>
      </c>
      <c r="Y1159" s="15">
        <f ca="1">SUMIFS('D - Harmonogram úklidu'!$AJ$5:$AJ$1213,'D - Harmonogram úklidu'!$A$5:$A$1213,'A1 - Seznam míst plnění vnější'!G1162,'D - Harmonogram úklidu'!$B$5:$B$1213,'A1 - Seznam míst plnění vnější'!L1162)</f>
        <v>16</v>
      </c>
      <c r="Z1159" s="47" t="str">
        <f t="shared" si="50"/>
        <v>Šimpach</v>
      </c>
    </row>
    <row r="1160" spans="1:26" ht="11.25" customHeight="1" x14ac:dyDescent="0.25">
      <c r="A1160" s="14" t="s">
        <v>2510</v>
      </c>
      <c r="B1160" s="30">
        <v>2302</v>
      </c>
      <c r="C1160" s="26" t="s">
        <v>344</v>
      </c>
      <c r="D1160" s="41" t="s">
        <v>24</v>
      </c>
      <c r="E1160" s="26">
        <v>363457</v>
      </c>
      <c r="F1160" s="26" t="s">
        <v>2605</v>
      </c>
      <c r="G1160" s="33" t="s">
        <v>24</v>
      </c>
      <c r="H1160" s="227" t="s">
        <v>1988</v>
      </c>
      <c r="I1160" s="227" t="s">
        <v>2401</v>
      </c>
      <c r="J1160" s="227" t="s">
        <v>2580</v>
      </c>
      <c r="K1160" s="227" t="s">
        <v>2492</v>
      </c>
      <c r="L1160" s="227" t="s">
        <v>347</v>
      </c>
      <c r="M1160" s="247">
        <v>12</v>
      </c>
      <c r="N1160" s="32">
        <v>5</v>
      </c>
      <c r="O1160" s="39" t="s">
        <v>1576</v>
      </c>
      <c r="P1160" s="125">
        <f>SUMIFS('C - Sazby a jednotkové ceny'!$H$7:$H$69,'C - Sazby a jednotkové ceny'!$E$7:$E$69,'A1 - Seznam míst plnění vnější'!L1160,'C - Sazby a jednotkové ceny'!$F$7:$F$69,'A1 - Seznam míst plnění vnější'!M1160)</f>
        <v>0</v>
      </c>
      <c r="Q1160" s="269">
        <f t="shared" si="51"/>
        <v>0</v>
      </c>
      <c r="R1160" s="249" t="s">
        <v>1586</v>
      </c>
      <c r="S1160" s="251" t="s">
        <v>1586</v>
      </c>
      <c r="T1160" s="252" t="s">
        <v>1586</v>
      </c>
      <c r="U1160" s="250" t="s">
        <v>1586</v>
      </c>
      <c r="V1160" s="261" t="s">
        <v>1586</v>
      </c>
      <c r="W1160" s="262" t="s">
        <v>1586</v>
      </c>
      <c r="Y1160" s="15">
        <f>SUMIFS('D - Harmonogram úklidu'!$AJ$5:$AJ$1213,'D - Harmonogram úklidu'!$A$5:$A$1213,'A1 - Seznam míst plnění vnější'!G1169,'D - Harmonogram úklidu'!$B$5:$B$1213,'A1 - Seznam míst plnění vnější'!L1169)</f>
        <v>0</v>
      </c>
      <c r="Z1160" s="47" t="str">
        <f t="shared" si="50"/>
        <v>Šlapanice</v>
      </c>
    </row>
    <row r="1161" spans="1:26" ht="11.25" customHeight="1" x14ac:dyDescent="0.25">
      <c r="A1161" s="14" t="s">
        <v>2510</v>
      </c>
      <c r="B1161" s="30">
        <v>2302</v>
      </c>
      <c r="C1161" s="26" t="s">
        <v>344</v>
      </c>
      <c r="D1161" s="42" t="s">
        <v>24</v>
      </c>
      <c r="E1161" s="26">
        <v>363457</v>
      </c>
      <c r="F1161" s="26" t="s">
        <v>2606</v>
      </c>
      <c r="G1161" s="33" t="s">
        <v>24</v>
      </c>
      <c r="H1161" s="227" t="s">
        <v>1988</v>
      </c>
      <c r="I1161" s="227" t="s">
        <v>2401</v>
      </c>
      <c r="J1161" s="227" t="s">
        <v>2580</v>
      </c>
      <c r="K1161" s="227" t="s">
        <v>2493</v>
      </c>
      <c r="L1161" s="227" t="s">
        <v>348</v>
      </c>
      <c r="M1161" s="247">
        <v>4</v>
      </c>
      <c r="N1161" s="32">
        <v>3</v>
      </c>
      <c r="O1161" s="39" t="s">
        <v>1576</v>
      </c>
      <c r="P1161" s="125">
        <f>SUMIFS('C - Sazby a jednotkové ceny'!$H$7:$H$69,'C - Sazby a jednotkové ceny'!$E$7:$E$69,'A1 - Seznam míst plnění vnější'!L1161,'C - Sazby a jednotkové ceny'!$F$7:$F$69,'A1 - Seznam míst plnění vnější'!M1161)</f>
        <v>0</v>
      </c>
      <c r="Q1161" s="269">
        <f t="shared" ref="Q1161" si="53">M1161*P1161*N1161*(365/12/28)</f>
        <v>0</v>
      </c>
      <c r="R1161" s="249" t="s">
        <v>1586</v>
      </c>
      <c r="S1161" s="251" t="s">
        <v>1586</v>
      </c>
      <c r="T1161" s="252" t="s">
        <v>1586</v>
      </c>
      <c r="U1161" s="250" t="s">
        <v>1586</v>
      </c>
      <c r="V1161" s="261" t="s">
        <v>1586</v>
      </c>
      <c r="W1161" s="262" t="s">
        <v>1586</v>
      </c>
    </row>
    <row r="1162" spans="1:26" ht="11.25" customHeight="1" x14ac:dyDescent="0.25">
      <c r="A1162" s="14" t="s">
        <v>2510</v>
      </c>
      <c r="B1162" s="30">
        <v>2302</v>
      </c>
      <c r="C1162" s="26" t="s">
        <v>344</v>
      </c>
      <c r="D1162" s="41" t="s">
        <v>24</v>
      </c>
      <c r="E1162" s="26">
        <v>363457</v>
      </c>
      <c r="F1162" s="26" t="s">
        <v>2607</v>
      </c>
      <c r="G1162" s="33" t="s">
        <v>24</v>
      </c>
      <c r="H1162" s="227" t="s">
        <v>1988</v>
      </c>
      <c r="I1162" s="227" t="s">
        <v>2401</v>
      </c>
      <c r="J1162" s="227" t="s">
        <v>2580</v>
      </c>
      <c r="K1162" s="227" t="s">
        <v>2495</v>
      </c>
      <c r="L1162" s="227" t="s">
        <v>350</v>
      </c>
      <c r="M1162" s="247">
        <v>12</v>
      </c>
      <c r="N1162" s="244">
        <v>112</v>
      </c>
      <c r="O1162" s="243" t="s">
        <v>1575</v>
      </c>
      <c r="P1162" s="125">
        <f>SUMIFS('C - Sazby a jednotkové ceny'!$H$7:$H$69,'C - Sazby a jednotkové ceny'!$E$7:$E$69,'A1 - Seznam míst plnění vnější'!L1162,'C - Sazby a jednotkové ceny'!$F$7:$F$69,'A1 - Seznam míst plnění vnější'!M1162)</f>
        <v>0</v>
      </c>
      <c r="Q1162" s="269">
        <f t="shared" si="51"/>
        <v>0</v>
      </c>
      <c r="R1162" s="249" t="s">
        <v>1586</v>
      </c>
      <c r="S1162" s="251" t="s">
        <v>1585</v>
      </c>
      <c r="T1162" s="252" t="s">
        <v>1585</v>
      </c>
      <c r="U1162" s="250" t="s">
        <v>1586</v>
      </c>
      <c r="V1162" s="261" t="s">
        <v>1586</v>
      </c>
      <c r="W1162" s="262" t="s">
        <v>1586</v>
      </c>
      <c r="Y1162" s="15">
        <f ca="1">SUMIFS('D - Harmonogram úklidu'!$AJ$5:$AJ$1213,'D - Harmonogram úklidu'!$A$5:$A$1213,'A1 - Seznam míst plnění vnější'!G1170,'D - Harmonogram úklidu'!$B$5:$B$1213,'A1 - Seznam míst plnění vnější'!L1170)</f>
        <v>4</v>
      </c>
      <c r="Z1162" s="47" t="str">
        <f t="shared" si="50"/>
        <v>Šlapanice</v>
      </c>
    </row>
    <row r="1163" spans="1:26" ht="11.25" customHeight="1" x14ac:dyDescent="0.25">
      <c r="A1163" s="14" t="s">
        <v>2510</v>
      </c>
      <c r="B1163" s="30">
        <v>2302</v>
      </c>
      <c r="C1163" s="26" t="s">
        <v>344</v>
      </c>
      <c r="D1163" s="42" t="s">
        <v>24</v>
      </c>
      <c r="E1163" s="26">
        <v>363457</v>
      </c>
      <c r="F1163" s="26" t="s">
        <v>1667</v>
      </c>
      <c r="G1163" s="33" t="s">
        <v>24</v>
      </c>
      <c r="H1163" s="227" t="s">
        <v>1988</v>
      </c>
      <c r="I1163" s="227" t="s">
        <v>2402</v>
      </c>
      <c r="J1163" s="227" t="s">
        <v>2580</v>
      </c>
      <c r="K1163" s="227" t="s">
        <v>2495</v>
      </c>
      <c r="L1163" s="227" t="s">
        <v>350</v>
      </c>
      <c r="M1163" s="247">
        <v>2</v>
      </c>
      <c r="N1163" s="244">
        <v>1068</v>
      </c>
      <c r="O1163" s="243" t="s">
        <v>1575</v>
      </c>
      <c r="P1163" s="125">
        <f>SUMIFS('C - Sazby a jednotkové ceny'!$H$7:$H$69,'C - Sazby a jednotkové ceny'!$E$7:$E$69,'A1 - Seznam míst plnění vnější'!L1163,'C - Sazby a jednotkové ceny'!$F$7:$F$69,'A1 - Seznam míst plnění vnější'!M1163)</f>
        <v>0</v>
      </c>
      <c r="Q1163" s="269">
        <f t="shared" si="51"/>
        <v>0</v>
      </c>
      <c r="R1163" s="249" t="s">
        <v>1586</v>
      </c>
      <c r="S1163" s="251" t="s">
        <v>1585</v>
      </c>
      <c r="T1163" s="252" t="s">
        <v>1585</v>
      </c>
      <c r="U1163" s="250" t="s">
        <v>1586</v>
      </c>
      <c r="V1163" s="261" t="s">
        <v>1586</v>
      </c>
      <c r="W1163" s="262" t="s">
        <v>1586</v>
      </c>
      <c r="Y1163" s="15">
        <f ca="1">SUMIFS('D - Harmonogram úklidu'!$AJ$5:$AJ$1213,'D - Harmonogram úklidu'!$A$5:$A$1213,'A1 - Seznam míst plnění vnější'!G1171,'D - Harmonogram úklidu'!$B$5:$B$1213,'A1 - Seznam míst plnění vnější'!L1171)</f>
        <v>1</v>
      </c>
      <c r="Z1163" s="47" t="str">
        <f t="shared" si="50"/>
        <v>Šlapanice</v>
      </c>
    </row>
    <row r="1164" spans="1:26" ht="19.5" customHeight="1" x14ac:dyDescent="0.25">
      <c r="A1164" s="14" t="s">
        <v>2510</v>
      </c>
      <c r="B1164" s="30">
        <v>2302</v>
      </c>
      <c r="C1164" s="44" t="s">
        <v>344</v>
      </c>
      <c r="D1164" s="42" t="s">
        <v>24</v>
      </c>
      <c r="E1164" s="26">
        <v>0</v>
      </c>
      <c r="F1164" s="26" t="s">
        <v>1612</v>
      </c>
      <c r="G1164" s="33" t="s">
        <v>1983</v>
      </c>
      <c r="H1164" s="227" t="s">
        <v>1988</v>
      </c>
      <c r="I1164" s="227" t="s">
        <v>2400</v>
      </c>
      <c r="J1164" s="227" t="s">
        <v>2580</v>
      </c>
      <c r="K1164" s="227" t="s">
        <v>2491</v>
      </c>
      <c r="L1164" s="227" t="s">
        <v>346</v>
      </c>
      <c r="M1164" s="247">
        <v>4</v>
      </c>
      <c r="N1164" s="244">
        <v>44</v>
      </c>
      <c r="O1164" s="243" t="s">
        <v>1575</v>
      </c>
      <c r="P1164" s="125">
        <f>SUMIFS('C - Sazby a jednotkové ceny'!$H$7:$H$69,'C - Sazby a jednotkové ceny'!$E$7:$E$69,'A1 - Seznam míst plnění vnější'!L1164,'C - Sazby a jednotkové ceny'!$F$7:$F$69,'A1 - Seznam míst plnění vnější'!M1164)</f>
        <v>0</v>
      </c>
      <c r="Q1164" s="269">
        <f t="shared" si="51"/>
        <v>0</v>
      </c>
      <c r="R1164" s="249" t="s">
        <v>1586</v>
      </c>
      <c r="S1164" s="251" t="s">
        <v>1586</v>
      </c>
      <c r="T1164" s="252" t="s">
        <v>1586</v>
      </c>
      <c r="U1164" s="250" t="s">
        <v>1586</v>
      </c>
      <c r="V1164" s="261" t="s">
        <v>1586</v>
      </c>
      <c r="W1164" s="262" t="s">
        <v>1586</v>
      </c>
      <c r="Y1164" s="15">
        <f ca="1">SUMIFS('D - Harmonogram úklidu'!$AJ$5:$AJ$1213,'D - Harmonogram úklidu'!$A$5:$A$1213,'A1 - Seznam míst plnění vnější'!G1163,'D - Harmonogram úklidu'!$B$5:$B$1213,'A1 - Seznam míst plnění vnější'!L1163)</f>
        <v>16</v>
      </c>
      <c r="Z1164" s="47" t="str">
        <f t="shared" si="50"/>
        <v>Šlapanice zastávka</v>
      </c>
    </row>
    <row r="1165" spans="1:26" ht="19.5" customHeight="1" x14ac:dyDescent="0.25">
      <c r="A1165" s="14" t="s">
        <v>2510</v>
      </c>
      <c r="B1165" s="30">
        <v>2302</v>
      </c>
      <c r="C1165" s="44" t="s">
        <v>344</v>
      </c>
      <c r="D1165" s="42" t="s">
        <v>24</v>
      </c>
      <c r="E1165" s="26">
        <v>0</v>
      </c>
      <c r="F1165" s="26" t="s">
        <v>1613</v>
      </c>
      <c r="G1165" s="33" t="s">
        <v>1983</v>
      </c>
      <c r="H1165" s="227" t="s">
        <v>1988</v>
      </c>
      <c r="I1165" s="227" t="s">
        <v>2400</v>
      </c>
      <c r="J1165" s="227" t="s">
        <v>2580</v>
      </c>
      <c r="K1165" s="227" t="s">
        <v>2492</v>
      </c>
      <c r="L1165" s="227" t="s">
        <v>347</v>
      </c>
      <c r="M1165" s="247">
        <v>4</v>
      </c>
      <c r="N1165" s="32">
        <v>2</v>
      </c>
      <c r="O1165" s="39" t="s">
        <v>1576</v>
      </c>
      <c r="P1165" s="125">
        <f>SUMIFS('C - Sazby a jednotkové ceny'!$H$7:$H$69,'C - Sazby a jednotkové ceny'!$E$7:$E$69,'A1 - Seznam míst plnění vnější'!L1165,'C - Sazby a jednotkové ceny'!$F$7:$F$69,'A1 - Seznam míst plnění vnější'!M1165)</f>
        <v>0</v>
      </c>
      <c r="Q1165" s="269">
        <f t="shared" si="51"/>
        <v>0</v>
      </c>
      <c r="R1165" s="249" t="s">
        <v>1586</v>
      </c>
      <c r="S1165" s="251" t="s">
        <v>1586</v>
      </c>
      <c r="T1165" s="252" t="s">
        <v>1586</v>
      </c>
      <c r="U1165" s="250" t="s">
        <v>1586</v>
      </c>
      <c r="V1165" s="261" t="s">
        <v>1586</v>
      </c>
      <c r="W1165" s="262" t="s">
        <v>1586</v>
      </c>
      <c r="Y1165" s="15">
        <f>SUMIFS('D - Harmonogram úklidu'!$AJ$5:$AJ$1213,'D - Harmonogram úklidu'!$A$5:$A$1213,'A1 - Seznam míst plnění vnější'!G1164,'D - Harmonogram úklidu'!$B$5:$B$1213,'A1 - Seznam míst plnění vnější'!L1164)</f>
        <v>0</v>
      </c>
      <c r="Z1165" s="47" t="str">
        <f t="shared" si="50"/>
        <v>Šlapanice zastávka</v>
      </c>
    </row>
    <row r="1166" spans="1:26" ht="19.5" customHeight="1" x14ac:dyDescent="0.25">
      <c r="A1166" s="14" t="s">
        <v>2510</v>
      </c>
      <c r="B1166" s="30">
        <v>2302</v>
      </c>
      <c r="C1166" s="26" t="s">
        <v>344</v>
      </c>
      <c r="D1166" s="41" t="s">
        <v>24</v>
      </c>
      <c r="E1166" s="26">
        <v>0</v>
      </c>
      <c r="F1166" s="26" t="s">
        <v>1614</v>
      </c>
      <c r="G1166" s="33" t="s">
        <v>1983</v>
      </c>
      <c r="H1166" s="227" t="s">
        <v>1988</v>
      </c>
      <c r="I1166" s="227" t="s">
        <v>2400</v>
      </c>
      <c r="J1166" s="227" t="s">
        <v>2580</v>
      </c>
      <c r="K1166" s="227" t="s">
        <v>2493</v>
      </c>
      <c r="L1166" s="227" t="s">
        <v>348</v>
      </c>
      <c r="M1166" s="247">
        <v>4</v>
      </c>
      <c r="N1166" s="32">
        <v>2</v>
      </c>
      <c r="O1166" s="39" t="s">
        <v>1576</v>
      </c>
      <c r="P1166" s="125">
        <f>SUMIFS('C - Sazby a jednotkové ceny'!$H$7:$H$69,'C - Sazby a jednotkové ceny'!$E$7:$E$69,'A1 - Seznam míst plnění vnější'!L1166,'C - Sazby a jednotkové ceny'!$F$7:$F$69,'A1 - Seznam míst plnění vnější'!M1166)</f>
        <v>0</v>
      </c>
      <c r="Q1166" s="269">
        <f t="shared" si="51"/>
        <v>0</v>
      </c>
      <c r="R1166" s="249" t="s">
        <v>1586</v>
      </c>
      <c r="S1166" s="251" t="s">
        <v>1586</v>
      </c>
      <c r="T1166" s="252" t="s">
        <v>1586</v>
      </c>
      <c r="U1166" s="250" t="s">
        <v>1586</v>
      </c>
      <c r="V1166" s="261" t="s">
        <v>1586</v>
      </c>
      <c r="W1166" s="262" t="s">
        <v>1586</v>
      </c>
      <c r="Y1166" s="15">
        <f>SUMIFS('D - Harmonogram úklidu'!$AJ$5:$AJ$1213,'D - Harmonogram úklidu'!$A$5:$A$1213,'A1 - Seznam míst plnění vnější'!G1165,'D - Harmonogram úklidu'!$B$5:$B$1213,'A1 - Seznam míst plnění vnější'!L1165)</f>
        <v>0</v>
      </c>
      <c r="Z1166" s="47" t="str">
        <f t="shared" si="50"/>
        <v>Šlapanice zastávka</v>
      </c>
    </row>
    <row r="1167" spans="1:26" ht="19.5" customHeight="1" x14ac:dyDescent="0.25">
      <c r="A1167" s="14" t="s">
        <v>2510</v>
      </c>
      <c r="B1167" s="30">
        <v>2302</v>
      </c>
      <c r="C1167" s="44" t="s">
        <v>344</v>
      </c>
      <c r="D1167" s="42" t="s">
        <v>24</v>
      </c>
      <c r="E1167" s="26">
        <v>0</v>
      </c>
      <c r="F1167" s="26" t="s">
        <v>1615</v>
      </c>
      <c r="G1167" s="33" t="s">
        <v>1983</v>
      </c>
      <c r="H1167" s="227" t="s">
        <v>1988</v>
      </c>
      <c r="I1167" s="227" t="s">
        <v>2400</v>
      </c>
      <c r="J1167" s="227" t="s">
        <v>2580</v>
      </c>
      <c r="K1167" s="227" t="s">
        <v>2495</v>
      </c>
      <c r="L1167" s="227" t="s">
        <v>350</v>
      </c>
      <c r="M1167" s="247">
        <v>2</v>
      </c>
      <c r="N1167" s="244">
        <v>1164</v>
      </c>
      <c r="O1167" s="243" t="s">
        <v>1575</v>
      </c>
      <c r="P1167" s="125">
        <f>SUMIFS('C - Sazby a jednotkové ceny'!$H$7:$H$69,'C - Sazby a jednotkové ceny'!$E$7:$E$69,'A1 - Seznam míst plnění vnější'!L1167,'C - Sazby a jednotkové ceny'!$F$7:$F$69,'A1 - Seznam míst plnění vnější'!M1167)</f>
        <v>0</v>
      </c>
      <c r="Q1167" s="269">
        <f t="shared" si="51"/>
        <v>0</v>
      </c>
      <c r="R1167" s="249" t="s">
        <v>1586</v>
      </c>
      <c r="S1167" s="251" t="s">
        <v>1586</v>
      </c>
      <c r="T1167" s="252" t="s">
        <v>1586</v>
      </c>
      <c r="U1167" s="250" t="s">
        <v>1586</v>
      </c>
      <c r="V1167" s="261" t="s">
        <v>1586</v>
      </c>
      <c r="W1167" s="262" t="s">
        <v>1586</v>
      </c>
      <c r="Y1167" s="15">
        <f>SUMIFS('D - Harmonogram úklidu'!$AJ$5:$AJ$1213,'D - Harmonogram úklidu'!$A$5:$A$1213,'A1 - Seznam míst plnění vnější'!G1166,'D - Harmonogram úklidu'!$B$5:$B$1213,'A1 - Seznam míst plnění vnější'!L1166)</f>
        <v>0</v>
      </c>
      <c r="Z1167" s="47" t="str">
        <f t="shared" si="50"/>
        <v>Šlapanice zastávka</v>
      </c>
    </row>
    <row r="1168" spans="1:26" ht="11.25" customHeight="1" x14ac:dyDescent="0.25">
      <c r="A1168" s="14" t="s">
        <v>2510</v>
      </c>
      <c r="B1168" s="30">
        <v>2302</v>
      </c>
      <c r="C1168" s="26" t="s">
        <v>344</v>
      </c>
      <c r="D1168" s="41" t="s">
        <v>24</v>
      </c>
      <c r="E1168" s="26">
        <v>0</v>
      </c>
      <c r="F1168" s="26" t="s">
        <v>1638</v>
      </c>
      <c r="G1168" s="33" t="s">
        <v>1983</v>
      </c>
      <c r="H1168" s="227" t="s">
        <v>1988</v>
      </c>
      <c r="I1168" s="227" t="s">
        <v>2347</v>
      </c>
      <c r="J1168" s="227" t="s">
        <v>2580</v>
      </c>
      <c r="K1168" s="227" t="s">
        <v>2495</v>
      </c>
      <c r="L1168" s="227" t="s">
        <v>349</v>
      </c>
      <c r="M1168" s="247">
        <v>4</v>
      </c>
      <c r="N1168" s="244">
        <v>433</v>
      </c>
      <c r="O1168" s="243" t="s">
        <v>1575</v>
      </c>
      <c r="P1168" s="125">
        <f>SUMIFS('C - Sazby a jednotkové ceny'!$H$7:$H$69,'C - Sazby a jednotkové ceny'!$E$7:$E$69,'A1 - Seznam míst plnění vnější'!L1168,'C - Sazby a jednotkové ceny'!$F$7:$F$69,'A1 - Seznam míst plnění vnější'!M1168)</f>
        <v>0</v>
      </c>
      <c r="Q1168" s="269">
        <f t="shared" ref="Q1168" si="54">M1168*P1168*N1168*(365/12/28)</f>
        <v>0</v>
      </c>
      <c r="R1168" s="249" t="s">
        <v>1586</v>
      </c>
      <c r="S1168" s="251" t="s">
        <v>1586</v>
      </c>
      <c r="T1168" s="252" t="s">
        <v>1586</v>
      </c>
      <c r="U1168" s="250" t="s">
        <v>1586</v>
      </c>
      <c r="V1168" s="261" t="s">
        <v>1586</v>
      </c>
      <c r="W1168" s="262" t="s">
        <v>1586</v>
      </c>
    </row>
    <row r="1169" spans="1:26" ht="11.25" customHeight="1" x14ac:dyDescent="0.25">
      <c r="A1169" s="14" t="s">
        <v>489</v>
      </c>
      <c r="B1169" s="30">
        <v>2302</v>
      </c>
      <c r="C1169" s="44" t="s">
        <v>344</v>
      </c>
      <c r="D1169" s="42" t="s">
        <v>24</v>
      </c>
      <c r="E1169" s="26">
        <v>0</v>
      </c>
      <c r="F1169" s="26" t="s">
        <v>1639</v>
      </c>
      <c r="G1169" s="33" t="s">
        <v>1983</v>
      </c>
      <c r="H1169" s="227" t="s">
        <v>1988</v>
      </c>
      <c r="I1169" s="227" t="s">
        <v>2347</v>
      </c>
      <c r="J1169" s="227" t="s">
        <v>2580</v>
      </c>
      <c r="K1169" s="227" t="s">
        <v>2495</v>
      </c>
      <c r="L1169" s="227" t="s">
        <v>350</v>
      </c>
      <c r="M1169" s="247">
        <v>2</v>
      </c>
      <c r="N1169" s="244">
        <v>433</v>
      </c>
      <c r="O1169" s="243" t="s">
        <v>1575</v>
      </c>
      <c r="P1169" s="125">
        <f>SUMIFS('C - Sazby a jednotkové ceny'!$H$7:$H$69,'C - Sazby a jednotkové ceny'!$E$7:$E$69,'A1 - Seznam míst plnění vnější'!L1169,'C - Sazby a jednotkové ceny'!$F$7:$F$69,'A1 - Seznam míst plnění vnější'!M1169)</f>
        <v>0</v>
      </c>
      <c r="Q1169" s="269">
        <f t="shared" si="51"/>
        <v>0</v>
      </c>
      <c r="R1169" s="249" t="s">
        <v>1586</v>
      </c>
      <c r="S1169" s="251" t="s">
        <v>1586</v>
      </c>
      <c r="T1169" s="252" t="s">
        <v>1586</v>
      </c>
      <c r="U1169" s="250" t="s">
        <v>1586</v>
      </c>
      <c r="V1169" s="261" t="s">
        <v>1586</v>
      </c>
      <c r="W1169" s="262" t="s">
        <v>1586</v>
      </c>
      <c r="Y1169" s="15">
        <f>SUMIFS('D - Harmonogram úklidu'!$AJ$5:$AJ$1213,'D - Harmonogram úklidu'!$A$5:$A$1213,'A1 - Seznam míst plnění vnější'!G1167,'D - Harmonogram úklidu'!$B$5:$B$1213,'A1 - Seznam míst plnění vnější'!L1167)</f>
        <v>0</v>
      </c>
      <c r="Z1169" s="47" t="str">
        <f t="shared" si="50"/>
        <v>Šlapanice zastávka</v>
      </c>
    </row>
    <row r="1170" spans="1:26" ht="11.25" customHeight="1" x14ac:dyDescent="0.25">
      <c r="A1170" s="14" t="s">
        <v>2510</v>
      </c>
      <c r="B1170" s="30">
        <v>1201</v>
      </c>
      <c r="C1170" s="26" t="s">
        <v>128</v>
      </c>
      <c r="D1170" s="42" t="s">
        <v>128</v>
      </c>
      <c r="E1170" s="26">
        <v>363275</v>
      </c>
      <c r="F1170" s="26" t="s">
        <v>1616</v>
      </c>
      <c r="G1170" s="33" t="s">
        <v>230</v>
      </c>
      <c r="H1170" s="227" t="s">
        <v>1988</v>
      </c>
      <c r="I1170" s="227" t="s">
        <v>2403</v>
      </c>
      <c r="J1170" s="227" t="s">
        <v>2580</v>
      </c>
      <c r="K1170" s="227" t="s">
        <v>2495</v>
      </c>
      <c r="L1170" s="227" t="s">
        <v>350</v>
      </c>
      <c r="M1170" s="247">
        <v>2</v>
      </c>
      <c r="N1170" s="244">
        <v>675</v>
      </c>
      <c r="O1170" s="243" t="s">
        <v>1575</v>
      </c>
      <c r="P1170" s="125">
        <f>SUMIFS('C - Sazby a jednotkové ceny'!$H$7:$H$69,'C - Sazby a jednotkové ceny'!$E$7:$E$69,'A1 - Seznam míst plnění vnější'!L1170,'C - Sazby a jednotkové ceny'!$F$7:$F$69,'A1 - Seznam míst plnění vnější'!M1170)</f>
        <v>0</v>
      </c>
      <c r="Q1170" s="269">
        <f t="shared" si="51"/>
        <v>0</v>
      </c>
      <c r="R1170" s="249" t="s">
        <v>1586</v>
      </c>
      <c r="S1170" s="251" t="s">
        <v>1585</v>
      </c>
      <c r="T1170" s="252" t="s">
        <v>1585</v>
      </c>
      <c r="U1170" s="250" t="s">
        <v>1586</v>
      </c>
      <c r="V1170" s="261" t="s">
        <v>1586</v>
      </c>
      <c r="W1170" s="262" t="s">
        <v>1586</v>
      </c>
      <c r="Y1170" s="15">
        <f ca="1">SUMIFS('D - Harmonogram úklidu'!$AJ$5:$AJ$1213,'D - Harmonogram úklidu'!$A$5:$A$1213,'A1 - Seznam míst plnění vnější'!G1172,'D - Harmonogram úklidu'!$B$5:$B$1213,'A1 - Seznam míst plnění vnější'!L1172)</f>
        <v>4</v>
      </c>
      <c r="Z1170" s="47" t="str">
        <f t="shared" si="50"/>
        <v>Šlapanov</v>
      </c>
    </row>
    <row r="1171" spans="1:26" ht="11.25" customHeight="1" x14ac:dyDescent="0.25">
      <c r="A1171" s="14" t="s">
        <v>2510</v>
      </c>
      <c r="B1171" s="30">
        <v>1201</v>
      </c>
      <c r="C1171" s="26" t="s">
        <v>128</v>
      </c>
      <c r="D1171" s="42" t="s">
        <v>128</v>
      </c>
      <c r="E1171" s="26">
        <v>363275</v>
      </c>
      <c r="F1171" s="26" t="s">
        <v>1617</v>
      </c>
      <c r="G1171" s="33" t="s">
        <v>230</v>
      </c>
      <c r="H1171" s="227" t="s">
        <v>1988</v>
      </c>
      <c r="I1171" s="227" t="s">
        <v>2403</v>
      </c>
      <c r="J1171" s="227" t="s">
        <v>2494</v>
      </c>
      <c r="K1171" s="227" t="s">
        <v>2494</v>
      </c>
      <c r="L1171" s="227" t="s">
        <v>391</v>
      </c>
      <c r="M1171" s="247">
        <v>1</v>
      </c>
      <c r="N1171" s="244">
        <v>2653</v>
      </c>
      <c r="O1171" s="243" t="s">
        <v>1575</v>
      </c>
      <c r="P1171" s="125">
        <f>SUMIFS('C - Sazby a jednotkové ceny'!$H$7:$H$69,'C - Sazby a jednotkové ceny'!$E$7:$E$69,'A1 - Seznam míst plnění vnější'!L1171,'C - Sazby a jednotkové ceny'!$F$7:$F$69,'A1 - Seznam míst plnění vnější'!M1171)</f>
        <v>0</v>
      </c>
      <c r="Q1171" s="269">
        <f t="shared" si="51"/>
        <v>0</v>
      </c>
      <c r="R1171" s="249" t="s">
        <v>1586</v>
      </c>
      <c r="S1171" s="251" t="s">
        <v>1586</v>
      </c>
      <c r="T1171" s="252" t="s">
        <v>1586</v>
      </c>
      <c r="U1171" s="250" t="s">
        <v>1586</v>
      </c>
      <c r="V1171" s="261" t="s">
        <v>1586</v>
      </c>
      <c r="W1171" s="262" t="s">
        <v>1586</v>
      </c>
      <c r="Y1171" s="15">
        <f ca="1">SUMIFS('D - Harmonogram úklidu'!$AJ$5:$AJ$1213,'D - Harmonogram úklidu'!$A$5:$A$1213,'A1 - Seznam míst plnění vnější'!G1173,'D - Harmonogram úklidu'!$B$5:$B$1213,'A1 - Seznam míst plnění vnější'!L1173)</f>
        <v>4</v>
      </c>
      <c r="Z1171" s="47" t="str">
        <f t="shared" si="50"/>
        <v>Šlapanov</v>
      </c>
    </row>
    <row r="1172" spans="1:26" ht="11.25" customHeight="1" x14ac:dyDescent="0.25">
      <c r="A1172" s="14" t="s">
        <v>2510</v>
      </c>
      <c r="B1172" s="30">
        <v>1201</v>
      </c>
      <c r="C1172" s="26" t="s">
        <v>128</v>
      </c>
      <c r="D1172" s="42" t="s">
        <v>128</v>
      </c>
      <c r="E1172" s="26">
        <v>363275</v>
      </c>
      <c r="F1172" s="26" t="s">
        <v>1772</v>
      </c>
      <c r="G1172" s="33" t="s">
        <v>230</v>
      </c>
      <c r="H1172" s="227" t="s">
        <v>1988</v>
      </c>
      <c r="I1172" s="227" t="s">
        <v>2404</v>
      </c>
      <c r="J1172" s="227" t="s">
        <v>2580</v>
      </c>
      <c r="K1172" s="227" t="s">
        <v>2492</v>
      </c>
      <c r="L1172" s="227" t="s">
        <v>347</v>
      </c>
      <c r="M1172" s="247">
        <v>4</v>
      </c>
      <c r="N1172" s="32">
        <v>1</v>
      </c>
      <c r="O1172" s="39" t="s">
        <v>1576</v>
      </c>
      <c r="P1172" s="125">
        <f>SUMIFS('C - Sazby a jednotkové ceny'!$H$7:$H$69,'C - Sazby a jednotkové ceny'!$E$7:$E$69,'A1 - Seznam míst plnění vnější'!L1172,'C - Sazby a jednotkové ceny'!$F$7:$F$69,'A1 - Seznam míst plnění vnější'!M1172)</f>
        <v>0</v>
      </c>
      <c r="Q1172" s="269">
        <f t="shared" si="51"/>
        <v>0</v>
      </c>
      <c r="R1172" s="249" t="s">
        <v>1586</v>
      </c>
      <c r="S1172" s="251" t="s">
        <v>1586</v>
      </c>
      <c r="T1172" s="252" t="s">
        <v>1586</v>
      </c>
      <c r="U1172" s="250" t="s">
        <v>1586</v>
      </c>
      <c r="V1172" s="261" t="s">
        <v>1586</v>
      </c>
      <c r="W1172" s="262" t="s">
        <v>1586</v>
      </c>
      <c r="Y1172" s="15">
        <f ca="1">SUMIFS('D - Harmonogram úklidu'!$AJ$5:$AJ$1213,'D - Harmonogram úklidu'!$A$5:$A$1213,'A1 - Seznam míst plnění vnější'!G1174,'D - Harmonogram úklidu'!$B$5:$B$1213,'A1 - Seznam míst plnění vnější'!L1174)</f>
        <v>2</v>
      </c>
      <c r="Z1172" s="47" t="str">
        <f t="shared" si="50"/>
        <v>Šlapanov</v>
      </c>
    </row>
    <row r="1173" spans="1:26" ht="11.25" customHeight="1" x14ac:dyDescent="0.25">
      <c r="A1173" s="14" t="s">
        <v>2510</v>
      </c>
      <c r="B1173" s="30">
        <v>1201</v>
      </c>
      <c r="C1173" s="26" t="s">
        <v>128</v>
      </c>
      <c r="D1173" s="42" t="s">
        <v>128</v>
      </c>
      <c r="E1173" s="26">
        <v>363275</v>
      </c>
      <c r="F1173" s="26" t="s">
        <v>1773</v>
      </c>
      <c r="G1173" s="33" t="s">
        <v>230</v>
      </c>
      <c r="H1173" s="227" t="s">
        <v>1988</v>
      </c>
      <c r="I1173" s="227" t="s">
        <v>2404</v>
      </c>
      <c r="J1173" s="227" t="s">
        <v>2580</v>
      </c>
      <c r="K1173" s="227" t="s">
        <v>2495</v>
      </c>
      <c r="L1173" s="227" t="s">
        <v>350</v>
      </c>
      <c r="M1173" s="247">
        <v>4</v>
      </c>
      <c r="N1173" s="244">
        <v>60</v>
      </c>
      <c r="O1173" s="243" t="s">
        <v>1575</v>
      </c>
      <c r="P1173" s="125">
        <f>SUMIFS('C - Sazby a jednotkové ceny'!$H$7:$H$69,'C - Sazby a jednotkové ceny'!$E$7:$E$69,'A1 - Seznam míst plnění vnější'!L1173,'C - Sazby a jednotkové ceny'!$F$7:$F$69,'A1 - Seznam míst plnění vnější'!M1173)</f>
        <v>0</v>
      </c>
      <c r="Q1173" s="269">
        <f t="shared" si="51"/>
        <v>0</v>
      </c>
      <c r="R1173" s="249" t="s">
        <v>1586</v>
      </c>
      <c r="S1173" s="251" t="s">
        <v>1585</v>
      </c>
      <c r="T1173" s="252" t="s">
        <v>1585</v>
      </c>
      <c r="U1173" s="250" t="s">
        <v>1586</v>
      </c>
      <c r="V1173" s="261" t="s">
        <v>1586</v>
      </c>
      <c r="W1173" s="262" t="s">
        <v>1586</v>
      </c>
      <c r="Y1173" s="15">
        <f ca="1">SUMIFS('D - Harmonogram úklidu'!$AJ$5:$AJ$1213,'D - Harmonogram úklidu'!$A$5:$A$1213,'A1 - Seznam míst plnění vnější'!G1175,'D - Harmonogram úklidu'!$B$5:$B$1213,'A1 - Seznam míst plnění vnější'!L1175)</f>
        <v>4</v>
      </c>
      <c r="Z1173" s="47" t="str">
        <f t="shared" si="50"/>
        <v>Šlapanov</v>
      </c>
    </row>
    <row r="1174" spans="1:26" ht="19.5" customHeight="1" x14ac:dyDescent="0.25">
      <c r="A1174" s="14" t="s">
        <v>2510</v>
      </c>
      <c r="B1174" s="30">
        <v>2071</v>
      </c>
      <c r="C1174" s="44" t="s">
        <v>344</v>
      </c>
      <c r="D1174" s="42" t="s">
        <v>125</v>
      </c>
      <c r="E1174" s="26">
        <v>364653</v>
      </c>
      <c r="F1174" s="26" t="s">
        <v>1650</v>
      </c>
      <c r="G1174" s="33" t="s">
        <v>231</v>
      </c>
      <c r="H1174" s="227" t="s">
        <v>1988</v>
      </c>
      <c r="I1174" s="227" t="s">
        <v>2405</v>
      </c>
      <c r="J1174" s="227" t="s">
        <v>2580</v>
      </c>
      <c r="K1174" s="227" t="s">
        <v>2491</v>
      </c>
      <c r="L1174" s="227" t="s">
        <v>346</v>
      </c>
      <c r="M1174" s="247">
        <v>2</v>
      </c>
      <c r="N1174" s="244">
        <v>16</v>
      </c>
      <c r="O1174" s="243" t="s">
        <v>1575</v>
      </c>
      <c r="P1174" s="125">
        <f>SUMIFS('C - Sazby a jednotkové ceny'!$H$7:$H$69,'C - Sazby a jednotkové ceny'!$E$7:$E$69,'A1 - Seznam míst plnění vnější'!L1174,'C - Sazby a jednotkové ceny'!$F$7:$F$69,'A1 - Seznam míst plnění vnější'!M1174)</f>
        <v>0</v>
      </c>
      <c r="Q1174" s="269">
        <f t="shared" si="51"/>
        <v>0</v>
      </c>
      <c r="R1174" s="249" t="s">
        <v>1586</v>
      </c>
      <c r="S1174" s="251" t="s">
        <v>1586</v>
      </c>
      <c r="T1174" s="252" t="s">
        <v>1586</v>
      </c>
      <c r="U1174" s="250" t="s">
        <v>1586</v>
      </c>
      <c r="V1174" s="261" t="s">
        <v>1586</v>
      </c>
      <c r="W1174" s="262" t="s">
        <v>1586</v>
      </c>
      <c r="Y1174" s="15">
        <f ca="1">SUMIFS('D - Harmonogram úklidu'!$AJ$5:$AJ$1213,'D - Harmonogram úklidu'!$A$5:$A$1213,'A1 - Seznam míst plnění vnější'!G1176,'D - Harmonogram úklidu'!$B$5:$B$1213,'A1 - Seznam míst plnění vnější'!L1176)</f>
        <v>2</v>
      </c>
      <c r="Z1174" s="47" t="str">
        <f t="shared" si="50"/>
        <v>Štěpánovice</v>
      </c>
    </row>
    <row r="1175" spans="1:26" ht="19.5" customHeight="1" x14ac:dyDescent="0.25">
      <c r="A1175" s="14" t="s">
        <v>2510</v>
      </c>
      <c r="B1175" s="30">
        <v>2071</v>
      </c>
      <c r="C1175" s="26" t="s">
        <v>344</v>
      </c>
      <c r="D1175" s="42" t="s">
        <v>125</v>
      </c>
      <c r="E1175" s="26">
        <v>364653</v>
      </c>
      <c r="F1175" s="26" t="s">
        <v>1651</v>
      </c>
      <c r="G1175" s="33" t="s">
        <v>231</v>
      </c>
      <c r="H1175" s="227" t="s">
        <v>1988</v>
      </c>
      <c r="I1175" s="227" t="s">
        <v>2405</v>
      </c>
      <c r="J1175" s="227" t="s">
        <v>2580</v>
      </c>
      <c r="K1175" s="227" t="s">
        <v>2492</v>
      </c>
      <c r="L1175" s="227" t="s">
        <v>347</v>
      </c>
      <c r="M1175" s="247">
        <v>4</v>
      </c>
      <c r="N1175" s="32">
        <v>1</v>
      </c>
      <c r="O1175" s="39" t="s">
        <v>1576</v>
      </c>
      <c r="P1175" s="125">
        <f>SUMIFS('C - Sazby a jednotkové ceny'!$H$7:$H$69,'C - Sazby a jednotkové ceny'!$E$7:$E$69,'A1 - Seznam míst plnění vnější'!L1175,'C - Sazby a jednotkové ceny'!$F$7:$F$69,'A1 - Seznam míst plnění vnější'!M1175)</f>
        <v>0</v>
      </c>
      <c r="Q1175" s="269">
        <f t="shared" si="51"/>
        <v>0</v>
      </c>
      <c r="R1175" s="249" t="s">
        <v>1586</v>
      </c>
      <c r="S1175" s="251" t="s">
        <v>1586</v>
      </c>
      <c r="T1175" s="252" t="s">
        <v>1586</v>
      </c>
      <c r="U1175" s="250" t="s">
        <v>1586</v>
      </c>
      <c r="V1175" s="261" t="s">
        <v>1586</v>
      </c>
      <c r="W1175" s="262" t="s">
        <v>1586</v>
      </c>
      <c r="Y1175" s="15">
        <f ca="1">SUMIFS('D - Harmonogram úklidu'!$AJ$5:$AJ$1213,'D - Harmonogram úklidu'!$A$5:$A$1213,'A1 - Seznam míst plnění vnější'!G1177,'D - Harmonogram úklidu'!$B$5:$B$1213,'A1 - Seznam míst plnění vnější'!L1177)</f>
        <v>4</v>
      </c>
      <c r="Z1175" s="47" t="str">
        <f t="shared" si="50"/>
        <v>Štěpánovice</v>
      </c>
    </row>
    <row r="1176" spans="1:26" ht="19.5" customHeight="1" x14ac:dyDescent="0.25">
      <c r="A1176" s="14" t="s">
        <v>2510</v>
      </c>
      <c r="B1176" s="30">
        <v>2071</v>
      </c>
      <c r="C1176" s="44" t="s">
        <v>344</v>
      </c>
      <c r="D1176" s="42" t="s">
        <v>125</v>
      </c>
      <c r="E1176" s="26">
        <v>364653</v>
      </c>
      <c r="F1176" s="26" t="s">
        <v>1652</v>
      </c>
      <c r="G1176" s="33" t="s">
        <v>231</v>
      </c>
      <c r="H1176" s="227" t="s">
        <v>1988</v>
      </c>
      <c r="I1176" s="227" t="s">
        <v>2405</v>
      </c>
      <c r="J1176" s="227" t="s">
        <v>2580</v>
      </c>
      <c r="K1176" s="227" t="s">
        <v>2495</v>
      </c>
      <c r="L1176" s="227" t="s">
        <v>350</v>
      </c>
      <c r="M1176" s="247">
        <v>1</v>
      </c>
      <c r="N1176" s="244">
        <v>382</v>
      </c>
      <c r="O1176" s="243" t="s">
        <v>1575</v>
      </c>
      <c r="P1176" s="125">
        <f>SUMIFS('C - Sazby a jednotkové ceny'!$H$7:$H$69,'C - Sazby a jednotkové ceny'!$E$7:$E$69,'A1 - Seznam míst plnění vnější'!L1176,'C - Sazby a jednotkové ceny'!$F$7:$F$69,'A1 - Seznam míst plnění vnější'!M1176)</f>
        <v>0</v>
      </c>
      <c r="Q1176" s="269">
        <f t="shared" si="51"/>
        <v>0</v>
      </c>
      <c r="R1176" s="249" t="s">
        <v>1586</v>
      </c>
      <c r="S1176" s="251" t="s">
        <v>1586</v>
      </c>
      <c r="T1176" s="252" t="s">
        <v>1586</v>
      </c>
      <c r="U1176" s="250" t="s">
        <v>1586</v>
      </c>
      <c r="V1176" s="261" t="s">
        <v>1586</v>
      </c>
      <c r="W1176" s="262" t="s">
        <v>1586</v>
      </c>
      <c r="Y1176" s="15">
        <f ca="1">SUMIFS('D - Harmonogram úklidu'!$AJ$5:$AJ$1213,'D - Harmonogram úklidu'!$A$5:$A$1213,'A1 - Seznam míst plnění vnější'!G1178,'D - Harmonogram úklidu'!$B$5:$B$1213,'A1 - Seznam míst plnění vnější'!L1178)</f>
        <v>4</v>
      </c>
      <c r="Z1176" s="47" t="str">
        <f t="shared" ref="Z1176:Z1240" si="55">IF(ISNUMBER(SEARCH(" - ",G1176,1)),LEFT(G1176,(SEARCH(" - ",G1176,1))-1),G1176)</f>
        <v>Štěpánovice</v>
      </c>
    </row>
    <row r="1177" spans="1:26" ht="19.5" customHeight="1" x14ac:dyDescent="0.25">
      <c r="A1177" s="14" t="s">
        <v>2510</v>
      </c>
      <c r="B1177" s="30">
        <v>1201</v>
      </c>
      <c r="C1177" s="26" t="s">
        <v>68</v>
      </c>
      <c r="D1177" s="42" t="s">
        <v>126</v>
      </c>
      <c r="E1177" s="26">
        <v>363655</v>
      </c>
      <c r="F1177" s="26" t="s">
        <v>1769</v>
      </c>
      <c r="G1177" s="33" t="s">
        <v>232</v>
      </c>
      <c r="H1177" s="227" t="s">
        <v>1988</v>
      </c>
      <c r="I1177" s="227" t="s">
        <v>2406</v>
      </c>
      <c r="J1177" s="227" t="s">
        <v>2580</v>
      </c>
      <c r="K1177" s="227" t="s">
        <v>2492</v>
      </c>
      <c r="L1177" s="227" t="s">
        <v>347</v>
      </c>
      <c r="M1177" s="247">
        <v>2</v>
      </c>
      <c r="N1177" s="32">
        <v>3</v>
      </c>
      <c r="O1177" s="39" t="s">
        <v>1576</v>
      </c>
      <c r="P1177" s="125">
        <f>SUMIFS('C - Sazby a jednotkové ceny'!$H$7:$H$69,'C - Sazby a jednotkové ceny'!$E$7:$E$69,'A1 - Seznam míst plnění vnější'!L1177,'C - Sazby a jednotkové ceny'!$F$7:$F$69,'A1 - Seznam míst plnění vnější'!M1177)</f>
        <v>0</v>
      </c>
      <c r="Q1177" s="269">
        <f t="shared" ref="Q1177:Q1241" si="56">M1177*P1177*N1177*(365/12/28)</f>
        <v>0</v>
      </c>
      <c r="R1177" s="249" t="s">
        <v>1586</v>
      </c>
      <c r="S1177" s="251" t="s">
        <v>1586</v>
      </c>
      <c r="T1177" s="252" t="s">
        <v>1586</v>
      </c>
      <c r="U1177" s="250" t="s">
        <v>1586</v>
      </c>
      <c r="V1177" s="261" t="s">
        <v>1586</v>
      </c>
      <c r="W1177" s="262" t="s">
        <v>1586</v>
      </c>
      <c r="Y1177" s="15">
        <f ca="1">SUMIFS('D - Harmonogram úklidu'!$AJ$5:$AJ$1213,'D - Harmonogram úklidu'!$A$5:$A$1213,'A1 - Seznam míst plnění vnější'!G1179,'D - Harmonogram úklidu'!$B$5:$B$1213,'A1 - Seznam míst plnění vnější'!L1179)</f>
        <v>1</v>
      </c>
      <c r="Z1177" s="47" t="str">
        <f t="shared" si="55"/>
        <v>Šumná</v>
      </c>
    </row>
    <row r="1178" spans="1:26" ht="19.5" customHeight="1" x14ac:dyDescent="0.25">
      <c r="A1178" s="14" t="s">
        <v>2510</v>
      </c>
      <c r="B1178" s="30">
        <v>1201</v>
      </c>
      <c r="C1178" s="26" t="s">
        <v>68</v>
      </c>
      <c r="D1178" s="42" t="s">
        <v>126</v>
      </c>
      <c r="E1178" s="26">
        <v>363655</v>
      </c>
      <c r="F1178" s="26" t="s">
        <v>1770</v>
      </c>
      <c r="G1178" s="33" t="s">
        <v>232</v>
      </c>
      <c r="H1178" s="227" t="s">
        <v>1988</v>
      </c>
      <c r="I1178" s="227" t="s">
        <v>2406</v>
      </c>
      <c r="J1178" s="227" t="s">
        <v>2580</v>
      </c>
      <c r="K1178" s="227" t="s">
        <v>2495</v>
      </c>
      <c r="L1178" s="227" t="s">
        <v>350</v>
      </c>
      <c r="M1178" s="247">
        <v>2</v>
      </c>
      <c r="N1178" s="244">
        <v>300</v>
      </c>
      <c r="O1178" s="243" t="s">
        <v>1575</v>
      </c>
      <c r="P1178" s="125">
        <f>SUMIFS('C - Sazby a jednotkové ceny'!$H$7:$H$69,'C - Sazby a jednotkové ceny'!$E$7:$E$69,'A1 - Seznam míst plnění vnější'!L1178,'C - Sazby a jednotkové ceny'!$F$7:$F$69,'A1 - Seznam míst plnění vnější'!M1178)</f>
        <v>0</v>
      </c>
      <c r="Q1178" s="269">
        <f t="shared" si="56"/>
        <v>0</v>
      </c>
      <c r="R1178" s="249" t="s">
        <v>1586</v>
      </c>
      <c r="S1178" s="251" t="s">
        <v>1585</v>
      </c>
      <c r="T1178" s="252" t="s">
        <v>1585</v>
      </c>
      <c r="U1178" s="250" t="s">
        <v>1586</v>
      </c>
      <c r="V1178" s="261" t="s">
        <v>1586</v>
      </c>
      <c r="W1178" s="262" t="s">
        <v>1586</v>
      </c>
      <c r="Y1178" s="15">
        <f ca="1">SUMIFS('D - Harmonogram úklidu'!$AJ$5:$AJ$1213,'D - Harmonogram úklidu'!$A$5:$A$1213,'A1 - Seznam míst plnění vnější'!G1180,'D - Harmonogram úklidu'!$B$5:$B$1213,'A1 - Seznam míst plnění vnější'!L1180)</f>
        <v>4</v>
      </c>
      <c r="Z1178" s="47" t="str">
        <f t="shared" si="55"/>
        <v>Šumná</v>
      </c>
    </row>
    <row r="1179" spans="1:26" ht="19.5" customHeight="1" x14ac:dyDescent="0.25">
      <c r="A1179" s="14" t="s">
        <v>2510</v>
      </c>
      <c r="B1179" s="30">
        <v>1201</v>
      </c>
      <c r="C1179" s="26" t="s">
        <v>68</v>
      </c>
      <c r="D1179" s="41" t="s">
        <v>126</v>
      </c>
      <c r="E1179" s="26">
        <v>363655</v>
      </c>
      <c r="F1179" s="26" t="s">
        <v>1771</v>
      </c>
      <c r="G1179" s="33" t="s">
        <v>232</v>
      </c>
      <c r="H1179" s="227" t="s">
        <v>1988</v>
      </c>
      <c r="I1179" s="227" t="s">
        <v>2406</v>
      </c>
      <c r="J1179" s="227" t="s">
        <v>2494</v>
      </c>
      <c r="K1179" s="227" t="s">
        <v>2494</v>
      </c>
      <c r="L1179" s="227" t="s">
        <v>391</v>
      </c>
      <c r="M1179" s="247">
        <v>1</v>
      </c>
      <c r="N1179" s="244">
        <v>180</v>
      </c>
      <c r="O1179" s="243" t="s">
        <v>1575</v>
      </c>
      <c r="P1179" s="125">
        <f>SUMIFS('C - Sazby a jednotkové ceny'!$H$7:$H$69,'C - Sazby a jednotkové ceny'!$E$7:$E$69,'A1 - Seznam míst plnění vnější'!L1179,'C - Sazby a jednotkové ceny'!$F$7:$F$69,'A1 - Seznam míst plnění vnější'!M1179)</f>
        <v>0</v>
      </c>
      <c r="Q1179" s="269">
        <f t="shared" si="56"/>
        <v>0</v>
      </c>
      <c r="R1179" s="249" t="s">
        <v>1586</v>
      </c>
      <c r="S1179" s="251" t="s">
        <v>1586</v>
      </c>
      <c r="T1179" s="252" t="s">
        <v>1586</v>
      </c>
      <c r="U1179" s="250" t="s">
        <v>1586</v>
      </c>
      <c r="V1179" s="261" t="s">
        <v>1586</v>
      </c>
      <c r="W1179" s="262" t="s">
        <v>1586</v>
      </c>
      <c r="Y1179" s="15">
        <f ca="1">SUMIFS('D - Harmonogram úklidu'!$AJ$5:$AJ$1213,'D - Harmonogram úklidu'!$A$5:$A$1213,'A1 - Seznam míst plnění vnější'!G1181,'D - Harmonogram úklidu'!$B$5:$B$1213,'A1 - Seznam míst plnění vnější'!L1181)</f>
        <v>4</v>
      </c>
      <c r="Z1179" s="47" t="str">
        <f t="shared" si="55"/>
        <v>Šumná</v>
      </c>
    </row>
    <row r="1180" spans="1:26" ht="11.25" customHeight="1" x14ac:dyDescent="0.25">
      <c r="A1180" s="14" t="s">
        <v>489</v>
      </c>
      <c r="B1180" s="30">
        <v>1201</v>
      </c>
      <c r="C1180" s="26" t="s">
        <v>68</v>
      </c>
      <c r="D1180" s="42" t="s">
        <v>126</v>
      </c>
      <c r="E1180" s="26">
        <v>363655</v>
      </c>
      <c r="F1180" s="26" t="s">
        <v>1646</v>
      </c>
      <c r="G1180" s="33" t="s">
        <v>232</v>
      </c>
      <c r="H1180" s="227" t="s">
        <v>1988</v>
      </c>
      <c r="I1180" s="227" t="s">
        <v>2407</v>
      </c>
      <c r="J1180" s="227" t="s">
        <v>2580</v>
      </c>
      <c r="K1180" s="227" t="s">
        <v>2492</v>
      </c>
      <c r="L1180" s="227" t="s">
        <v>347</v>
      </c>
      <c r="M1180" s="247">
        <v>4</v>
      </c>
      <c r="N1180" s="32">
        <v>2</v>
      </c>
      <c r="O1180" s="39" t="s">
        <v>1576</v>
      </c>
      <c r="P1180" s="125">
        <f>SUMIFS('C - Sazby a jednotkové ceny'!$H$7:$H$69,'C - Sazby a jednotkové ceny'!$E$7:$E$69,'A1 - Seznam míst plnění vnější'!L1180,'C - Sazby a jednotkové ceny'!$F$7:$F$69,'A1 - Seznam míst plnění vnější'!M1180)</f>
        <v>0</v>
      </c>
      <c r="Q1180" s="269">
        <f t="shared" si="56"/>
        <v>0</v>
      </c>
      <c r="R1180" s="249" t="s">
        <v>1586</v>
      </c>
      <c r="S1180" s="251" t="s">
        <v>1586</v>
      </c>
      <c r="T1180" s="252" t="s">
        <v>1586</v>
      </c>
      <c r="U1180" s="250" t="s">
        <v>1586</v>
      </c>
      <c r="V1180" s="261" t="s">
        <v>1586</v>
      </c>
      <c r="W1180" s="262" t="s">
        <v>1586</v>
      </c>
      <c r="Y1180" s="15">
        <f ca="1">SUMIFS('D - Harmonogram úklidu'!$AJ$5:$AJ$1213,'D - Harmonogram úklidu'!$A$5:$A$1213,'A1 - Seznam míst plnění vnější'!G1182,'D - Harmonogram úklidu'!$B$5:$B$1213,'A1 - Seznam míst plnění vnější'!L1182)</f>
        <v>2</v>
      </c>
      <c r="Z1180" s="47" t="str">
        <f t="shared" si="55"/>
        <v>Šumná</v>
      </c>
    </row>
    <row r="1181" spans="1:26" ht="11.25" customHeight="1" x14ac:dyDescent="0.25">
      <c r="A1181" s="14" t="s">
        <v>2510</v>
      </c>
      <c r="B1181" s="30">
        <v>1201</v>
      </c>
      <c r="C1181" s="26" t="s">
        <v>68</v>
      </c>
      <c r="D1181" s="41" t="s">
        <v>126</v>
      </c>
      <c r="E1181" s="26">
        <v>363655</v>
      </c>
      <c r="F1181" s="26" t="s">
        <v>1647</v>
      </c>
      <c r="G1181" s="33" t="s">
        <v>232</v>
      </c>
      <c r="H1181" s="227" t="s">
        <v>1988</v>
      </c>
      <c r="I1181" s="227" t="s">
        <v>2407</v>
      </c>
      <c r="J1181" s="227" t="s">
        <v>2580</v>
      </c>
      <c r="K1181" s="227" t="s">
        <v>2495</v>
      </c>
      <c r="L1181" s="227" t="s">
        <v>350</v>
      </c>
      <c r="M1181" s="247">
        <v>4</v>
      </c>
      <c r="N1181" s="244">
        <v>56</v>
      </c>
      <c r="O1181" s="243" t="s">
        <v>1575</v>
      </c>
      <c r="P1181" s="125">
        <f>SUMIFS('C - Sazby a jednotkové ceny'!$H$7:$H$69,'C - Sazby a jednotkové ceny'!$E$7:$E$69,'A1 - Seznam míst plnění vnější'!L1181,'C - Sazby a jednotkové ceny'!$F$7:$F$69,'A1 - Seznam míst plnění vnější'!M1181)</f>
        <v>0</v>
      </c>
      <c r="Q1181" s="269">
        <f t="shared" si="56"/>
        <v>0</v>
      </c>
      <c r="R1181" s="249" t="s">
        <v>1586</v>
      </c>
      <c r="S1181" s="251" t="s">
        <v>1585</v>
      </c>
      <c r="T1181" s="252" t="s">
        <v>1585</v>
      </c>
      <c r="U1181" s="250" t="s">
        <v>1586</v>
      </c>
      <c r="V1181" s="261" t="s">
        <v>1586</v>
      </c>
      <c r="W1181" s="262" t="s">
        <v>1586</v>
      </c>
      <c r="Y1181" s="15">
        <f ca="1">SUMIFS('D - Harmonogram úklidu'!$AJ$5:$AJ$1213,'D - Harmonogram úklidu'!$A$5:$A$1213,'A1 - Seznam míst plnění vnější'!G1183,'D - Harmonogram úklidu'!$B$5:$B$1213,'A1 - Seznam míst plnění vnější'!L1183)</f>
        <v>4</v>
      </c>
      <c r="Z1181" s="47" t="str">
        <f t="shared" si="55"/>
        <v>Šumná</v>
      </c>
    </row>
    <row r="1182" spans="1:26" ht="19.5" customHeight="1" x14ac:dyDescent="0.25">
      <c r="A1182" s="14" t="s">
        <v>2510</v>
      </c>
      <c r="B1182" s="30">
        <v>1801</v>
      </c>
      <c r="C1182" s="26" t="s">
        <v>128</v>
      </c>
      <c r="D1182" s="41" t="s">
        <v>119</v>
      </c>
      <c r="E1182" s="26">
        <v>758102</v>
      </c>
      <c r="F1182" s="26" t="s">
        <v>1620</v>
      </c>
      <c r="G1182" s="33" t="s">
        <v>233</v>
      </c>
      <c r="H1182" s="227" t="s">
        <v>1988</v>
      </c>
      <c r="I1182" s="227" t="s">
        <v>2408</v>
      </c>
      <c r="J1182" s="227" t="s">
        <v>2580</v>
      </c>
      <c r="K1182" s="227" t="s">
        <v>2491</v>
      </c>
      <c r="L1182" s="227" t="s">
        <v>346</v>
      </c>
      <c r="M1182" s="247">
        <v>2</v>
      </c>
      <c r="N1182" s="244">
        <v>15</v>
      </c>
      <c r="O1182" s="243" t="s">
        <v>1575</v>
      </c>
      <c r="P1182" s="125">
        <f>SUMIFS('C - Sazby a jednotkové ceny'!$H$7:$H$69,'C - Sazby a jednotkové ceny'!$E$7:$E$69,'A1 - Seznam míst plnění vnější'!L1182,'C - Sazby a jednotkové ceny'!$F$7:$F$69,'A1 - Seznam míst plnění vnější'!M1182)</f>
        <v>0</v>
      </c>
      <c r="Q1182" s="269">
        <f t="shared" si="56"/>
        <v>0</v>
      </c>
      <c r="R1182" s="249" t="s">
        <v>1586</v>
      </c>
      <c r="S1182" s="251" t="s">
        <v>1586</v>
      </c>
      <c r="T1182" s="252" t="s">
        <v>1586</v>
      </c>
      <c r="U1182" s="250" t="s">
        <v>1586</v>
      </c>
      <c r="V1182" s="261" t="s">
        <v>1586</v>
      </c>
      <c r="W1182" s="262" t="s">
        <v>1586</v>
      </c>
      <c r="Y1182" s="15">
        <f ca="1">SUMIFS('D - Harmonogram úklidu'!$AJ$5:$AJ$1213,'D - Harmonogram úklidu'!$A$5:$A$1213,'A1 - Seznam míst plnění vnější'!G1184,'D - Harmonogram úklidu'!$B$5:$B$1213,'A1 - Seznam míst plnění vnější'!L1184)</f>
        <v>2</v>
      </c>
      <c r="Z1182" s="47" t="str">
        <f t="shared" si="55"/>
        <v>Švábov</v>
      </c>
    </row>
    <row r="1183" spans="1:26" ht="19.5" customHeight="1" x14ac:dyDescent="0.25">
      <c r="A1183" s="14" t="s">
        <v>2510</v>
      </c>
      <c r="B1183" s="30">
        <v>1801</v>
      </c>
      <c r="C1183" s="26" t="s">
        <v>128</v>
      </c>
      <c r="D1183" s="41" t="s">
        <v>119</v>
      </c>
      <c r="E1183" s="26">
        <v>758102</v>
      </c>
      <c r="F1183" s="26" t="s">
        <v>1621</v>
      </c>
      <c r="G1183" s="33" t="s">
        <v>233</v>
      </c>
      <c r="H1183" s="227" t="s">
        <v>1988</v>
      </c>
      <c r="I1183" s="227" t="s">
        <v>2408</v>
      </c>
      <c r="J1183" s="227" t="s">
        <v>2580</v>
      </c>
      <c r="K1183" s="227" t="s">
        <v>2492</v>
      </c>
      <c r="L1183" s="227" t="s">
        <v>347</v>
      </c>
      <c r="M1183" s="247">
        <v>4</v>
      </c>
      <c r="N1183" s="32">
        <v>2</v>
      </c>
      <c r="O1183" s="39" t="s">
        <v>1576</v>
      </c>
      <c r="P1183" s="125">
        <f>SUMIFS('C - Sazby a jednotkové ceny'!$H$7:$H$69,'C - Sazby a jednotkové ceny'!$E$7:$E$69,'A1 - Seznam míst plnění vnější'!L1183,'C - Sazby a jednotkové ceny'!$F$7:$F$69,'A1 - Seznam míst plnění vnější'!M1183)</f>
        <v>0</v>
      </c>
      <c r="Q1183" s="269">
        <f t="shared" si="56"/>
        <v>0</v>
      </c>
      <c r="R1183" s="249" t="s">
        <v>1586</v>
      </c>
      <c r="S1183" s="251" t="s">
        <v>1586</v>
      </c>
      <c r="T1183" s="252" t="s">
        <v>1586</v>
      </c>
      <c r="U1183" s="250" t="s">
        <v>1586</v>
      </c>
      <c r="V1183" s="261" t="s">
        <v>1586</v>
      </c>
      <c r="W1183" s="262" t="s">
        <v>1586</v>
      </c>
      <c r="Y1183" s="15">
        <f ca="1">SUMIFS('D - Harmonogram úklidu'!$AJ$5:$AJ$1213,'D - Harmonogram úklidu'!$A$5:$A$1213,'A1 - Seznam míst plnění vnější'!G1185,'D - Harmonogram úklidu'!$B$5:$B$1213,'A1 - Seznam míst plnění vnější'!L1185)</f>
        <v>1</v>
      </c>
      <c r="Z1183" s="47" t="str">
        <f t="shared" si="55"/>
        <v>Švábov</v>
      </c>
    </row>
    <row r="1184" spans="1:26" ht="19.5" customHeight="1" x14ac:dyDescent="0.25">
      <c r="A1184" s="14" t="s">
        <v>2510</v>
      </c>
      <c r="B1184" s="30">
        <v>1801</v>
      </c>
      <c r="C1184" s="26" t="s">
        <v>128</v>
      </c>
      <c r="D1184" s="42" t="s">
        <v>119</v>
      </c>
      <c r="E1184" s="26">
        <v>758102</v>
      </c>
      <c r="F1184" s="26" t="s">
        <v>1622</v>
      </c>
      <c r="G1184" s="33" t="s">
        <v>233</v>
      </c>
      <c r="H1184" s="227" t="s">
        <v>1988</v>
      </c>
      <c r="I1184" s="227" t="s">
        <v>2408</v>
      </c>
      <c r="J1184" s="227" t="s">
        <v>2580</v>
      </c>
      <c r="K1184" s="227" t="s">
        <v>2495</v>
      </c>
      <c r="L1184" s="227" t="s">
        <v>350</v>
      </c>
      <c r="M1184" s="247">
        <v>1</v>
      </c>
      <c r="N1184" s="244">
        <v>471</v>
      </c>
      <c r="O1184" s="243" t="s">
        <v>1575</v>
      </c>
      <c r="P1184" s="125">
        <f>SUMIFS('C - Sazby a jednotkové ceny'!$H$7:$H$69,'C - Sazby a jednotkové ceny'!$E$7:$E$69,'A1 - Seznam míst plnění vnější'!L1184,'C - Sazby a jednotkové ceny'!$F$7:$F$69,'A1 - Seznam míst plnění vnější'!M1184)</f>
        <v>0</v>
      </c>
      <c r="Q1184" s="269">
        <f t="shared" si="56"/>
        <v>0</v>
      </c>
      <c r="R1184" s="249" t="s">
        <v>1586</v>
      </c>
      <c r="S1184" s="251" t="s">
        <v>1586</v>
      </c>
      <c r="T1184" s="252" t="s">
        <v>1586</v>
      </c>
      <c r="U1184" s="250" t="s">
        <v>1586</v>
      </c>
      <c r="V1184" s="261" t="s">
        <v>1586</v>
      </c>
      <c r="W1184" s="262" t="s">
        <v>1586</v>
      </c>
      <c r="Y1184" s="15">
        <f ca="1">SUMIFS('D - Harmonogram úklidu'!$AJ$5:$AJ$1213,'D - Harmonogram úklidu'!$A$5:$A$1213,'A1 - Seznam míst plnění vnější'!G1186,'D - Harmonogram úklidu'!$B$5:$B$1213,'A1 - Seznam míst plnění vnější'!L1186)</f>
        <v>4</v>
      </c>
      <c r="Z1184" s="47" t="str">
        <f t="shared" si="55"/>
        <v>Švábov</v>
      </c>
    </row>
    <row r="1185" spans="1:26" ht="19.5" customHeight="1" x14ac:dyDescent="0.25">
      <c r="A1185" s="14" t="s">
        <v>2510</v>
      </c>
      <c r="B1185" s="30">
        <v>1801</v>
      </c>
      <c r="C1185" s="26" t="s">
        <v>128</v>
      </c>
      <c r="D1185" s="42" t="s">
        <v>119</v>
      </c>
      <c r="E1185" s="26">
        <v>758102</v>
      </c>
      <c r="F1185" s="26" t="s">
        <v>1623</v>
      </c>
      <c r="G1185" s="33" t="s">
        <v>233</v>
      </c>
      <c r="H1185" s="227" t="s">
        <v>1988</v>
      </c>
      <c r="I1185" s="227" t="s">
        <v>2408</v>
      </c>
      <c r="J1185" s="227" t="s">
        <v>2494</v>
      </c>
      <c r="K1185" s="227" t="s">
        <v>2494</v>
      </c>
      <c r="L1185" s="227" t="s">
        <v>391</v>
      </c>
      <c r="M1185" s="247">
        <v>1</v>
      </c>
      <c r="N1185" s="244">
        <v>750</v>
      </c>
      <c r="O1185" s="243" t="s">
        <v>1575</v>
      </c>
      <c r="P1185" s="125">
        <f>SUMIFS('C - Sazby a jednotkové ceny'!$H$7:$H$69,'C - Sazby a jednotkové ceny'!$E$7:$E$69,'A1 - Seznam míst plnění vnější'!L1185,'C - Sazby a jednotkové ceny'!$F$7:$F$69,'A1 - Seznam míst plnění vnější'!M1185)</f>
        <v>0</v>
      </c>
      <c r="Q1185" s="269">
        <f t="shared" si="56"/>
        <v>0</v>
      </c>
      <c r="R1185" s="249" t="s">
        <v>1586</v>
      </c>
      <c r="S1185" s="251" t="s">
        <v>1586</v>
      </c>
      <c r="T1185" s="252" t="s">
        <v>1586</v>
      </c>
      <c r="U1185" s="250" t="s">
        <v>1586</v>
      </c>
      <c r="V1185" s="261" t="s">
        <v>1586</v>
      </c>
      <c r="W1185" s="262" t="s">
        <v>1586</v>
      </c>
      <c r="Y1185" s="15">
        <f ca="1">SUMIFS('D - Harmonogram úklidu'!$AJ$5:$AJ$1213,'D - Harmonogram úklidu'!$A$5:$A$1213,'A1 - Seznam míst plnění vnější'!G1187,'D - Harmonogram úklidu'!$B$5:$B$1213,'A1 - Seznam míst plnění vnější'!L1187)</f>
        <v>16</v>
      </c>
      <c r="Z1185" s="47" t="str">
        <f t="shared" si="55"/>
        <v>Švábov</v>
      </c>
    </row>
    <row r="1186" spans="1:26" ht="19.5" customHeight="1" x14ac:dyDescent="0.25">
      <c r="A1186" s="14" t="s">
        <v>2510</v>
      </c>
      <c r="B1186" s="30">
        <v>1861</v>
      </c>
      <c r="C1186" s="26" t="s">
        <v>128</v>
      </c>
      <c r="D1186" s="42" t="s">
        <v>137</v>
      </c>
      <c r="E1186" s="26">
        <v>749309</v>
      </c>
      <c r="F1186" s="26" t="s">
        <v>1916</v>
      </c>
      <c r="G1186" s="33" t="s">
        <v>234</v>
      </c>
      <c r="H1186" s="227" t="s">
        <v>1988</v>
      </c>
      <c r="I1186" s="227" t="s">
        <v>2409</v>
      </c>
      <c r="J1186" s="227" t="s">
        <v>2580</v>
      </c>
      <c r="K1186" s="227" t="s">
        <v>2492</v>
      </c>
      <c r="L1186" s="227" t="s">
        <v>347</v>
      </c>
      <c r="M1186" s="247">
        <v>4</v>
      </c>
      <c r="N1186" s="32">
        <v>7</v>
      </c>
      <c r="O1186" s="39" t="s">
        <v>1576</v>
      </c>
      <c r="P1186" s="125">
        <f>SUMIFS('C - Sazby a jednotkové ceny'!$H$7:$H$69,'C - Sazby a jednotkové ceny'!$E$7:$E$69,'A1 - Seznam míst plnění vnější'!L1186,'C - Sazby a jednotkové ceny'!$F$7:$F$69,'A1 - Seznam míst plnění vnější'!M1186)</f>
        <v>0</v>
      </c>
      <c r="Q1186" s="269">
        <f t="shared" si="56"/>
        <v>0</v>
      </c>
      <c r="R1186" s="249" t="s">
        <v>1586</v>
      </c>
      <c r="S1186" s="251" t="s">
        <v>1586</v>
      </c>
      <c r="T1186" s="252" t="s">
        <v>1586</v>
      </c>
      <c r="U1186" s="250" t="s">
        <v>1586</v>
      </c>
      <c r="V1186" s="261" t="s">
        <v>1586</v>
      </c>
      <c r="W1186" s="262" t="s">
        <v>1586</v>
      </c>
      <c r="Y1186" s="15">
        <f ca="1">SUMIFS('D - Harmonogram úklidu'!$AJ$5:$AJ$1213,'D - Harmonogram úklidu'!$A$5:$A$1213,'A1 - Seznam míst plnění vnější'!G1188,'D - Harmonogram úklidu'!$B$5:$B$1213,'A1 - Seznam míst plnění vnější'!L1188)</f>
        <v>2</v>
      </c>
      <c r="Z1186" s="47" t="str">
        <f t="shared" si="55"/>
        <v>Telč</v>
      </c>
    </row>
    <row r="1187" spans="1:26" ht="19.5" customHeight="1" x14ac:dyDescent="0.25">
      <c r="A1187" s="14" t="s">
        <v>2510</v>
      </c>
      <c r="B1187" s="30">
        <v>1861</v>
      </c>
      <c r="C1187" s="44" t="s">
        <v>128</v>
      </c>
      <c r="D1187" s="42" t="s">
        <v>137</v>
      </c>
      <c r="E1187" s="26">
        <v>749309</v>
      </c>
      <c r="F1187" s="26" t="s">
        <v>1917</v>
      </c>
      <c r="G1187" s="33" t="s">
        <v>234</v>
      </c>
      <c r="H1187" s="227" t="s">
        <v>1988</v>
      </c>
      <c r="I1187" s="227" t="s">
        <v>2409</v>
      </c>
      <c r="J1187" s="227" t="s">
        <v>2580</v>
      </c>
      <c r="K1187" s="227" t="s">
        <v>2495</v>
      </c>
      <c r="L1187" s="227" t="s">
        <v>350</v>
      </c>
      <c r="M1187" s="247">
        <v>4</v>
      </c>
      <c r="N1187" s="244">
        <v>968</v>
      </c>
      <c r="O1187" s="243" t="s">
        <v>1575</v>
      </c>
      <c r="P1187" s="125">
        <f>SUMIFS('C - Sazby a jednotkové ceny'!$H$7:$H$69,'C - Sazby a jednotkové ceny'!$E$7:$E$69,'A1 - Seznam míst plnění vnější'!L1187,'C - Sazby a jednotkové ceny'!$F$7:$F$69,'A1 - Seznam míst plnění vnější'!M1187)</f>
        <v>0</v>
      </c>
      <c r="Q1187" s="269">
        <f t="shared" si="56"/>
        <v>0</v>
      </c>
      <c r="R1187" s="249" t="s">
        <v>1586</v>
      </c>
      <c r="S1187" s="251" t="s">
        <v>1585</v>
      </c>
      <c r="T1187" s="252" t="s">
        <v>1585</v>
      </c>
      <c r="U1187" s="250" t="s">
        <v>1586</v>
      </c>
      <c r="V1187" s="261" t="s">
        <v>1586</v>
      </c>
      <c r="W1187" s="262" t="s">
        <v>1586</v>
      </c>
      <c r="Y1187" s="15">
        <f ca="1">SUMIFS('D - Harmonogram úklidu'!$AJ$5:$AJ$1213,'D - Harmonogram úklidu'!$A$5:$A$1213,'A1 - Seznam míst plnění vnější'!G1189,'D - Harmonogram úklidu'!$B$5:$B$1213,'A1 - Seznam míst plnění vnější'!L1189)</f>
        <v>12</v>
      </c>
      <c r="Z1187" s="47" t="str">
        <f t="shared" si="55"/>
        <v>Telč</v>
      </c>
    </row>
    <row r="1188" spans="1:26" ht="19.5" customHeight="1" x14ac:dyDescent="0.25">
      <c r="A1188" s="14" t="s">
        <v>2510</v>
      </c>
      <c r="B1188" s="30">
        <v>1861</v>
      </c>
      <c r="C1188" s="26" t="s">
        <v>128</v>
      </c>
      <c r="D1188" s="41" t="s">
        <v>137</v>
      </c>
      <c r="E1188" s="26">
        <v>749309</v>
      </c>
      <c r="F1188" s="26" t="s">
        <v>1918</v>
      </c>
      <c r="G1188" s="33" t="s">
        <v>234</v>
      </c>
      <c r="H1188" s="227" t="s">
        <v>1988</v>
      </c>
      <c r="I1188" s="227" t="s">
        <v>2409</v>
      </c>
      <c r="J1188" s="227" t="s">
        <v>2494</v>
      </c>
      <c r="K1188" s="227" t="s">
        <v>2494</v>
      </c>
      <c r="L1188" s="227" t="s">
        <v>391</v>
      </c>
      <c r="M1188" s="247">
        <v>2</v>
      </c>
      <c r="N1188" s="244">
        <v>1545</v>
      </c>
      <c r="O1188" s="243" t="s">
        <v>1575</v>
      </c>
      <c r="P1188" s="125">
        <f>SUMIFS('C - Sazby a jednotkové ceny'!$H$7:$H$69,'C - Sazby a jednotkové ceny'!$E$7:$E$69,'A1 - Seznam míst plnění vnější'!L1188,'C - Sazby a jednotkové ceny'!$F$7:$F$69,'A1 - Seznam míst plnění vnější'!M1188)</f>
        <v>0</v>
      </c>
      <c r="Q1188" s="269">
        <f t="shared" si="56"/>
        <v>0</v>
      </c>
      <c r="R1188" s="249" t="s">
        <v>1586</v>
      </c>
      <c r="S1188" s="251" t="s">
        <v>1586</v>
      </c>
      <c r="T1188" s="252" t="s">
        <v>1586</v>
      </c>
      <c r="U1188" s="250" t="s">
        <v>1586</v>
      </c>
      <c r="V1188" s="261" t="s">
        <v>1586</v>
      </c>
      <c r="W1188" s="262" t="s">
        <v>1586</v>
      </c>
      <c r="Y1188" s="15">
        <f ca="1">SUMIFS('D - Harmonogram úklidu'!$AJ$5:$AJ$1213,'D - Harmonogram úklidu'!$A$5:$A$1213,'A1 - Seznam míst plnění vnější'!G1190,'D - Harmonogram úklidu'!$B$5:$B$1213,'A1 - Seznam míst plnění vnější'!L1190)</f>
        <v>16</v>
      </c>
      <c r="Z1188" s="47" t="str">
        <f t="shared" si="55"/>
        <v>Telč</v>
      </c>
    </row>
    <row r="1189" spans="1:26" ht="11.25" customHeight="1" x14ac:dyDescent="0.25">
      <c r="A1189" s="14" t="s">
        <v>2510</v>
      </c>
      <c r="B1189" s="30">
        <v>1861</v>
      </c>
      <c r="C1189" s="26" t="s">
        <v>128</v>
      </c>
      <c r="D1189" s="41" t="s">
        <v>137</v>
      </c>
      <c r="E1189" s="26">
        <v>749309</v>
      </c>
      <c r="F1189" s="26" t="s">
        <v>1610</v>
      </c>
      <c r="G1189" s="33" t="s">
        <v>234</v>
      </c>
      <c r="H1189" s="227" t="s">
        <v>1988</v>
      </c>
      <c r="I1189" s="227" t="s">
        <v>2410</v>
      </c>
      <c r="J1189" s="227" t="s">
        <v>2580</v>
      </c>
      <c r="K1189" s="227" t="s">
        <v>2493</v>
      </c>
      <c r="L1189" s="227" t="s">
        <v>348</v>
      </c>
      <c r="M1189" s="247">
        <v>12</v>
      </c>
      <c r="N1189" s="32">
        <v>1</v>
      </c>
      <c r="O1189" s="39" t="s">
        <v>1576</v>
      </c>
      <c r="P1189" s="125">
        <f>SUMIFS('C - Sazby a jednotkové ceny'!$H$7:$H$69,'C - Sazby a jednotkové ceny'!$E$7:$E$69,'A1 - Seznam míst plnění vnější'!L1189,'C - Sazby a jednotkové ceny'!$F$7:$F$69,'A1 - Seznam míst plnění vnější'!M1189)</f>
        <v>0</v>
      </c>
      <c r="Q1189" s="269">
        <f t="shared" si="56"/>
        <v>0</v>
      </c>
      <c r="R1189" s="249" t="s">
        <v>1586</v>
      </c>
      <c r="S1189" s="251" t="s">
        <v>1586</v>
      </c>
      <c r="T1189" s="252" t="s">
        <v>1586</v>
      </c>
      <c r="U1189" s="250" t="s">
        <v>1586</v>
      </c>
      <c r="V1189" s="261" t="s">
        <v>1586</v>
      </c>
      <c r="W1189" s="262" t="s">
        <v>1586</v>
      </c>
      <c r="Y1189" s="15">
        <f ca="1">SUMIFS('D - Harmonogram úklidu'!$AJ$5:$AJ$1213,'D - Harmonogram úklidu'!$A$5:$A$1213,'A1 - Seznam míst plnění vnější'!G1191,'D - Harmonogram úklidu'!$B$5:$B$1213,'A1 - Seznam míst plnění vnější'!L1191)</f>
        <v>2</v>
      </c>
      <c r="Z1189" s="47" t="str">
        <f t="shared" si="55"/>
        <v>Telč</v>
      </c>
    </row>
    <row r="1190" spans="1:26" ht="11.25" customHeight="1" x14ac:dyDescent="0.25">
      <c r="A1190" s="14" t="s">
        <v>2510</v>
      </c>
      <c r="B1190" s="30">
        <v>1861</v>
      </c>
      <c r="C1190" s="26" t="s">
        <v>128</v>
      </c>
      <c r="D1190" s="41" t="s">
        <v>137</v>
      </c>
      <c r="E1190" s="26">
        <v>749309</v>
      </c>
      <c r="F1190" s="26" t="s">
        <v>1611</v>
      </c>
      <c r="G1190" s="33" t="s">
        <v>234</v>
      </c>
      <c r="H1190" s="227" t="s">
        <v>1988</v>
      </c>
      <c r="I1190" s="227" t="s">
        <v>2410</v>
      </c>
      <c r="J1190" s="227" t="s">
        <v>2580</v>
      </c>
      <c r="K1190" s="227" t="s">
        <v>2495</v>
      </c>
      <c r="L1190" s="227" t="s">
        <v>350</v>
      </c>
      <c r="M1190" s="247">
        <v>12</v>
      </c>
      <c r="N1190" s="244">
        <v>137</v>
      </c>
      <c r="O1190" s="243" t="s">
        <v>1575</v>
      </c>
      <c r="P1190" s="125">
        <f>SUMIFS('C - Sazby a jednotkové ceny'!$H$7:$H$69,'C - Sazby a jednotkové ceny'!$E$7:$E$69,'A1 - Seznam míst plnění vnější'!L1190,'C - Sazby a jednotkové ceny'!$F$7:$F$69,'A1 - Seznam míst plnění vnější'!M1190)</f>
        <v>0</v>
      </c>
      <c r="Q1190" s="269">
        <f t="shared" si="56"/>
        <v>0</v>
      </c>
      <c r="R1190" s="249" t="s">
        <v>1586</v>
      </c>
      <c r="S1190" s="251" t="s">
        <v>1585</v>
      </c>
      <c r="T1190" s="252" t="s">
        <v>1585</v>
      </c>
      <c r="U1190" s="250" t="s">
        <v>1586</v>
      </c>
      <c r="V1190" s="261" t="s">
        <v>1586</v>
      </c>
      <c r="W1190" s="262" t="s">
        <v>1586</v>
      </c>
      <c r="Y1190" s="15">
        <f ca="1">SUMIFS('D - Harmonogram úklidu'!$AJ$5:$AJ$1213,'D - Harmonogram úklidu'!$A$5:$A$1213,'A1 - Seznam míst plnění vnější'!G1192,'D - Harmonogram úklidu'!$B$5:$B$1213,'A1 - Seznam míst plnění vnější'!L1192)</f>
        <v>4</v>
      </c>
      <c r="Z1190" s="47" t="str">
        <f t="shared" si="55"/>
        <v>Telč</v>
      </c>
    </row>
    <row r="1191" spans="1:26" ht="19.5" customHeight="1" x14ac:dyDescent="0.25">
      <c r="A1191" s="14" t="s">
        <v>2510</v>
      </c>
      <c r="B1191" s="30">
        <v>1862</v>
      </c>
      <c r="C1191" s="26" t="s">
        <v>128</v>
      </c>
      <c r="D1191" s="41" t="s">
        <v>137</v>
      </c>
      <c r="E1191" s="26">
        <v>749002</v>
      </c>
      <c r="F1191" s="26" t="s">
        <v>1620</v>
      </c>
      <c r="G1191" s="33" t="s">
        <v>333</v>
      </c>
      <c r="H1191" s="227" t="s">
        <v>1988</v>
      </c>
      <c r="I1191" s="227" t="s">
        <v>2411</v>
      </c>
      <c r="J1191" s="227" t="s">
        <v>2580</v>
      </c>
      <c r="K1191" s="227" t="s">
        <v>2491</v>
      </c>
      <c r="L1191" s="227" t="s">
        <v>346</v>
      </c>
      <c r="M1191" s="247">
        <v>2</v>
      </c>
      <c r="N1191" s="244">
        <v>15</v>
      </c>
      <c r="O1191" s="243" t="s">
        <v>1575</v>
      </c>
      <c r="P1191" s="125">
        <f>SUMIFS('C - Sazby a jednotkové ceny'!$H$7:$H$69,'C - Sazby a jednotkové ceny'!$E$7:$E$69,'A1 - Seznam míst plnění vnější'!L1191,'C - Sazby a jednotkové ceny'!$F$7:$F$69,'A1 - Seznam míst plnění vnější'!M1191)</f>
        <v>0</v>
      </c>
      <c r="Q1191" s="269">
        <f t="shared" si="56"/>
        <v>0</v>
      </c>
      <c r="R1191" s="249" t="s">
        <v>1586</v>
      </c>
      <c r="S1191" s="251" t="s">
        <v>1586</v>
      </c>
      <c r="T1191" s="252" t="s">
        <v>1586</v>
      </c>
      <c r="U1191" s="250" t="s">
        <v>1586</v>
      </c>
      <c r="V1191" s="261" t="s">
        <v>1586</v>
      </c>
      <c r="W1191" s="262" t="s">
        <v>1586</v>
      </c>
      <c r="Y1191" s="15">
        <f ca="1">SUMIFS('D - Harmonogram úklidu'!$AJ$5:$AJ$1213,'D - Harmonogram úklidu'!$A$5:$A$1213,'A1 - Seznam míst plnění vnější'!G1193,'D - Harmonogram úklidu'!$B$5:$B$1213,'A1 - Seznam míst plnění vnější'!L1193)</f>
        <v>2</v>
      </c>
      <c r="Z1191" s="47" t="str">
        <f t="shared" si="55"/>
        <v>Telč-Staré Město</v>
      </c>
    </row>
    <row r="1192" spans="1:26" ht="19.5" customHeight="1" x14ac:dyDescent="0.25">
      <c r="A1192" s="14" t="s">
        <v>2510</v>
      </c>
      <c r="B1192" s="30">
        <v>1862</v>
      </c>
      <c r="C1192" s="44" t="s">
        <v>128</v>
      </c>
      <c r="D1192" s="42" t="s">
        <v>137</v>
      </c>
      <c r="E1192" s="26">
        <v>749002</v>
      </c>
      <c r="F1192" s="26" t="s">
        <v>1621</v>
      </c>
      <c r="G1192" s="33" t="s">
        <v>333</v>
      </c>
      <c r="H1192" s="227" t="s">
        <v>1988</v>
      </c>
      <c r="I1192" s="227" t="s">
        <v>2411</v>
      </c>
      <c r="J1192" s="227" t="s">
        <v>2580</v>
      </c>
      <c r="K1192" s="227" t="s">
        <v>2492</v>
      </c>
      <c r="L1192" s="227" t="s">
        <v>347</v>
      </c>
      <c r="M1192" s="247">
        <v>4</v>
      </c>
      <c r="N1192" s="32">
        <v>2</v>
      </c>
      <c r="O1192" s="39" t="s">
        <v>1576</v>
      </c>
      <c r="P1192" s="125">
        <f>SUMIFS('C - Sazby a jednotkové ceny'!$H$7:$H$69,'C - Sazby a jednotkové ceny'!$E$7:$E$69,'A1 - Seznam míst plnění vnější'!L1192,'C - Sazby a jednotkové ceny'!$F$7:$F$69,'A1 - Seznam míst plnění vnější'!M1192)</f>
        <v>0</v>
      </c>
      <c r="Q1192" s="269">
        <f t="shared" si="56"/>
        <v>0</v>
      </c>
      <c r="R1192" s="249" t="s">
        <v>1586</v>
      </c>
      <c r="S1192" s="251" t="s">
        <v>1586</v>
      </c>
      <c r="T1192" s="252" t="s">
        <v>1586</v>
      </c>
      <c r="U1192" s="250" t="s">
        <v>1586</v>
      </c>
      <c r="V1192" s="261" t="s">
        <v>1586</v>
      </c>
      <c r="W1192" s="262" t="s">
        <v>1586</v>
      </c>
      <c r="Y1192" s="15">
        <f ca="1">SUMIFS('D - Harmonogram úklidu'!$AJ$5:$AJ$1213,'D - Harmonogram úklidu'!$A$5:$A$1213,'A1 - Seznam míst plnění vnější'!G1194,'D - Harmonogram úklidu'!$B$5:$B$1213,'A1 - Seznam míst plnění vnější'!L1194)</f>
        <v>1</v>
      </c>
      <c r="Z1192" s="47" t="str">
        <f t="shared" si="55"/>
        <v>Telč-Staré Město</v>
      </c>
    </row>
    <row r="1193" spans="1:26" ht="19.5" customHeight="1" x14ac:dyDescent="0.25">
      <c r="A1193" s="14" t="s">
        <v>2510</v>
      </c>
      <c r="B1193" s="30">
        <v>1862</v>
      </c>
      <c r="C1193" s="44" t="s">
        <v>128</v>
      </c>
      <c r="D1193" s="42" t="s">
        <v>137</v>
      </c>
      <c r="E1193" s="26">
        <v>749002</v>
      </c>
      <c r="F1193" s="26" t="s">
        <v>1622</v>
      </c>
      <c r="G1193" s="33" t="s">
        <v>333</v>
      </c>
      <c r="H1193" s="227" t="s">
        <v>1988</v>
      </c>
      <c r="I1193" s="227" t="s">
        <v>2411</v>
      </c>
      <c r="J1193" s="227" t="s">
        <v>2580</v>
      </c>
      <c r="K1193" s="227" t="s">
        <v>2495</v>
      </c>
      <c r="L1193" s="227" t="s">
        <v>350</v>
      </c>
      <c r="M1193" s="247">
        <v>1</v>
      </c>
      <c r="N1193" s="244">
        <v>150</v>
      </c>
      <c r="O1193" s="243" t="s">
        <v>1575</v>
      </c>
      <c r="P1193" s="125">
        <f>SUMIFS('C - Sazby a jednotkové ceny'!$H$7:$H$69,'C - Sazby a jednotkové ceny'!$E$7:$E$69,'A1 - Seznam míst plnění vnější'!L1193,'C - Sazby a jednotkové ceny'!$F$7:$F$69,'A1 - Seznam míst plnění vnější'!M1193)</f>
        <v>0</v>
      </c>
      <c r="Q1193" s="269">
        <f t="shared" si="56"/>
        <v>0</v>
      </c>
      <c r="R1193" s="249" t="s">
        <v>1586</v>
      </c>
      <c r="S1193" s="251" t="s">
        <v>1586</v>
      </c>
      <c r="T1193" s="252" t="s">
        <v>1586</v>
      </c>
      <c r="U1193" s="250" t="s">
        <v>1586</v>
      </c>
      <c r="V1193" s="261" t="s">
        <v>1586</v>
      </c>
      <c r="W1193" s="262" t="s">
        <v>1586</v>
      </c>
      <c r="Y1193" s="15">
        <f ca="1">SUMIFS('D - Harmonogram úklidu'!$AJ$5:$AJ$1213,'D - Harmonogram úklidu'!$A$5:$A$1213,'A1 - Seznam míst plnění vnější'!G1195,'D - Harmonogram úklidu'!$B$5:$B$1213,'A1 - Seznam míst plnění vnější'!L1195)</f>
        <v>16</v>
      </c>
      <c r="Z1193" s="47" t="str">
        <f t="shared" si="55"/>
        <v>Telč-Staré Město</v>
      </c>
    </row>
    <row r="1194" spans="1:26" ht="19.5" customHeight="1" x14ac:dyDescent="0.25">
      <c r="A1194" s="14" t="s">
        <v>2510</v>
      </c>
      <c r="B1194" s="30">
        <v>1862</v>
      </c>
      <c r="C1194" s="26" t="s">
        <v>128</v>
      </c>
      <c r="D1194" s="42" t="s">
        <v>137</v>
      </c>
      <c r="E1194" s="26">
        <v>749002</v>
      </c>
      <c r="F1194" s="26" t="s">
        <v>1623</v>
      </c>
      <c r="G1194" s="33" t="s">
        <v>333</v>
      </c>
      <c r="H1194" s="227" t="s">
        <v>1988</v>
      </c>
      <c r="I1194" s="227" t="s">
        <v>2411</v>
      </c>
      <c r="J1194" s="227" t="s">
        <v>2494</v>
      </c>
      <c r="K1194" s="227" t="s">
        <v>2494</v>
      </c>
      <c r="L1194" s="227" t="s">
        <v>391</v>
      </c>
      <c r="M1194" s="247">
        <v>1</v>
      </c>
      <c r="N1194" s="244">
        <v>50</v>
      </c>
      <c r="O1194" s="243" t="s">
        <v>1575</v>
      </c>
      <c r="P1194" s="125">
        <f>SUMIFS('C - Sazby a jednotkové ceny'!$H$7:$H$69,'C - Sazby a jednotkové ceny'!$E$7:$E$69,'A1 - Seznam míst plnění vnější'!L1194,'C - Sazby a jednotkové ceny'!$F$7:$F$69,'A1 - Seznam míst plnění vnější'!M1194)</f>
        <v>0</v>
      </c>
      <c r="Q1194" s="269">
        <f t="shared" si="56"/>
        <v>0</v>
      </c>
      <c r="R1194" s="249" t="s">
        <v>1586</v>
      </c>
      <c r="S1194" s="251" t="s">
        <v>1586</v>
      </c>
      <c r="T1194" s="252" t="s">
        <v>1586</v>
      </c>
      <c r="U1194" s="250" t="s">
        <v>1586</v>
      </c>
      <c r="V1194" s="261" t="s">
        <v>1586</v>
      </c>
      <c r="W1194" s="262" t="s">
        <v>1586</v>
      </c>
      <c r="Y1194" s="15">
        <f ca="1">SUMIFS('D - Harmonogram úklidu'!$AJ$5:$AJ$1213,'D - Harmonogram úklidu'!$A$5:$A$1213,'A1 - Seznam míst plnění vnější'!G1196,'D - Harmonogram úklidu'!$B$5:$B$1213,'A1 - Seznam míst plnění vnější'!L1196)</f>
        <v>1</v>
      </c>
      <c r="Z1194" s="47" t="str">
        <f t="shared" si="55"/>
        <v>Telč-Staré Město</v>
      </c>
    </row>
    <row r="1195" spans="1:26" ht="11.25" customHeight="1" x14ac:dyDescent="0.25">
      <c r="A1195" s="14" t="s">
        <v>2510</v>
      </c>
      <c r="B1195" s="30">
        <v>1241</v>
      </c>
      <c r="C1195" s="26" t="s">
        <v>68</v>
      </c>
      <c r="D1195" s="42" t="s">
        <v>61</v>
      </c>
      <c r="E1195" s="26">
        <v>363754</v>
      </c>
      <c r="F1195" s="26" t="s">
        <v>1794</v>
      </c>
      <c r="G1195" s="33" t="s">
        <v>109</v>
      </c>
      <c r="H1195" s="227" t="s">
        <v>1988</v>
      </c>
      <c r="I1195" s="227" t="s">
        <v>2412</v>
      </c>
      <c r="J1195" s="227" t="s">
        <v>2580</v>
      </c>
      <c r="K1195" s="227" t="s">
        <v>2492</v>
      </c>
      <c r="L1195" s="227" t="s">
        <v>347</v>
      </c>
      <c r="M1195" s="247">
        <v>12</v>
      </c>
      <c r="N1195" s="32">
        <v>2</v>
      </c>
      <c r="O1195" s="39" t="s">
        <v>1576</v>
      </c>
      <c r="P1195" s="125">
        <f>SUMIFS('C - Sazby a jednotkové ceny'!$H$7:$H$69,'C - Sazby a jednotkové ceny'!$E$7:$E$69,'A1 - Seznam míst plnění vnější'!L1195,'C - Sazby a jednotkové ceny'!$F$7:$F$69,'A1 - Seznam míst plnění vnější'!M1195)</f>
        <v>0</v>
      </c>
      <c r="Q1195" s="269">
        <f t="shared" si="56"/>
        <v>0</v>
      </c>
      <c r="R1195" s="249" t="s">
        <v>1586</v>
      </c>
      <c r="S1195" s="251" t="s">
        <v>1586</v>
      </c>
      <c r="T1195" s="252" t="s">
        <v>1586</v>
      </c>
      <c r="U1195" s="250" t="s">
        <v>1586</v>
      </c>
      <c r="V1195" s="261" t="s">
        <v>1586</v>
      </c>
      <c r="W1195" s="262" t="s">
        <v>1586</v>
      </c>
      <c r="Y1195" s="15">
        <f ca="1">SUMIFS('D - Harmonogram úklidu'!$AJ$5:$AJ$1213,'D - Harmonogram úklidu'!$A$5:$A$1213,'A1 - Seznam míst plnění vnější'!G1198,'D - Harmonogram úklidu'!$B$5:$B$1213,'A1 - Seznam míst plnění vnější'!L1198)</f>
        <v>12</v>
      </c>
      <c r="Z1195" s="47" t="str">
        <f t="shared" si="55"/>
        <v>Tetčice</v>
      </c>
    </row>
    <row r="1196" spans="1:26" ht="11.25" customHeight="1" x14ac:dyDescent="0.25">
      <c r="A1196" s="14" t="s">
        <v>2510</v>
      </c>
      <c r="B1196" s="30">
        <v>1241</v>
      </c>
      <c r="C1196" s="26" t="s">
        <v>68</v>
      </c>
      <c r="D1196" s="42" t="s">
        <v>61</v>
      </c>
      <c r="E1196" s="26">
        <v>363754</v>
      </c>
      <c r="F1196" s="26" t="s">
        <v>1795</v>
      </c>
      <c r="G1196" s="33" t="s">
        <v>109</v>
      </c>
      <c r="H1196" s="227" t="s">
        <v>1988</v>
      </c>
      <c r="I1196" s="227" t="s">
        <v>2412</v>
      </c>
      <c r="J1196" s="227" t="s">
        <v>2494</v>
      </c>
      <c r="K1196" s="227" t="s">
        <v>2494</v>
      </c>
      <c r="L1196" s="227" t="s">
        <v>391</v>
      </c>
      <c r="M1196" s="247">
        <v>1</v>
      </c>
      <c r="N1196" s="244">
        <v>240</v>
      </c>
      <c r="O1196" s="243" t="s">
        <v>1575</v>
      </c>
      <c r="P1196" s="125">
        <f>SUMIFS('C - Sazby a jednotkové ceny'!$H$7:$H$69,'C - Sazby a jednotkové ceny'!$E$7:$E$69,'A1 - Seznam míst plnění vnější'!L1196,'C - Sazby a jednotkové ceny'!$F$7:$F$69,'A1 - Seznam míst plnění vnější'!M1196)</f>
        <v>0</v>
      </c>
      <c r="Q1196" s="269">
        <f t="shared" si="56"/>
        <v>0</v>
      </c>
      <c r="R1196" s="249" t="s">
        <v>1586</v>
      </c>
      <c r="S1196" s="251" t="s">
        <v>1586</v>
      </c>
      <c r="T1196" s="252" t="s">
        <v>1586</v>
      </c>
      <c r="U1196" s="250" t="s">
        <v>1586</v>
      </c>
      <c r="V1196" s="261" t="s">
        <v>1586</v>
      </c>
      <c r="W1196" s="262" t="s">
        <v>1586</v>
      </c>
      <c r="Y1196" s="15">
        <f ca="1">SUMIFS('D - Harmonogram úklidu'!$AJ$5:$AJ$1213,'D - Harmonogram úklidu'!$A$5:$A$1213,'A1 - Seznam míst plnění vnější'!G1199,'D - Harmonogram úklidu'!$B$5:$B$1213,'A1 - Seznam míst plnění vnější'!L1199)</f>
        <v>20</v>
      </c>
      <c r="Z1196" s="47" t="str">
        <f t="shared" si="55"/>
        <v>Tetčice</v>
      </c>
    </row>
    <row r="1197" spans="1:26" ht="11.25" customHeight="1" x14ac:dyDescent="0.25">
      <c r="A1197" s="14" t="s">
        <v>2510</v>
      </c>
      <c r="B1197" s="30">
        <v>1241</v>
      </c>
      <c r="C1197" s="26" t="s">
        <v>68</v>
      </c>
      <c r="D1197" s="42" t="s">
        <v>61</v>
      </c>
      <c r="E1197" s="26">
        <v>363754</v>
      </c>
      <c r="F1197" s="26" t="s">
        <v>1772</v>
      </c>
      <c r="G1197" s="33" t="s">
        <v>109</v>
      </c>
      <c r="H1197" s="227" t="s">
        <v>1988</v>
      </c>
      <c r="I1197" s="227" t="s">
        <v>2413</v>
      </c>
      <c r="J1197" s="227" t="s">
        <v>2580</v>
      </c>
      <c r="K1197" s="227" t="s">
        <v>2492</v>
      </c>
      <c r="L1197" s="227" t="s">
        <v>347</v>
      </c>
      <c r="M1197" s="247">
        <v>12</v>
      </c>
      <c r="N1197" s="32">
        <v>3</v>
      </c>
      <c r="O1197" s="243" t="s">
        <v>1576</v>
      </c>
      <c r="P1197" s="125">
        <f>SUMIFS('C - Sazby a jednotkové ceny'!$H$7:$H$69,'C - Sazby a jednotkové ceny'!$E$7:$E$69,'A1 - Seznam míst plnění vnější'!L1197,'C - Sazby a jednotkové ceny'!$F$7:$F$69,'A1 - Seznam míst plnění vnější'!M1197)</f>
        <v>0</v>
      </c>
      <c r="Q1197" s="269">
        <f t="shared" ref="Q1197" si="57">M1197*P1197*N1197*(365/12/28)</f>
        <v>0</v>
      </c>
      <c r="R1197" s="249" t="s">
        <v>1586</v>
      </c>
      <c r="S1197" s="251" t="s">
        <v>1586</v>
      </c>
      <c r="T1197" s="252" t="s">
        <v>1586</v>
      </c>
      <c r="U1197" s="250" t="s">
        <v>1586</v>
      </c>
      <c r="V1197" s="261" t="s">
        <v>1586</v>
      </c>
      <c r="W1197" s="262" t="s">
        <v>1586</v>
      </c>
    </row>
    <row r="1198" spans="1:26" ht="11.25" customHeight="1" x14ac:dyDescent="0.25">
      <c r="A1198" s="14" t="s">
        <v>2510</v>
      </c>
      <c r="B1198" s="30">
        <v>1241</v>
      </c>
      <c r="C1198" s="26" t="s">
        <v>68</v>
      </c>
      <c r="D1198" s="42" t="s">
        <v>61</v>
      </c>
      <c r="E1198" s="26">
        <v>363754</v>
      </c>
      <c r="F1198" s="26" t="s">
        <v>1773</v>
      </c>
      <c r="G1198" s="33" t="s">
        <v>109</v>
      </c>
      <c r="H1198" s="227" t="s">
        <v>1988</v>
      </c>
      <c r="I1198" s="227" t="s">
        <v>2413</v>
      </c>
      <c r="J1198" s="227" t="s">
        <v>2580</v>
      </c>
      <c r="K1198" s="227" t="s">
        <v>2495</v>
      </c>
      <c r="L1198" s="227" t="s">
        <v>350</v>
      </c>
      <c r="M1198" s="247">
        <v>12</v>
      </c>
      <c r="N1198" s="244">
        <v>50</v>
      </c>
      <c r="O1198" s="243" t="s">
        <v>1575</v>
      </c>
      <c r="P1198" s="125">
        <f>SUMIFS('C - Sazby a jednotkové ceny'!$H$7:$H$69,'C - Sazby a jednotkové ceny'!$E$7:$E$69,'A1 - Seznam míst plnění vnější'!L1198,'C - Sazby a jednotkové ceny'!$F$7:$F$69,'A1 - Seznam míst plnění vnější'!M1198)</f>
        <v>0</v>
      </c>
      <c r="Q1198" s="269">
        <f t="shared" si="56"/>
        <v>0</v>
      </c>
      <c r="R1198" s="249" t="s">
        <v>1586</v>
      </c>
      <c r="S1198" s="251" t="s">
        <v>1586</v>
      </c>
      <c r="T1198" s="252" t="s">
        <v>1586</v>
      </c>
      <c r="U1198" s="250" t="s">
        <v>1586</v>
      </c>
      <c r="V1198" s="261" t="s">
        <v>1586</v>
      </c>
      <c r="W1198" s="262" t="s">
        <v>1586</v>
      </c>
      <c r="Y1198" s="15">
        <f ca="1">SUMIFS('D - Harmonogram úklidu'!$AJ$5:$AJ$1213,'D - Harmonogram úklidu'!$A$5:$A$1213,'A1 - Seznam míst plnění vnější'!G1200,'D - Harmonogram úklidu'!$B$5:$B$1213,'A1 - Seznam míst plnění vnější'!L1200)</f>
        <v>4</v>
      </c>
      <c r="Z1198" s="47" t="str">
        <f t="shared" si="55"/>
        <v>Tetčice</v>
      </c>
    </row>
    <row r="1199" spans="1:26" ht="19.5" customHeight="1" x14ac:dyDescent="0.25">
      <c r="A1199" s="14" t="s">
        <v>2510</v>
      </c>
      <c r="B1199" s="30">
        <v>2031</v>
      </c>
      <c r="C1199" s="26" t="s">
        <v>344</v>
      </c>
      <c r="D1199" s="42" t="s">
        <v>125</v>
      </c>
      <c r="E1199" s="26">
        <v>363952</v>
      </c>
      <c r="F1199" s="26" t="s">
        <v>1919</v>
      </c>
      <c r="G1199" s="33" t="s">
        <v>125</v>
      </c>
      <c r="H1199" s="227" t="s">
        <v>1988</v>
      </c>
      <c r="I1199" s="227" t="s">
        <v>2414</v>
      </c>
      <c r="J1199" s="227" t="s">
        <v>2580</v>
      </c>
      <c r="K1199" s="227" t="s">
        <v>2492</v>
      </c>
      <c r="L1199" s="227" t="s">
        <v>347</v>
      </c>
      <c r="M1199" s="247">
        <v>12</v>
      </c>
      <c r="N1199" s="32">
        <v>9</v>
      </c>
      <c r="O1199" s="39" t="s">
        <v>1576</v>
      </c>
      <c r="P1199" s="125">
        <f>SUMIFS('C - Sazby a jednotkové ceny'!$H$7:$H$69,'C - Sazby a jednotkové ceny'!$E$7:$E$69,'A1 - Seznam míst plnění vnější'!L1199,'C - Sazby a jednotkové ceny'!$F$7:$F$69,'A1 - Seznam míst plnění vnější'!M1199)</f>
        <v>0</v>
      </c>
      <c r="Q1199" s="269">
        <f t="shared" si="56"/>
        <v>0</v>
      </c>
      <c r="R1199" s="249" t="s">
        <v>1586</v>
      </c>
      <c r="S1199" s="251" t="s">
        <v>1586</v>
      </c>
      <c r="T1199" s="252" t="s">
        <v>1586</v>
      </c>
      <c r="U1199" s="250" t="s">
        <v>1586</v>
      </c>
      <c r="V1199" s="261" t="s">
        <v>1586</v>
      </c>
      <c r="W1199" s="262" t="s">
        <v>1586</v>
      </c>
      <c r="Y1199" s="15">
        <f ca="1">SUMIFS('D - Harmonogram úklidu'!$AJ$5:$AJ$1213,'D - Harmonogram úklidu'!$A$5:$A$1213,'A1 - Seznam míst plnění vnější'!G1201,'D - Harmonogram úklidu'!$B$5:$B$1213,'A1 - Seznam míst plnění vnější'!L1201)</f>
        <v>16</v>
      </c>
      <c r="Z1199" s="47" t="str">
        <f t="shared" si="55"/>
        <v>Tišnov</v>
      </c>
    </row>
    <row r="1200" spans="1:26" ht="19.5" customHeight="1" x14ac:dyDescent="0.25">
      <c r="A1200" s="14" t="s">
        <v>2510</v>
      </c>
      <c r="B1200" s="30">
        <v>2031</v>
      </c>
      <c r="C1200" s="26" t="s">
        <v>344</v>
      </c>
      <c r="D1200" s="42" t="s">
        <v>125</v>
      </c>
      <c r="E1200" s="26">
        <v>363952</v>
      </c>
      <c r="F1200" s="26" t="s">
        <v>1920</v>
      </c>
      <c r="G1200" s="33" t="s">
        <v>125</v>
      </c>
      <c r="H1200" s="227" t="s">
        <v>1988</v>
      </c>
      <c r="I1200" s="227" t="s">
        <v>2414</v>
      </c>
      <c r="J1200" s="227" t="s">
        <v>2580</v>
      </c>
      <c r="K1200" s="227" t="s">
        <v>2493</v>
      </c>
      <c r="L1200" s="227" t="s">
        <v>348</v>
      </c>
      <c r="M1200" s="247">
        <v>4</v>
      </c>
      <c r="N1200" s="32">
        <v>4</v>
      </c>
      <c r="O1200" s="39" t="s">
        <v>1576</v>
      </c>
      <c r="P1200" s="125">
        <f>SUMIFS('C - Sazby a jednotkové ceny'!$H$7:$H$69,'C - Sazby a jednotkové ceny'!$E$7:$E$69,'A1 - Seznam míst plnění vnější'!L1200,'C - Sazby a jednotkové ceny'!$F$7:$F$69,'A1 - Seznam míst plnění vnější'!M1200)</f>
        <v>0</v>
      </c>
      <c r="Q1200" s="269">
        <f t="shared" si="56"/>
        <v>0</v>
      </c>
      <c r="R1200" s="249" t="s">
        <v>1586</v>
      </c>
      <c r="S1200" s="251" t="s">
        <v>1586</v>
      </c>
      <c r="T1200" s="252" t="s">
        <v>1586</v>
      </c>
      <c r="U1200" s="250" t="s">
        <v>1586</v>
      </c>
      <c r="V1200" s="261" t="s">
        <v>1586</v>
      </c>
      <c r="W1200" s="262" t="s">
        <v>1586</v>
      </c>
      <c r="Y1200" s="15">
        <f ca="1">SUMIFS('D - Harmonogram úklidu'!$AJ$5:$AJ$1213,'D - Harmonogram úklidu'!$A$5:$A$1213,'A1 - Seznam míst plnění vnější'!G1202,'D - Harmonogram úklidu'!$B$5:$B$1213,'A1 - Seznam míst plnění vnější'!L1202)</f>
        <v>1</v>
      </c>
      <c r="Z1200" s="47" t="str">
        <f t="shared" si="55"/>
        <v>Tišnov</v>
      </c>
    </row>
    <row r="1201" spans="1:26" ht="19.5" customHeight="1" x14ac:dyDescent="0.25">
      <c r="A1201" s="14" t="s">
        <v>2510</v>
      </c>
      <c r="B1201" s="30">
        <v>2031</v>
      </c>
      <c r="C1201" s="26" t="s">
        <v>344</v>
      </c>
      <c r="D1201" s="42" t="s">
        <v>125</v>
      </c>
      <c r="E1201" s="26">
        <v>363952</v>
      </c>
      <c r="F1201" s="26" t="s">
        <v>1921</v>
      </c>
      <c r="G1201" s="33" t="s">
        <v>125</v>
      </c>
      <c r="H1201" s="227" t="s">
        <v>1988</v>
      </c>
      <c r="I1201" s="227" t="s">
        <v>2414</v>
      </c>
      <c r="J1201" s="227" t="s">
        <v>2580</v>
      </c>
      <c r="K1201" s="227" t="s">
        <v>2495</v>
      </c>
      <c r="L1201" s="227" t="s">
        <v>350</v>
      </c>
      <c r="M1201" s="247">
        <v>4</v>
      </c>
      <c r="N1201" s="244">
        <v>4971</v>
      </c>
      <c r="O1201" s="243" t="s">
        <v>1575</v>
      </c>
      <c r="P1201" s="125">
        <f>SUMIFS('C - Sazby a jednotkové ceny'!$H$7:$H$69,'C - Sazby a jednotkové ceny'!$E$7:$E$69,'A1 - Seznam míst plnění vnější'!L1201,'C - Sazby a jednotkové ceny'!$F$7:$F$69,'A1 - Seznam míst plnění vnější'!M1201)</f>
        <v>0</v>
      </c>
      <c r="Q1201" s="269">
        <f t="shared" si="56"/>
        <v>0</v>
      </c>
      <c r="R1201" s="249" t="s">
        <v>1586</v>
      </c>
      <c r="S1201" s="251" t="s">
        <v>1585</v>
      </c>
      <c r="T1201" s="252" t="s">
        <v>1585</v>
      </c>
      <c r="U1201" s="250" t="s">
        <v>1586</v>
      </c>
      <c r="V1201" s="261" t="s">
        <v>1586</v>
      </c>
      <c r="W1201" s="262" t="s">
        <v>1586</v>
      </c>
      <c r="Y1201" s="15">
        <f ca="1">SUMIFS('D - Harmonogram úklidu'!$AJ$5:$AJ$1213,'D - Harmonogram úklidu'!$A$5:$A$1213,'A1 - Seznam míst plnění vnější'!G1203,'D - Harmonogram úklidu'!$B$5:$B$1213,'A1 - Seznam míst plnění vnější'!L1203)</f>
        <v>4</v>
      </c>
      <c r="Z1201" s="47" t="str">
        <f t="shared" si="55"/>
        <v>Tišnov</v>
      </c>
    </row>
    <row r="1202" spans="1:26" ht="19.5" customHeight="1" x14ac:dyDescent="0.25">
      <c r="A1202" s="14" t="s">
        <v>2510</v>
      </c>
      <c r="B1202" s="30">
        <v>2031</v>
      </c>
      <c r="C1202" s="26" t="s">
        <v>344</v>
      </c>
      <c r="D1202" s="42" t="s">
        <v>125</v>
      </c>
      <c r="E1202" s="26">
        <v>363952</v>
      </c>
      <c r="F1202" s="26" t="s">
        <v>1922</v>
      </c>
      <c r="G1202" s="33" t="s">
        <v>125</v>
      </c>
      <c r="H1202" s="227" t="s">
        <v>1988</v>
      </c>
      <c r="I1202" s="227" t="s">
        <v>2414</v>
      </c>
      <c r="J1202" s="227" t="s">
        <v>2494</v>
      </c>
      <c r="K1202" s="227" t="s">
        <v>2494</v>
      </c>
      <c r="L1202" s="227" t="s">
        <v>391</v>
      </c>
      <c r="M1202" s="247">
        <v>1</v>
      </c>
      <c r="N1202" s="244">
        <v>1875</v>
      </c>
      <c r="O1202" s="243" t="s">
        <v>1575</v>
      </c>
      <c r="P1202" s="125">
        <f>SUMIFS('C - Sazby a jednotkové ceny'!$H$7:$H$69,'C - Sazby a jednotkové ceny'!$E$7:$E$69,'A1 - Seznam míst plnění vnější'!L1202,'C - Sazby a jednotkové ceny'!$F$7:$F$69,'A1 - Seznam míst plnění vnější'!M1202)</f>
        <v>0</v>
      </c>
      <c r="Q1202" s="269">
        <f t="shared" si="56"/>
        <v>0</v>
      </c>
      <c r="R1202" s="249" t="s">
        <v>1586</v>
      </c>
      <c r="S1202" s="251" t="s">
        <v>1586</v>
      </c>
      <c r="T1202" s="252" t="s">
        <v>1586</v>
      </c>
      <c r="U1202" s="250" t="s">
        <v>1586</v>
      </c>
      <c r="V1202" s="261" t="s">
        <v>1586</v>
      </c>
      <c r="W1202" s="262" t="s">
        <v>1586</v>
      </c>
      <c r="Y1202" s="15">
        <f ca="1">SUMIFS('D - Harmonogram úklidu'!$AJ$5:$AJ$1213,'D - Harmonogram úklidu'!$A$5:$A$1213,'A1 - Seznam míst plnění vnější'!G1204,'D - Harmonogram úklidu'!$B$5:$B$1213,'A1 - Seznam míst plnění vnější'!L1204)</f>
        <v>16</v>
      </c>
      <c r="Z1202" s="47" t="str">
        <f t="shared" si="55"/>
        <v>Tišnov</v>
      </c>
    </row>
    <row r="1203" spans="1:26" ht="11.25" customHeight="1" x14ac:dyDescent="0.25">
      <c r="A1203" s="14" t="s">
        <v>2510</v>
      </c>
      <c r="B1203" s="30">
        <v>2031</v>
      </c>
      <c r="C1203" s="26" t="s">
        <v>344</v>
      </c>
      <c r="D1203" s="42" t="s">
        <v>125</v>
      </c>
      <c r="E1203" s="26">
        <v>363952</v>
      </c>
      <c r="F1203" s="26" t="s">
        <v>1638</v>
      </c>
      <c r="G1203" s="33" t="s">
        <v>125</v>
      </c>
      <c r="H1203" s="227" t="s">
        <v>1988</v>
      </c>
      <c r="I1203" s="227" t="s">
        <v>2415</v>
      </c>
      <c r="J1203" s="227" t="s">
        <v>2580</v>
      </c>
      <c r="K1203" s="227" t="s">
        <v>2495</v>
      </c>
      <c r="L1203" s="227" t="s">
        <v>349</v>
      </c>
      <c r="M1203" s="247">
        <v>4</v>
      </c>
      <c r="N1203" s="244">
        <v>344</v>
      </c>
      <c r="O1203" s="243" t="s">
        <v>1575</v>
      </c>
      <c r="P1203" s="125">
        <f>SUMIFS('C - Sazby a jednotkové ceny'!$H$7:$H$69,'C - Sazby a jednotkové ceny'!$E$7:$E$69,'A1 - Seznam míst plnění vnější'!L1203,'C - Sazby a jednotkové ceny'!$F$7:$F$69,'A1 - Seznam míst plnění vnější'!M1203)</f>
        <v>0</v>
      </c>
      <c r="Q1203" s="269">
        <f t="shared" si="56"/>
        <v>0</v>
      </c>
      <c r="R1203" s="249" t="s">
        <v>1586</v>
      </c>
      <c r="S1203" s="251" t="s">
        <v>1585</v>
      </c>
      <c r="T1203" s="252" t="s">
        <v>1585</v>
      </c>
      <c r="U1203" s="250" t="s">
        <v>1586</v>
      </c>
      <c r="V1203" s="261" t="s">
        <v>1586</v>
      </c>
      <c r="W1203" s="262" t="s">
        <v>1586</v>
      </c>
      <c r="Y1203" s="15">
        <f ca="1">SUMIFS('D - Harmonogram úklidu'!$AJ$5:$AJ$1213,'D - Harmonogram úklidu'!$A$5:$A$1213,'A1 - Seznam míst plnění vnější'!G1205,'D - Harmonogram úklidu'!$B$5:$B$1213,'A1 - Seznam míst plnění vnější'!L1205)</f>
        <v>20</v>
      </c>
      <c r="Z1203" s="47" t="str">
        <f t="shared" si="55"/>
        <v>Tišnov</v>
      </c>
    </row>
    <row r="1204" spans="1:26" ht="11.25" customHeight="1" x14ac:dyDescent="0.25">
      <c r="A1204" s="14" t="s">
        <v>2510</v>
      </c>
      <c r="B1204" s="30">
        <v>2031</v>
      </c>
      <c r="C1204" s="26" t="s">
        <v>344</v>
      </c>
      <c r="D1204" s="42" t="s">
        <v>125</v>
      </c>
      <c r="E1204" s="26">
        <v>363952</v>
      </c>
      <c r="F1204" s="26" t="s">
        <v>1639</v>
      </c>
      <c r="G1204" s="33" t="s">
        <v>125</v>
      </c>
      <c r="H1204" s="227" t="s">
        <v>1988</v>
      </c>
      <c r="I1204" s="227" t="s">
        <v>2415</v>
      </c>
      <c r="J1204" s="227" t="s">
        <v>2580</v>
      </c>
      <c r="K1204" s="227" t="s">
        <v>2495</v>
      </c>
      <c r="L1204" s="227" t="s">
        <v>350</v>
      </c>
      <c r="M1204" s="247">
        <v>12</v>
      </c>
      <c r="N1204" s="244">
        <v>344</v>
      </c>
      <c r="O1204" s="243" t="s">
        <v>1575</v>
      </c>
      <c r="P1204" s="125">
        <f>SUMIFS('C - Sazby a jednotkové ceny'!$H$7:$H$69,'C - Sazby a jednotkové ceny'!$E$7:$E$69,'A1 - Seznam míst plnění vnější'!L1204,'C - Sazby a jednotkové ceny'!$F$7:$F$69,'A1 - Seznam míst plnění vnější'!M1204)</f>
        <v>0</v>
      </c>
      <c r="Q1204" s="269">
        <f t="shared" si="56"/>
        <v>0</v>
      </c>
      <c r="R1204" s="249" t="s">
        <v>1586</v>
      </c>
      <c r="S1204" s="251" t="s">
        <v>1585</v>
      </c>
      <c r="T1204" s="252" t="s">
        <v>1585</v>
      </c>
      <c r="U1204" s="250" t="s">
        <v>1586</v>
      </c>
      <c r="V1204" s="261" t="s">
        <v>1586</v>
      </c>
      <c r="W1204" s="262" t="s">
        <v>1586</v>
      </c>
      <c r="Y1204" s="15">
        <f ca="1">SUMIFS('D - Harmonogram úklidu'!$AJ$5:$AJ$1213,'D - Harmonogram úklidu'!$A$5:$A$1213,'A1 - Seznam míst plnění vnější'!G1206,'D - Harmonogram úklidu'!$B$5:$B$1213,'A1 - Seznam míst plnění vnější'!L1206)</f>
        <v>16</v>
      </c>
      <c r="Z1204" s="47" t="str">
        <f t="shared" si="55"/>
        <v>Tišnov</v>
      </c>
    </row>
    <row r="1205" spans="1:26" ht="11.25" customHeight="1" x14ac:dyDescent="0.25">
      <c r="A1205" s="14" t="s">
        <v>2510</v>
      </c>
      <c r="B1205" s="30">
        <v>2031</v>
      </c>
      <c r="C1205" s="26" t="s">
        <v>344</v>
      </c>
      <c r="D1205" s="41" t="s">
        <v>125</v>
      </c>
      <c r="E1205" s="26">
        <v>363952</v>
      </c>
      <c r="F1205" s="26" t="s">
        <v>1877</v>
      </c>
      <c r="G1205" s="33" t="s">
        <v>125</v>
      </c>
      <c r="H1205" s="227" t="s">
        <v>1988</v>
      </c>
      <c r="I1205" s="227" t="s">
        <v>2416</v>
      </c>
      <c r="J1205" s="227" t="s">
        <v>2580</v>
      </c>
      <c r="K1205" s="227" t="s">
        <v>2492</v>
      </c>
      <c r="L1205" s="227" t="s">
        <v>347</v>
      </c>
      <c r="M1205" s="247">
        <v>12</v>
      </c>
      <c r="N1205" s="32">
        <v>5</v>
      </c>
      <c r="O1205" s="39" t="s">
        <v>1576</v>
      </c>
      <c r="P1205" s="125">
        <f>SUMIFS('C - Sazby a jednotkové ceny'!$H$7:$H$69,'C - Sazby a jednotkové ceny'!$E$7:$E$69,'A1 - Seznam míst plnění vnější'!L1205,'C - Sazby a jednotkové ceny'!$F$7:$F$69,'A1 - Seznam míst plnění vnější'!M1205)</f>
        <v>0</v>
      </c>
      <c r="Q1205" s="269">
        <f t="shared" si="56"/>
        <v>0</v>
      </c>
      <c r="R1205" s="249" t="s">
        <v>1586</v>
      </c>
      <c r="S1205" s="251" t="s">
        <v>1586</v>
      </c>
      <c r="T1205" s="252" t="s">
        <v>1586</v>
      </c>
      <c r="U1205" s="250" t="s">
        <v>1586</v>
      </c>
      <c r="V1205" s="261" t="s">
        <v>1586</v>
      </c>
      <c r="W1205" s="262" t="s">
        <v>1586</v>
      </c>
      <c r="Y1205" s="15">
        <f ca="1">SUMIFS('D - Harmonogram úklidu'!$AJ$5:$AJ$1213,'D - Harmonogram úklidu'!$A$5:$A$1213,'A1 - Seznam míst plnění vnější'!G1207,'D - Harmonogram úklidu'!$B$5:$B$1213,'A1 - Seznam míst plnění vnější'!L1207)</f>
        <v>4</v>
      </c>
      <c r="Z1205" s="47" t="str">
        <f t="shared" si="55"/>
        <v>Tišnov</v>
      </c>
    </row>
    <row r="1206" spans="1:26" ht="11.25" customHeight="1" x14ac:dyDescent="0.25">
      <c r="A1206" s="14" t="s">
        <v>2510</v>
      </c>
      <c r="B1206" s="30">
        <v>2031</v>
      </c>
      <c r="C1206" s="26" t="s">
        <v>344</v>
      </c>
      <c r="D1206" s="41" t="s">
        <v>125</v>
      </c>
      <c r="E1206" s="26">
        <v>363952</v>
      </c>
      <c r="F1206" s="26" t="s">
        <v>1878</v>
      </c>
      <c r="G1206" s="33" t="s">
        <v>125</v>
      </c>
      <c r="H1206" s="227" t="s">
        <v>1988</v>
      </c>
      <c r="I1206" s="227" t="s">
        <v>2416</v>
      </c>
      <c r="J1206" s="227" t="s">
        <v>2580</v>
      </c>
      <c r="K1206" s="227" t="s">
        <v>2495</v>
      </c>
      <c r="L1206" s="227" t="s">
        <v>350</v>
      </c>
      <c r="M1206" s="247">
        <v>12</v>
      </c>
      <c r="N1206" s="244">
        <v>210</v>
      </c>
      <c r="O1206" s="243" t="s">
        <v>1575</v>
      </c>
      <c r="P1206" s="125">
        <f>SUMIFS('C - Sazby a jednotkové ceny'!$H$7:$H$69,'C - Sazby a jednotkové ceny'!$E$7:$E$69,'A1 - Seznam míst plnění vnější'!L1206,'C - Sazby a jednotkové ceny'!$F$7:$F$69,'A1 - Seznam míst plnění vnější'!M1206)</f>
        <v>0</v>
      </c>
      <c r="Q1206" s="269">
        <f t="shared" si="56"/>
        <v>0</v>
      </c>
      <c r="R1206" s="249" t="s">
        <v>1586</v>
      </c>
      <c r="S1206" s="251" t="s">
        <v>1585</v>
      </c>
      <c r="T1206" s="252" t="s">
        <v>1585</v>
      </c>
      <c r="U1206" s="250" t="s">
        <v>1586</v>
      </c>
      <c r="V1206" s="261" t="s">
        <v>1586</v>
      </c>
      <c r="W1206" s="262" t="s">
        <v>1586</v>
      </c>
      <c r="Y1206" s="15">
        <f ca="1">SUMIFS('D - Harmonogram úklidu'!$AJ$5:$AJ$1213,'D - Harmonogram úklidu'!$A$5:$A$1213,'A1 - Seznam míst plnění vnější'!G1208,'D - Harmonogram úklidu'!$B$5:$B$1213,'A1 - Seznam míst plnění vnější'!L1208)</f>
        <v>4</v>
      </c>
      <c r="Z1206" s="47" t="str">
        <f t="shared" si="55"/>
        <v>Tišnov</v>
      </c>
    </row>
    <row r="1207" spans="1:26" ht="19.5" customHeight="1" x14ac:dyDescent="0.25">
      <c r="A1207" s="14" t="s">
        <v>2510</v>
      </c>
      <c r="B1207" s="30">
        <v>1241</v>
      </c>
      <c r="C1207" s="26" t="s">
        <v>344</v>
      </c>
      <c r="D1207" s="41" t="s">
        <v>45</v>
      </c>
      <c r="E1207" s="26">
        <v>362152</v>
      </c>
      <c r="F1207" s="26" t="s">
        <v>1650</v>
      </c>
      <c r="G1207" s="33" t="s">
        <v>56</v>
      </c>
      <c r="H1207" s="227" t="s">
        <v>1988</v>
      </c>
      <c r="I1207" s="227" t="s">
        <v>2417</v>
      </c>
      <c r="J1207" s="227" t="s">
        <v>2580</v>
      </c>
      <c r="K1207" s="227" t="s">
        <v>2491</v>
      </c>
      <c r="L1207" s="227" t="s">
        <v>346</v>
      </c>
      <c r="M1207" s="247">
        <v>4</v>
      </c>
      <c r="N1207" s="244">
        <v>23</v>
      </c>
      <c r="O1207" s="243" t="s">
        <v>1575</v>
      </c>
      <c r="P1207" s="125">
        <f>SUMIFS('C - Sazby a jednotkové ceny'!$H$7:$H$69,'C - Sazby a jednotkové ceny'!$E$7:$E$69,'A1 - Seznam míst plnění vnější'!L1207,'C - Sazby a jednotkové ceny'!$F$7:$F$69,'A1 - Seznam míst plnění vnější'!M1207)</f>
        <v>0</v>
      </c>
      <c r="Q1207" s="269">
        <f t="shared" si="56"/>
        <v>0</v>
      </c>
      <c r="R1207" s="249" t="s">
        <v>1586</v>
      </c>
      <c r="S1207" s="251" t="s">
        <v>1586</v>
      </c>
      <c r="T1207" s="252" t="s">
        <v>1586</v>
      </c>
      <c r="U1207" s="250" t="s">
        <v>1586</v>
      </c>
      <c r="V1207" s="261" t="s">
        <v>1586</v>
      </c>
      <c r="W1207" s="262" t="s">
        <v>1586</v>
      </c>
      <c r="Y1207" s="15">
        <f ca="1">SUMIFS('D - Harmonogram úklidu'!$AJ$5:$AJ$1213,'D - Harmonogram úklidu'!$A$5:$A$1213,'A1 - Seznam míst plnění vnější'!G1209,'D - Harmonogram úklidu'!$B$5:$B$1213,'A1 - Seznam míst plnění vnější'!L1209)</f>
        <v>4</v>
      </c>
      <c r="Z1207" s="47" t="str">
        <f t="shared" si="55"/>
        <v>Troubsko</v>
      </c>
    </row>
    <row r="1208" spans="1:26" ht="19.5" customHeight="1" x14ac:dyDescent="0.25">
      <c r="A1208" s="14" t="s">
        <v>2510</v>
      </c>
      <c r="B1208" s="30">
        <v>1241</v>
      </c>
      <c r="C1208" s="26" t="s">
        <v>344</v>
      </c>
      <c r="D1208" s="41" t="s">
        <v>45</v>
      </c>
      <c r="E1208" s="26">
        <v>362152</v>
      </c>
      <c r="F1208" s="26" t="s">
        <v>1651</v>
      </c>
      <c r="G1208" s="33" t="s">
        <v>56</v>
      </c>
      <c r="H1208" s="227" t="s">
        <v>1988</v>
      </c>
      <c r="I1208" s="227" t="s">
        <v>2417</v>
      </c>
      <c r="J1208" s="227" t="s">
        <v>2580</v>
      </c>
      <c r="K1208" s="227" t="s">
        <v>2492</v>
      </c>
      <c r="L1208" s="227" t="s">
        <v>347</v>
      </c>
      <c r="M1208" s="247">
        <v>4</v>
      </c>
      <c r="N1208" s="32">
        <v>1</v>
      </c>
      <c r="O1208" s="39" t="s">
        <v>1576</v>
      </c>
      <c r="P1208" s="125">
        <f>SUMIFS('C - Sazby a jednotkové ceny'!$H$7:$H$69,'C - Sazby a jednotkové ceny'!$E$7:$E$69,'A1 - Seznam míst plnění vnější'!L1208,'C - Sazby a jednotkové ceny'!$F$7:$F$69,'A1 - Seznam míst plnění vnější'!M1208)</f>
        <v>0</v>
      </c>
      <c r="Q1208" s="269">
        <f t="shared" si="56"/>
        <v>0</v>
      </c>
      <c r="R1208" s="249" t="s">
        <v>1586</v>
      </c>
      <c r="S1208" s="251" t="s">
        <v>1586</v>
      </c>
      <c r="T1208" s="252" t="s">
        <v>1586</v>
      </c>
      <c r="U1208" s="250" t="s">
        <v>1586</v>
      </c>
      <c r="V1208" s="261" t="s">
        <v>1586</v>
      </c>
      <c r="W1208" s="262" t="s">
        <v>1586</v>
      </c>
      <c r="Y1208" s="15">
        <f>SUMIFS('D - Harmonogram úklidu'!$AJ$5:$AJ$1213,'D - Harmonogram úklidu'!$A$5:$A$1213,'A1 - Seznam míst plnění vnější'!G1210,'D - Harmonogram úklidu'!$B$5:$B$1213,'A1 - Seznam míst plnění vnější'!L1210)</f>
        <v>0</v>
      </c>
      <c r="Z1208" s="47" t="str">
        <f t="shared" si="55"/>
        <v>Troubsko</v>
      </c>
    </row>
    <row r="1209" spans="1:26" ht="19.5" customHeight="1" x14ac:dyDescent="0.25">
      <c r="A1209" s="14" t="s">
        <v>2510</v>
      </c>
      <c r="B1209" s="30">
        <v>1241</v>
      </c>
      <c r="C1209" s="26" t="s">
        <v>344</v>
      </c>
      <c r="D1209" s="41" t="s">
        <v>45</v>
      </c>
      <c r="E1209" s="26">
        <v>362152</v>
      </c>
      <c r="F1209" s="26" t="s">
        <v>1652</v>
      </c>
      <c r="G1209" s="33" t="s">
        <v>56</v>
      </c>
      <c r="H1209" s="227" t="s">
        <v>1988</v>
      </c>
      <c r="I1209" s="227" t="s">
        <v>2417</v>
      </c>
      <c r="J1209" s="227" t="s">
        <v>2580</v>
      </c>
      <c r="K1209" s="227" t="s">
        <v>2495</v>
      </c>
      <c r="L1209" s="227" t="s">
        <v>350</v>
      </c>
      <c r="M1209" s="247">
        <v>2</v>
      </c>
      <c r="N1209" s="244">
        <v>800</v>
      </c>
      <c r="O1209" s="243" t="s">
        <v>1575</v>
      </c>
      <c r="P1209" s="125">
        <f>SUMIFS('C - Sazby a jednotkové ceny'!$H$7:$H$69,'C - Sazby a jednotkové ceny'!$E$7:$E$69,'A1 - Seznam míst plnění vnější'!L1209,'C - Sazby a jednotkové ceny'!$F$7:$F$69,'A1 - Seznam míst plnění vnější'!M1209)</f>
        <v>0</v>
      </c>
      <c r="Q1209" s="269">
        <f t="shared" si="56"/>
        <v>0</v>
      </c>
      <c r="R1209" s="249" t="s">
        <v>1586</v>
      </c>
      <c r="S1209" s="251" t="s">
        <v>1586</v>
      </c>
      <c r="T1209" s="252" t="s">
        <v>1586</v>
      </c>
      <c r="U1209" s="250" t="s">
        <v>1586</v>
      </c>
      <c r="V1209" s="261" t="s">
        <v>1586</v>
      </c>
      <c r="W1209" s="262" t="s">
        <v>1586</v>
      </c>
      <c r="Y1209" s="15">
        <f ca="1">SUMIFS('D - Harmonogram úklidu'!$AJ$5:$AJ$1213,'D - Harmonogram úklidu'!$A$5:$A$1213,'A1 - Seznam míst plnění vnější'!G1211,'D - Harmonogram úklidu'!$B$5:$B$1213,'A1 - Seznam míst plnění vnější'!L1211)</f>
        <v>20</v>
      </c>
      <c r="Z1209" s="47" t="str">
        <f t="shared" si="55"/>
        <v>Troubsko</v>
      </c>
    </row>
    <row r="1210" spans="1:26" ht="11.25" customHeight="1" x14ac:dyDescent="0.25">
      <c r="A1210" s="14" t="s">
        <v>489</v>
      </c>
      <c r="B1210" s="30">
        <v>1251</v>
      </c>
      <c r="C1210" s="44" t="s">
        <v>68</v>
      </c>
      <c r="D1210" s="42" t="s">
        <v>123</v>
      </c>
      <c r="E1210" s="26">
        <v>350850</v>
      </c>
      <c r="F1210" s="26" t="s">
        <v>1649</v>
      </c>
      <c r="G1210" s="33" t="s">
        <v>1984</v>
      </c>
      <c r="H1210" s="227" t="s">
        <v>1988</v>
      </c>
      <c r="I1210" s="227" t="s">
        <v>2418</v>
      </c>
      <c r="J1210" s="227" t="s">
        <v>2580</v>
      </c>
      <c r="K1210" s="227" t="s">
        <v>2495</v>
      </c>
      <c r="L1210" s="227" t="s">
        <v>350</v>
      </c>
      <c r="M1210" s="247">
        <v>2</v>
      </c>
      <c r="N1210" s="244">
        <v>275</v>
      </c>
      <c r="O1210" s="243" t="s">
        <v>1575</v>
      </c>
      <c r="P1210" s="125">
        <f>SUMIFS('C - Sazby a jednotkové ceny'!$H$7:$H$69,'C - Sazby a jednotkové ceny'!$E$7:$E$69,'A1 - Seznam míst plnění vnější'!L1210,'C - Sazby a jednotkové ceny'!$F$7:$F$69,'A1 - Seznam míst plnění vnější'!M1210)</f>
        <v>0</v>
      </c>
      <c r="Q1210" s="269">
        <f t="shared" si="56"/>
        <v>0</v>
      </c>
      <c r="R1210" s="249" t="s">
        <v>1586</v>
      </c>
      <c r="S1210" s="251" t="s">
        <v>1586</v>
      </c>
      <c r="T1210" s="252" t="s">
        <v>1586</v>
      </c>
      <c r="U1210" s="250" t="s">
        <v>1586</v>
      </c>
      <c r="V1210" s="261" t="s">
        <v>1586</v>
      </c>
      <c r="W1210" s="262" t="s">
        <v>1586</v>
      </c>
      <c r="Y1210" s="15">
        <f ca="1">SUMIFS('D - Harmonogram úklidu'!$AJ$5:$AJ$1213,'D - Harmonogram úklidu'!$A$5:$A$1213,'A1 - Seznam míst plnění vnější'!G1212,'D - Harmonogram úklidu'!$B$5:$B$1213,'A1 - Seznam míst plnění vnější'!L1212)</f>
        <v>12</v>
      </c>
      <c r="Z1210" s="47" t="str">
        <f t="shared" si="55"/>
        <v>Třebelovice</v>
      </c>
    </row>
    <row r="1211" spans="1:26" ht="19.5" customHeight="1" x14ac:dyDescent="0.25">
      <c r="A1211" s="14" t="s">
        <v>2510</v>
      </c>
      <c r="B1211" s="30">
        <v>1241</v>
      </c>
      <c r="C1211" s="26" t="s">
        <v>128</v>
      </c>
      <c r="D1211" s="41" t="s">
        <v>132</v>
      </c>
      <c r="E1211" s="26">
        <v>365551</v>
      </c>
      <c r="F1211" s="26" t="s">
        <v>1923</v>
      </c>
      <c r="G1211" s="33" t="s">
        <v>235</v>
      </c>
      <c r="H1211" s="227" t="s">
        <v>1988</v>
      </c>
      <c r="I1211" s="227" t="s">
        <v>2419</v>
      </c>
      <c r="J1211" s="227" t="s">
        <v>2580</v>
      </c>
      <c r="K1211" s="227" t="s">
        <v>2492</v>
      </c>
      <c r="L1211" s="227" t="s">
        <v>347</v>
      </c>
      <c r="M1211" s="247">
        <v>12</v>
      </c>
      <c r="N1211" s="32">
        <v>14</v>
      </c>
      <c r="O1211" s="39" t="s">
        <v>1576</v>
      </c>
      <c r="P1211" s="125">
        <f>SUMIFS('C - Sazby a jednotkové ceny'!$H$7:$H$69,'C - Sazby a jednotkové ceny'!$E$7:$E$69,'A1 - Seznam míst plnění vnější'!L1211,'C - Sazby a jednotkové ceny'!$F$7:$F$69,'A1 - Seznam míst plnění vnější'!M1211)</f>
        <v>0</v>
      </c>
      <c r="Q1211" s="269">
        <f t="shared" si="56"/>
        <v>0</v>
      </c>
      <c r="R1211" s="249" t="s">
        <v>1586</v>
      </c>
      <c r="S1211" s="251" t="s">
        <v>1586</v>
      </c>
      <c r="T1211" s="252" t="s">
        <v>1586</v>
      </c>
      <c r="U1211" s="250" t="s">
        <v>1586</v>
      </c>
      <c r="V1211" s="261" t="s">
        <v>1586</v>
      </c>
      <c r="W1211" s="262" t="s">
        <v>1586</v>
      </c>
      <c r="Y1211" s="15">
        <f ca="1">SUMIFS('D - Harmonogram úklidu'!$AJ$5:$AJ$1213,'D - Harmonogram úklidu'!$A$5:$A$1213,'A1 - Seznam míst plnění vnější'!G1213,'D - Harmonogram úklidu'!$B$5:$B$1213,'A1 - Seznam míst plnění vnější'!L1213)</f>
        <v>16</v>
      </c>
      <c r="Z1211" s="47" t="str">
        <f t="shared" si="55"/>
        <v>Třebíč</v>
      </c>
    </row>
    <row r="1212" spans="1:26" ht="19.5" customHeight="1" x14ac:dyDescent="0.25">
      <c r="A1212" s="14" t="s">
        <v>2510</v>
      </c>
      <c r="B1212" s="30">
        <v>1241</v>
      </c>
      <c r="C1212" s="44" t="s">
        <v>128</v>
      </c>
      <c r="D1212" s="42" t="s">
        <v>132</v>
      </c>
      <c r="E1212" s="26">
        <v>365551</v>
      </c>
      <c r="F1212" s="26" t="s">
        <v>1924</v>
      </c>
      <c r="G1212" s="33" t="s">
        <v>235</v>
      </c>
      <c r="H1212" s="227" t="s">
        <v>1988</v>
      </c>
      <c r="I1212" s="227" t="s">
        <v>2419</v>
      </c>
      <c r="J1212" s="227" t="s">
        <v>2580</v>
      </c>
      <c r="K1212" s="227" t="s">
        <v>2493</v>
      </c>
      <c r="L1212" s="227" t="s">
        <v>348</v>
      </c>
      <c r="M1212" s="247">
        <v>12</v>
      </c>
      <c r="N1212" s="32">
        <v>5</v>
      </c>
      <c r="O1212" s="39" t="s">
        <v>1576</v>
      </c>
      <c r="P1212" s="125">
        <f>SUMIFS('C - Sazby a jednotkové ceny'!$H$7:$H$69,'C - Sazby a jednotkové ceny'!$E$7:$E$69,'A1 - Seznam míst plnění vnější'!L1212,'C - Sazby a jednotkové ceny'!$F$7:$F$69,'A1 - Seznam míst plnění vnější'!M1212)</f>
        <v>0</v>
      </c>
      <c r="Q1212" s="269">
        <f t="shared" si="56"/>
        <v>0</v>
      </c>
      <c r="R1212" s="249" t="s">
        <v>1586</v>
      </c>
      <c r="S1212" s="251" t="s">
        <v>1586</v>
      </c>
      <c r="T1212" s="252" t="s">
        <v>1586</v>
      </c>
      <c r="U1212" s="250" t="s">
        <v>1586</v>
      </c>
      <c r="V1212" s="261" t="s">
        <v>1586</v>
      </c>
      <c r="W1212" s="262" t="s">
        <v>1586</v>
      </c>
      <c r="Y1212" s="15">
        <f ca="1">SUMIFS('D - Harmonogram úklidu'!$AJ$5:$AJ$1213,'D - Harmonogram úklidu'!$A$5:$A$1213,'A1 - Seznam míst plnění vnější'!G1214,'D - Harmonogram úklidu'!$B$5:$B$1213,'A1 - Seznam míst plnění vnější'!L1214)</f>
        <v>2</v>
      </c>
      <c r="Z1212" s="47" t="str">
        <f t="shared" si="55"/>
        <v>Třebíč</v>
      </c>
    </row>
    <row r="1213" spans="1:26" ht="19.5" customHeight="1" x14ac:dyDescent="0.25">
      <c r="A1213" s="14" t="s">
        <v>2510</v>
      </c>
      <c r="B1213" s="30">
        <v>1241</v>
      </c>
      <c r="C1213" s="44" t="s">
        <v>128</v>
      </c>
      <c r="D1213" s="42" t="s">
        <v>132</v>
      </c>
      <c r="E1213" s="26">
        <v>365551</v>
      </c>
      <c r="F1213" s="26" t="s">
        <v>1925</v>
      </c>
      <c r="G1213" s="33" t="s">
        <v>235</v>
      </c>
      <c r="H1213" s="227" t="s">
        <v>1988</v>
      </c>
      <c r="I1213" s="227" t="s">
        <v>2419</v>
      </c>
      <c r="J1213" s="227" t="s">
        <v>2580</v>
      </c>
      <c r="K1213" s="227" t="s">
        <v>2495</v>
      </c>
      <c r="L1213" s="227" t="s">
        <v>350</v>
      </c>
      <c r="M1213" s="247">
        <v>12</v>
      </c>
      <c r="N1213" s="245">
        <v>4534</v>
      </c>
      <c r="O1213" s="243" t="s">
        <v>1575</v>
      </c>
      <c r="P1213" s="125">
        <f>SUMIFS('C - Sazby a jednotkové ceny'!$H$7:$H$69,'C - Sazby a jednotkové ceny'!$E$7:$E$69,'A1 - Seznam míst plnění vnější'!L1213,'C - Sazby a jednotkové ceny'!$F$7:$F$69,'A1 - Seznam míst plnění vnější'!M1213)</f>
        <v>0</v>
      </c>
      <c r="Q1213" s="269">
        <f t="shared" si="56"/>
        <v>0</v>
      </c>
      <c r="R1213" s="249" t="s">
        <v>1586</v>
      </c>
      <c r="S1213" s="251" t="s">
        <v>1585</v>
      </c>
      <c r="T1213" s="254" t="s">
        <v>1585</v>
      </c>
      <c r="U1213" s="250" t="s">
        <v>1586</v>
      </c>
      <c r="V1213" s="261" t="s">
        <v>1586</v>
      </c>
      <c r="W1213" s="262" t="s">
        <v>1586</v>
      </c>
      <c r="Y1213" s="15">
        <f ca="1">SUMIFS('D - Harmonogram úklidu'!$AJ$5:$AJ$1213,'D - Harmonogram úklidu'!$A$5:$A$1213,'A1 - Seznam míst plnění vnější'!G1215,'D - Harmonogram úklidu'!$B$5:$B$1213,'A1 - Seznam míst plnění vnější'!L1215)</f>
        <v>12</v>
      </c>
      <c r="Z1213" s="47" t="str">
        <f t="shared" si="55"/>
        <v>Třebíč</v>
      </c>
    </row>
    <row r="1214" spans="1:26" ht="19.5" customHeight="1" x14ac:dyDescent="0.25">
      <c r="A1214" s="14" t="s">
        <v>2510</v>
      </c>
      <c r="B1214" s="30">
        <v>1241</v>
      </c>
      <c r="C1214" s="44" t="s">
        <v>128</v>
      </c>
      <c r="D1214" s="42" t="s">
        <v>132</v>
      </c>
      <c r="E1214" s="26">
        <v>365551</v>
      </c>
      <c r="F1214" s="26" t="s">
        <v>1926</v>
      </c>
      <c r="G1214" s="33" t="s">
        <v>235</v>
      </c>
      <c r="H1214" s="227" t="s">
        <v>1988</v>
      </c>
      <c r="I1214" s="227" t="s">
        <v>2419</v>
      </c>
      <c r="J1214" s="227" t="s">
        <v>2494</v>
      </c>
      <c r="K1214" s="227" t="s">
        <v>2494</v>
      </c>
      <c r="L1214" s="227" t="s">
        <v>391</v>
      </c>
      <c r="M1214" s="247">
        <v>2</v>
      </c>
      <c r="N1214" s="244">
        <v>3092</v>
      </c>
      <c r="O1214" s="243" t="s">
        <v>1575</v>
      </c>
      <c r="P1214" s="125">
        <f>SUMIFS('C - Sazby a jednotkové ceny'!$H$7:$H$69,'C - Sazby a jednotkové ceny'!$E$7:$E$69,'A1 - Seznam míst plnění vnější'!L1214,'C - Sazby a jednotkové ceny'!$F$7:$F$69,'A1 - Seznam míst plnění vnější'!M1214)</f>
        <v>0</v>
      </c>
      <c r="Q1214" s="269">
        <f t="shared" si="56"/>
        <v>0</v>
      </c>
      <c r="R1214" s="249" t="s">
        <v>1586</v>
      </c>
      <c r="S1214" s="251" t="s">
        <v>1586</v>
      </c>
      <c r="T1214" s="252" t="s">
        <v>1586</v>
      </c>
      <c r="U1214" s="250" t="s">
        <v>1586</v>
      </c>
      <c r="V1214" s="261" t="s">
        <v>1586</v>
      </c>
      <c r="W1214" s="262" t="s">
        <v>1586</v>
      </c>
      <c r="Y1214" s="15">
        <f ca="1">SUMIFS('D - Harmonogram úklidu'!$AJ$5:$AJ$1213,'D - Harmonogram úklidu'!$A$5:$A$1213,'A1 - Seznam míst plnění vnější'!G1216,'D - Harmonogram úklidu'!$B$5:$B$1213,'A1 - Seznam míst plnění vnější'!L1216)</f>
        <v>16</v>
      </c>
      <c r="Z1214" s="47" t="str">
        <f t="shared" si="55"/>
        <v>Třebíč</v>
      </c>
    </row>
    <row r="1215" spans="1:26" ht="11.25" customHeight="1" x14ac:dyDescent="0.25">
      <c r="A1215" s="14" t="s">
        <v>2510</v>
      </c>
      <c r="B1215" s="30">
        <v>1241</v>
      </c>
      <c r="C1215" s="44" t="s">
        <v>128</v>
      </c>
      <c r="D1215" s="42" t="s">
        <v>132</v>
      </c>
      <c r="E1215" s="26">
        <v>365551</v>
      </c>
      <c r="F1215" s="26" t="s">
        <v>1638</v>
      </c>
      <c r="G1215" s="33" t="s">
        <v>235</v>
      </c>
      <c r="H1215" s="227" t="s">
        <v>1988</v>
      </c>
      <c r="I1215" s="227" t="s">
        <v>2420</v>
      </c>
      <c r="J1215" s="227" t="s">
        <v>2580</v>
      </c>
      <c r="K1215" s="227" t="s">
        <v>2495</v>
      </c>
      <c r="L1215" s="227" t="s">
        <v>349</v>
      </c>
      <c r="M1215" s="247">
        <v>12</v>
      </c>
      <c r="N1215" s="244">
        <v>75</v>
      </c>
      <c r="O1215" s="243" t="s">
        <v>1575</v>
      </c>
      <c r="P1215" s="125">
        <f>SUMIFS('C - Sazby a jednotkové ceny'!$H$7:$H$69,'C - Sazby a jednotkové ceny'!$E$7:$E$69,'A1 - Seznam míst plnění vnější'!L1215,'C - Sazby a jednotkové ceny'!$F$7:$F$69,'A1 - Seznam míst plnění vnější'!M1215)</f>
        <v>0</v>
      </c>
      <c r="Q1215" s="269">
        <f t="shared" si="56"/>
        <v>0</v>
      </c>
      <c r="R1215" s="249" t="s">
        <v>1586</v>
      </c>
      <c r="S1215" s="251" t="s">
        <v>1585</v>
      </c>
      <c r="T1215" s="252" t="s">
        <v>1585</v>
      </c>
      <c r="U1215" s="250" t="s">
        <v>1586</v>
      </c>
      <c r="V1215" s="261" t="s">
        <v>1586</v>
      </c>
      <c r="W1215" s="262" t="s">
        <v>1586</v>
      </c>
      <c r="Y1215" s="15">
        <f ca="1">SUMIFS('D - Harmonogram úklidu'!$AJ$5:$AJ$1213,'D - Harmonogram úklidu'!$A$5:$A$1213,'A1 - Seznam míst plnění vnější'!G1217,'D - Harmonogram úklidu'!$B$5:$B$1213,'A1 - Seznam míst plnění vnější'!L1217)</f>
        <v>12</v>
      </c>
      <c r="Z1215" s="47" t="str">
        <f t="shared" si="55"/>
        <v>Třebíč</v>
      </c>
    </row>
    <row r="1216" spans="1:26" ht="11.25" customHeight="1" x14ac:dyDescent="0.25">
      <c r="A1216" s="14" t="s">
        <v>2510</v>
      </c>
      <c r="B1216" s="30">
        <v>1241</v>
      </c>
      <c r="C1216" s="26" t="s">
        <v>128</v>
      </c>
      <c r="D1216" s="41" t="s">
        <v>132</v>
      </c>
      <c r="E1216" s="26">
        <v>365551</v>
      </c>
      <c r="F1216" s="26" t="s">
        <v>1639</v>
      </c>
      <c r="G1216" s="33" t="s">
        <v>235</v>
      </c>
      <c r="H1216" s="227" t="s">
        <v>1988</v>
      </c>
      <c r="I1216" s="227" t="s">
        <v>2420</v>
      </c>
      <c r="J1216" s="227" t="s">
        <v>2580</v>
      </c>
      <c r="K1216" s="227" t="s">
        <v>2495</v>
      </c>
      <c r="L1216" s="227" t="s">
        <v>350</v>
      </c>
      <c r="M1216" s="247">
        <v>12</v>
      </c>
      <c r="N1216" s="244">
        <v>75</v>
      </c>
      <c r="O1216" s="243" t="s">
        <v>1575</v>
      </c>
      <c r="P1216" s="125">
        <f>SUMIFS('C - Sazby a jednotkové ceny'!$H$7:$H$69,'C - Sazby a jednotkové ceny'!$E$7:$E$69,'A1 - Seznam míst plnění vnější'!L1216,'C - Sazby a jednotkové ceny'!$F$7:$F$69,'A1 - Seznam míst plnění vnější'!M1216)</f>
        <v>0</v>
      </c>
      <c r="Q1216" s="269">
        <f t="shared" si="56"/>
        <v>0</v>
      </c>
      <c r="R1216" s="249" t="s">
        <v>1586</v>
      </c>
      <c r="S1216" s="251" t="s">
        <v>1585</v>
      </c>
      <c r="T1216" s="252" t="s">
        <v>1585</v>
      </c>
      <c r="U1216" s="250" t="s">
        <v>1586</v>
      </c>
      <c r="V1216" s="261" t="s">
        <v>1586</v>
      </c>
      <c r="W1216" s="262" t="s">
        <v>1586</v>
      </c>
      <c r="Y1216" s="15">
        <f ca="1">SUMIFS('D - Harmonogram úklidu'!$AJ$5:$AJ$1213,'D - Harmonogram úklidu'!$A$5:$A$1213,'A1 - Seznam míst plnění vnější'!G1218,'D - Harmonogram úklidu'!$B$5:$B$1213,'A1 - Seznam míst plnění vnější'!L1218)</f>
        <v>16</v>
      </c>
      <c r="Z1216" s="47" t="str">
        <f t="shared" si="55"/>
        <v>Třebíč</v>
      </c>
    </row>
    <row r="1217" spans="1:26" ht="11.25" customHeight="1" x14ac:dyDescent="0.25">
      <c r="A1217" s="14" t="s">
        <v>2510</v>
      </c>
      <c r="B1217" s="30">
        <v>1241</v>
      </c>
      <c r="C1217" s="26" t="s">
        <v>128</v>
      </c>
      <c r="D1217" s="41" t="s">
        <v>132</v>
      </c>
      <c r="E1217" s="26">
        <v>365551</v>
      </c>
      <c r="F1217" s="26" t="s">
        <v>1927</v>
      </c>
      <c r="G1217" s="33" t="s">
        <v>235</v>
      </c>
      <c r="H1217" s="227" t="s">
        <v>1988</v>
      </c>
      <c r="I1217" s="227" t="s">
        <v>2421</v>
      </c>
      <c r="J1217" s="227" t="s">
        <v>2580</v>
      </c>
      <c r="K1217" s="227" t="s">
        <v>2493</v>
      </c>
      <c r="L1217" s="227" t="s">
        <v>348</v>
      </c>
      <c r="M1217" s="247">
        <v>12</v>
      </c>
      <c r="N1217" s="32">
        <v>3</v>
      </c>
      <c r="O1217" s="39" t="s">
        <v>1576</v>
      </c>
      <c r="P1217" s="125">
        <f>SUMIFS('C - Sazby a jednotkové ceny'!$H$7:$H$69,'C - Sazby a jednotkové ceny'!$E$7:$E$69,'A1 - Seznam míst plnění vnější'!L1217,'C - Sazby a jednotkové ceny'!$F$7:$F$69,'A1 - Seznam míst plnění vnější'!M1217)</f>
        <v>0</v>
      </c>
      <c r="Q1217" s="269">
        <f t="shared" si="56"/>
        <v>0</v>
      </c>
      <c r="R1217" s="249" t="s">
        <v>1586</v>
      </c>
      <c r="S1217" s="251" t="s">
        <v>1586</v>
      </c>
      <c r="T1217" s="252" t="s">
        <v>1586</v>
      </c>
      <c r="U1217" s="250" t="s">
        <v>1586</v>
      </c>
      <c r="V1217" s="261" t="s">
        <v>1586</v>
      </c>
      <c r="W1217" s="262" t="s">
        <v>1586</v>
      </c>
      <c r="Y1217" s="15">
        <f ca="1">SUMIFS('D - Harmonogram úklidu'!$AJ$5:$AJ$1213,'D - Harmonogram úklidu'!$A$5:$A$1213,'A1 - Seznam míst plnění vnější'!G1219,'D - Harmonogram úklidu'!$B$5:$B$1213,'A1 - Seznam míst plnění vnější'!L1219)</f>
        <v>4</v>
      </c>
      <c r="Z1217" s="47" t="str">
        <f t="shared" si="55"/>
        <v>Třebíč</v>
      </c>
    </row>
    <row r="1218" spans="1:26" ht="11.25" customHeight="1" x14ac:dyDescent="0.25">
      <c r="A1218" s="14" t="s">
        <v>2510</v>
      </c>
      <c r="B1218" s="30">
        <v>1241</v>
      </c>
      <c r="C1218" s="26" t="s">
        <v>128</v>
      </c>
      <c r="D1218" s="42" t="s">
        <v>132</v>
      </c>
      <c r="E1218" s="26">
        <v>365551</v>
      </c>
      <c r="F1218" s="26" t="s">
        <v>1928</v>
      </c>
      <c r="G1218" s="33" t="s">
        <v>235</v>
      </c>
      <c r="H1218" s="227" t="s">
        <v>1988</v>
      </c>
      <c r="I1218" s="227" t="s">
        <v>2421</v>
      </c>
      <c r="J1218" s="227" t="s">
        <v>2580</v>
      </c>
      <c r="K1218" s="227" t="s">
        <v>2495</v>
      </c>
      <c r="L1218" s="227" t="s">
        <v>350</v>
      </c>
      <c r="M1218" s="247">
        <v>12</v>
      </c>
      <c r="N1218" s="244">
        <v>250</v>
      </c>
      <c r="O1218" s="243" t="s">
        <v>1575</v>
      </c>
      <c r="P1218" s="125">
        <f>SUMIFS('C - Sazby a jednotkové ceny'!$H$7:$H$69,'C - Sazby a jednotkové ceny'!$E$7:$E$69,'A1 - Seznam míst plnění vnější'!L1218,'C - Sazby a jednotkové ceny'!$F$7:$F$69,'A1 - Seznam míst plnění vnější'!M1218)</f>
        <v>0</v>
      </c>
      <c r="Q1218" s="269">
        <f t="shared" si="56"/>
        <v>0</v>
      </c>
      <c r="R1218" s="249" t="s">
        <v>1586</v>
      </c>
      <c r="S1218" s="251" t="s">
        <v>1585</v>
      </c>
      <c r="T1218" s="252" t="s">
        <v>1585</v>
      </c>
      <c r="U1218" s="250" t="s">
        <v>1586</v>
      </c>
      <c r="V1218" s="261" t="s">
        <v>1586</v>
      </c>
      <c r="W1218" s="262" t="s">
        <v>1586</v>
      </c>
      <c r="Y1218" s="15">
        <f ca="1">SUMIFS('D - Harmonogram úklidu'!$AJ$5:$AJ$1213,'D - Harmonogram úklidu'!$A$5:$A$1213,'A1 - Seznam míst plnění vnější'!G1220,'D - Harmonogram úklidu'!$B$5:$B$1213,'A1 - Seznam míst plnění vnější'!L1220)</f>
        <v>4</v>
      </c>
      <c r="Z1218" s="47" t="str">
        <f t="shared" si="55"/>
        <v>Třebíč</v>
      </c>
    </row>
    <row r="1219" spans="1:26" ht="19.5" customHeight="1" x14ac:dyDescent="0.25">
      <c r="A1219" s="14" t="s">
        <v>2510</v>
      </c>
      <c r="B1219" s="30">
        <v>1241</v>
      </c>
      <c r="C1219" s="26" t="s">
        <v>128</v>
      </c>
      <c r="D1219" s="42" t="s">
        <v>132</v>
      </c>
      <c r="E1219" s="26">
        <v>365551</v>
      </c>
      <c r="F1219" s="26" t="s">
        <v>1783</v>
      </c>
      <c r="G1219" s="33" t="s">
        <v>235</v>
      </c>
      <c r="H1219" s="227" t="s">
        <v>1988</v>
      </c>
      <c r="I1219" s="227" t="s">
        <v>2422</v>
      </c>
      <c r="J1219" s="227" t="s">
        <v>2580</v>
      </c>
      <c r="K1219" s="227" t="s">
        <v>1573</v>
      </c>
      <c r="L1219" s="227" t="s">
        <v>345</v>
      </c>
      <c r="M1219" s="247">
        <v>12</v>
      </c>
      <c r="N1219" s="39">
        <v>1</v>
      </c>
      <c r="O1219" s="39" t="s">
        <v>1576</v>
      </c>
      <c r="P1219" s="125">
        <f>SUMIFS('C - Sazby a jednotkové ceny'!$H$7:$H$69,'C - Sazby a jednotkové ceny'!$E$7:$E$69,'A1 - Seznam míst plnění vnější'!L1219,'C - Sazby a jednotkové ceny'!$F$7:$F$69,'A1 - Seznam míst plnění vnější'!M1219)</f>
        <v>0</v>
      </c>
      <c r="Q1219" s="269">
        <f t="shared" si="56"/>
        <v>0</v>
      </c>
      <c r="R1219" s="249" t="s">
        <v>1586</v>
      </c>
      <c r="S1219" s="251" t="s">
        <v>1586</v>
      </c>
      <c r="T1219" s="255" t="s">
        <v>1586</v>
      </c>
      <c r="U1219" s="250" t="s">
        <v>1586</v>
      </c>
      <c r="V1219" s="261" t="s">
        <v>1586</v>
      </c>
      <c r="W1219" s="262" t="s">
        <v>1586</v>
      </c>
      <c r="Y1219" s="15">
        <f ca="1">SUMIFS('D - Harmonogram úklidu'!$AJ$5:$AJ$1213,'D - Harmonogram úklidu'!$A$5:$A$1213,'A1 - Seznam míst plnění vnější'!G1221,'D - Harmonogram úklidu'!$B$5:$B$1213,'A1 - Seznam míst plnění vnější'!L1221)</f>
        <v>4</v>
      </c>
      <c r="Z1219" s="47" t="str">
        <f t="shared" si="55"/>
        <v>Třebíč</v>
      </c>
    </row>
    <row r="1220" spans="1:26" ht="19.5" customHeight="1" x14ac:dyDescent="0.25">
      <c r="A1220" s="14" t="s">
        <v>2510</v>
      </c>
      <c r="B1220" s="30">
        <v>1241</v>
      </c>
      <c r="C1220" s="26" t="s">
        <v>128</v>
      </c>
      <c r="D1220" s="41" t="s">
        <v>132</v>
      </c>
      <c r="E1220" s="26">
        <v>365551</v>
      </c>
      <c r="F1220" s="26" t="s">
        <v>1784</v>
      </c>
      <c r="G1220" s="33" t="s">
        <v>235</v>
      </c>
      <c r="H1220" s="227" t="s">
        <v>1988</v>
      </c>
      <c r="I1220" s="227" t="s">
        <v>2422</v>
      </c>
      <c r="J1220" s="227" t="s">
        <v>2580</v>
      </c>
      <c r="K1220" s="227" t="s">
        <v>1573</v>
      </c>
      <c r="L1220" s="227" t="s">
        <v>345</v>
      </c>
      <c r="M1220" s="247">
        <v>12</v>
      </c>
      <c r="N1220" s="32">
        <v>1</v>
      </c>
      <c r="O1220" s="39" t="s">
        <v>1576</v>
      </c>
      <c r="P1220" s="125">
        <f>SUMIFS('C - Sazby a jednotkové ceny'!$H$7:$H$69,'C - Sazby a jednotkové ceny'!$E$7:$E$69,'A1 - Seznam míst plnění vnější'!L1220,'C - Sazby a jednotkové ceny'!$F$7:$F$69,'A1 - Seznam míst plnění vnější'!M1220)</f>
        <v>0</v>
      </c>
      <c r="Q1220" s="269">
        <f t="shared" si="56"/>
        <v>0</v>
      </c>
      <c r="R1220" s="249" t="s">
        <v>1586</v>
      </c>
      <c r="S1220" s="251" t="s">
        <v>1586</v>
      </c>
      <c r="T1220" s="252" t="s">
        <v>1586</v>
      </c>
      <c r="U1220" s="250" t="s">
        <v>1586</v>
      </c>
      <c r="V1220" s="261" t="s">
        <v>1586</v>
      </c>
      <c r="W1220" s="262" t="s">
        <v>1586</v>
      </c>
      <c r="Y1220" s="15">
        <f ca="1">SUMIFS('D - Harmonogram úklidu'!$AJ$5:$AJ$1213,'D - Harmonogram úklidu'!$A$5:$A$1213,'A1 - Seznam míst plnění vnější'!G1222,'D - Harmonogram úklidu'!$B$5:$B$1213,'A1 - Seznam míst plnění vnější'!L1222)</f>
        <v>4</v>
      </c>
      <c r="Z1220" s="47" t="str">
        <f t="shared" si="55"/>
        <v>Třebíč</v>
      </c>
    </row>
    <row r="1221" spans="1:26" ht="19.5" customHeight="1" x14ac:dyDescent="0.25">
      <c r="A1221" s="14" t="s">
        <v>2510</v>
      </c>
      <c r="B1221" s="30">
        <v>1241</v>
      </c>
      <c r="C1221" s="26" t="s">
        <v>128</v>
      </c>
      <c r="D1221" s="43" t="s">
        <v>123</v>
      </c>
      <c r="E1221" s="26">
        <v>365650</v>
      </c>
      <c r="F1221" s="26" t="s">
        <v>1620</v>
      </c>
      <c r="G1221" s="33" t="s">
        <v>334</v>
      </c>
      <c r="H1221" s="227" t="s">
        <v>1988</v>
      </c>
      <c r="I1221" s="227" t="s">
        <v>2423</v>
      </c>
      <c r="J1221" s="227" t="s">
        <v>2580</v>
      </c>
      <c r="K1221" s="227" t="s">
        <v>2491</v>
      </c>
      <c r="L1221" s="227" t="s">
        <v>346</v>
      </c>
      <c r="M1221" s="247">
        <v>4</v>
      </c>
      <c r="N1221" s="244">
        <v>25</v>
      </c>
      <c r="O1221" s="243" t="s">
        <v>1575</v>
      </c>
      <c r="P1221" s="125">
        <f>SUMIFS('C - Sazby a jednotkové ceny'!$H$7:$H$69,'C - Sazby a jednotkové ceny'!$E$7:$E$69,'A1 - Seznam míst plnění vnější'!L1221,'C - Sazby a jednotkové ceny'!$F$7:$F$69,'A1 - Seznam míst plnění vnější'!M1221)</f>
        <v>0</v>
      </c>
      <c r="Q1221" s="269">
        <f t="shared" si="56"/>
        <v>0</v>
      </c>
      <c r="R1221" s="249" t="s">
        <v>1586</v>
      </c>
      <c r="S1221" s="251" t="s">
        <v>1586</v>
      </c>
      <c r="T1221" s="252" t="s">
        <v>1586</v>
      </c>
      <c r="U1221" s="250" t="s">
        <v>1586</v>
      </c>
      <c r="V1221" s="261" t="s">
        <v>1586</v>
      </c>
      <c r="W1221" s="262" t="s">
        <v>1586</v>
      </c>
      <c r="Y1221" s="15">
        <f ca="1">SUMIFS('D - Harmonogram úklidu'!$AJ$5:$AJ$1213,'D - Harmonogram úklidu'!$A$5:$A$1213,'A1 - Seznam míst plnění vnější'!G1223,'D - Harmonogram úklidu'!$B$5:$B$1213,'A1 - Seznam míst plnění vnější'!L1223)</f>
        <v>4</v>
      </c>
      <c r="Z1221" s="47" t="str">
        <f t="shared" si="55"/>
        <v>Třebíč-Borovina</v>
      </c>
    </row>
    <row r="1222" spans="1:26" ht="19.5" customHeight="1" x14ac:dyDescent="0.25">
      <c r="A1222" s="14" t="s">
        <v>2510</v>
      </c>
      <c r="B1222" s="30">
        <v>1241</v>
      </c>
      <c r="C1222" s="26" t="s">
        <v>128</v>
      </c>
      <c r="D1222" s="42" t="s">
        <v>123</v>
      </c>
      <c r="E1222" s="26">
        <v>365650</v>
      </c>
      <c r="F1222" s="26" t="s">
        <v>1621</v>
      </c>
      <c r="G1222" s="33" t="s">
        <v>334</v>
      </c>
      <c r="H1222" s="227" t="s">
        <v>1988</v>
      </c>
      <c r="I1222" s="227" t="s">
        <v>2423</v>
      </c>
      <c r="J1222" s="227" t="s">
        <v>2580</v>
      </c>
      <c r="K1222" s="227" t="s">
        <v>2492</v>
      </c>
      <c r="L1222" s="227" t="s">
        <v>347</v>
      </c>
      <c r="M1222" s="247">
        <v>4</v>
      </c>
      <c r="N1222" s="32">
        <v>2</v>
      </c>
      <c r="O1222" s="39" t="s">
        <v>1576</v>
      </c>
      <c r="P1222" s="125">
        <f>SUMIFS('C - Sazby a jednotkové ceny'!$H$7:$H$69,'C - Sazby a jednotkové ceny'!$E$7:$E$69,'A1 - Seznam míst plnění vnější'!L1222,'C - Sazby a jednotkové ceny'!$F$7:$F$69,'A1 - Seznam míst plnění vnější'!M1222)</f>
        <v>0</v>
      </c>
      <c r="Q1222" s="269">
        <f t="shared" si="56"/>
        <v>0</v>
      </c>
      <c r="R1222" s="249" t="s">
        <v>1586</v>
      </c>
      <c r="S1222" s="251" t="s">
        <v>1586</v>
      </c>
      <c r="T1222" s="252" t="s">
        <v>1586</v>
      </c>
      <c r="U1222" s="250" t="s">
        <v>1586</v>
      </c>
      <c r="V1222" s="261" t="s">
        <v>1586</v>
      </c>
      <c r="W1222" s="262" t="s">
        <v>1586</v>
      </c>
      <c r="Y1222" s="15">
        <f ca="1">SUMIFS('D - Harmonogram úklidu'!$AJ$5:$AJ$1213,'D - Harmonogram úklidu'!$A$5:$A$1213,'A1 - Seznam míst plnění vnější'!G1224,'D - Harmonogram úklidu'!$B$5:$B$1213,'A1 - Seznam míst plnění vnější'!L1224)</f>
        <v>2</v>
      </c>
      <c r="Z1222" s="47" t="str">
        <f t="shared" si="55"/>
        <v>Třebíč-Borovina</v>
      </c>
    </row>
    <row r="1223" spans="1:26" ht="19.5" customHeight="1" x14ac:dyDescent="0.25">
      <c r="A1223" s="14" t="s">
        <v>2510</v>
      </c>
      <c r="B1223" s="30">
        <v>1241</v>
      </c>
      <c r="C1223" s="44" t="s">
        <v>128</v>
      </c>
      <c r="D1223" s="42" t="s">
        <v>123</v>
      </c>
      <c r="E1223" s="26">
        <v>365650</v>
      </c>
      <c r="F1223" s="26" t="s">
        <v>1622</v>
      </c>
      <c r="G1223" s="33" t="s">
        <v>334</v>
      </c>
      <c r="H1223" s="227" t="s">
        <v>1988</v>
      </c>
      <c r="I1223" s="227" t="s">
        <v>2423</v>
      </c>
      <c r="J1223" s="227" t="s">
        <v>2580</v>
      </c>
      <c r="K1223" s="227" t="s">
        <v>2495</v>
      </c>
      <c r="L1223" s="227" t="s">
        <v>350</v>
      </c>
      <c r="M1223" s="247">
        <v>4</v>
      </c>
      <c r="N1223" s="244">
        <v>340</v>
      </c>
      <c r="O1223" s="243" t="s">
        <v>1575</v>
      </c>
      <c r="P1223" s="125">
        <f>SUMIFS('C - Sazby a jednotkové ceny'!$H$7:$H$69,'C - Sazby a jednotkové ceny'!$E$7:$E$69,'A1 - Seznam míst plnění vnější'!L1223,'C - Sazby a jednotkové ceny'!$F$7:$F$69,'A1 - Seznam míst plnění vnější'!M1223)</f>
        <v>0</v>
      </c>
      <c r="Q1223" s="269">
        <f t="shared" si="56"/>
        <v>0</v>
      </c>
      <c r="R1223" s="249" t="s">
        <v>1586</v>
      </c>
      <c r="S1223" s="251" t="s">
        <v>1586</v>
      </c>
      <c r="T1223" s="252" t="s">
        <v>1586</v>
      </c>
      <c r="U1223" s="250" t="s">
        <v>1586</v>
      </c>
      <c r="V1223" s="261" t="s">
        <v>1586</v>
      </c>
      <c r="W1223" s="262" t="s">
        <v>1586</v>
      </c>
      <c r="Y1223" s="15">
        <f ca="1">SUMIFS('D - Harmonogram úklidu'!$AJ$5:$AJ$1213,'D - Harmonogram úklidu'!$A$5:$A$1213,'A1 - Seznam míst plnění vnější'!G1225,'D - Harmonogram úklidu'!$B$5:$B$1213,'A1 - Seznam míst plnění vnější'!L1225)</f>
        <v>4</v>
      </c>
      <c r="Z1223" s="47" t="str">
        <f t="shared" si="55"/>
        <v>Třebíč-Borovina</v>
      </c>
    </row>
    <row r="1224" spans="1:26" ht="19.5" customHeight="1" x14ac:dyDescent="0.25">
      <c r="A1224" s="14" t="s">
        <v>2510</v>
      </c>
      <c r="B1224" s="30">
        <v>1241</v>
      </c>
      <c r="C1224" s="26" t="s">
        <v>128</v>
      </c>
      <c r="D1224" s="42" t="s">
        <v>123</v>
      </c>
      <c r="E1224" s="26">
        <v>365650</v>
      </c>
      <c r="F1224" s="26" t="s">
        <v>1623</v>
      </c>
      <c r="G1224" s="33" t="s">
        <v>334</v>
      </c>
      <c r="H1224" s="227" t="s">
        <v>1988</v>
      </c>
      <c r="I1224" s="227" t="s">
        <v>2423</v>
      </c>
      <c r="J1224" s="227" t="s">
        <v>2494</v>
      </c>
      <c r="K1224" s="227" t="s">
        <v>2494</v>
      </c>
      <c r="L1224" s="227" t="s">
        <v>391</v>
      </c>
      <c r="M1224" s="247">
        <v>2</v>
      </c>
      <c r="N1224" s="244">
        <v>895</v>
      </c>
      <c r="O1224" s="243" t="s">
        <v>1575</v>
      </c>
      <c r="P1224" s="125">
        <f>SUMIFS('C - Sazby a jednotkové ceny'!$H$7:$H$69,'C - Sazby a jednotkové ceny'!$E$7:$E$69,'A1 - Seznam míst plnění vnější'!L1224,'C - Sazby a jednotkové ceny'!$F$7:$F$69,'A1 - Seznam míst plnění vnější'!M1224)</f>
        <v>0</v>
      </c>
      <c r="Q1224" s="269">
        <f t="shared" si="56"/>
        <v>0</v>
      </c>
      <c r="R1224" s="249" t="s">
        <v>1586</v>
      </c>
      <c r="S1224" s="251" t="s">
        <v>1586</v>
      </c>
      <c r="T1224" s="252" t="s">
        <v>1586</v>
      </c>
      <c r="U1224" s="250" t="s">
        <v>1586</v>
      </c>
      <c r="V1224" s="261" t="s">
        <v>1586</v>
      </c>
      <c r="W1224" s="262" t="s">
        <v>1586</v>
      </c>
      <c r="Y1224" s="15">
        <f ca="1">SUMIFS('D - Harmonogram úklidu'!$AJ$5:$AJ$1213,'D - Harmonogram úklidu'!$A$5:$A$1213,'A1 - Seznam míst plnění vnější'!G1226,'D - Harmonogram úklidu'!$B$5:$B$1213,'A1 - Seznam míst plnění vnější'!L1226)</f>
        <v>1</v>
      </c>
      <c r="Z1224" s="47" t="str">
        <f t="shared" si="55"/>
        <v>Třebíč-Borovina</v>
      </c>
    </row>
    <row r="1225" spans="1:26" ht="11.25" customHeight="1" x14ac:dyDescent="0.25">
      <c r="A1225" s="14" t="s">
        <v>2510</v>
      </c>
      <c r="B1225" s="30">
        <v>1862</v>
      </c>
      <c r="C1225" s="26" t="s">
        <v>128</v>
      </c>
      <c r="D1225" s="42" t="s">
        <v>137</v>
      </c>
      <c r="E1225" s="26">
        <v>749804</v>
      </c>
      <c r="F1225" s="26" t="s">
        <v>1616</v>
      </c>
      <c r="G1225" s="33" t="s">
        <v>236</v>
      </c>
      <c r="H1225" s="227" t="s">
        <v>1988</v>
      </c>
      <c r="I1225" s="227" t="s">
        <v>2425</v>
      </c>
      <c r="J1225" s="227" t="s">
        <v>2580</v>
      </c>
      <c r="K1225" s="227" t="s">
        <v>2495</v>
      </c>
      <c r="L1225" s="227" t="s">
        <v>350</v>
      </c>
      <c r="M1225" s="247">
        <v>2</v>
      </c>
      <c r="N1225" s="244">
        <v>795</v>
      </c>
      <c r="O1225" s="243" t="s">
        <v>1575</v>
      </c>
      <c r="P1225" s="125">
        <f>SUMIFS('C - Sazby a jednotkové ceny'!$H$7:$H$69,'C - Sazby a jednotkové ceny'!$E$7:$E$69,'A1 - Seznam míst plnění vnější'!L1225,'C - Sazby a jednotkové ceny'!$F$7:$F$69,'A1 - Seznam míst plnění vnější'!M1225)</f>
        <v>0</v>
      </c>
      <c r="Q1225" s="269">
        <f t="shared" si="56"/>
        <v>0</v>
      </c>
      <c r="R1225" s="249" t="s">
        <v>1586</v>
      </c>
      <c r="S1225" s="251" t="s">
        <v>1586</v>
      </c>
      <c r="T1225" s="252" t="s">
        <v>1586</v>
      </c>
      <c r="U1225" s="250" t="s">
        <v>1586</v>
      </c>
      <c r="V1225" s="261" t="s">
        <v>1586</v>
      </c>
      <c r="W1225" s="262" t="s">
        <v>1586</v>
      </c>
      <c r="Y1225" s="15">
        <f ca="1">SUMIFS('D - Harmonogram úklidu'!$AJ$5:$AJ$1213,'D - Harmonogram úklidu'!$A$5:$A$1213,'A1 - Seznam míst plnění vnější'!G1231,'D - Harmonogram úklidu'!$B$5:$B$1213,'A1 - Seznam míst plnění vnější'!L1231)</f>
        <v>2</v>
      </c>
      <c r="Z1225" s="47" t="str">
        <f t="shared" si="55"/>
        <v>Třešť</v>
      </c>
    </row>
    <row r="1226" spans="1:26" ht="11.25" customHeight="1" x14ac:dyDescent="0.25">
      <c r="A1226" s="14" t="s">
        <v>2510</v>
      </c>
      <c r="B1226" s="30">
        <v>1862</v>
      </c>
      <c r="C1226" s="26" t="s">
        <v>128</v>
      </c>
      <c r="D1226" s="43" t="s">
        <v>137</v>
      </c>
      <c r="E1226" s="26">
        <v>749804</v>
      </c>
      <c r="F1226" s="26" t="s">
        <v>1617</v>
      </c>
      <c r="G1226" s="33" t="s">
        <v>236</v>
      </c>
      <c r="H1226" s="227" t="s">
        <v>1988</v>
      </c>
      <c r="I1226" s="227" t="s">
        <v>2425</v>
      </c>
      <c r="J1226" s="227" t="s">
        <v>2494</v>
      </c>
      <c r="K1226" s="227" t="s">
        <v>2494</v>
      </c>
      <c r="L1226" s="227" t="s">
        <v>391</v>
      </c>
      <c r="M1226" s="247">
        <v>1</v>
      </c>
      <c r="N1226" s="244">
        <v>1230</v>
      </c>
      <c r="O1226" s="243" t="s">
        <v>1575</v>
      </c>
      <c r="P1226" s="125">
        <f>SUMIFS('C - Sazby a jednotkové ceny'!$H$7:$H$69,'C - Sazby a jednotkové ceny'!$E$7:$E$69,'A1 - Seznam míst plnění vnější'!L1226,'C - Sazby a jednotkové ceny'!$F$7:$F$69,'A1 - Seznam míst plnění vnější'!M1226)</f>
        <v>0</v>
      </c>
      <c r="Q1226" s="269">
        <f t="shared" si="56"/>
        <v>0</v>
      </c>
      <c r="R1226" s="249" t="s">
        <v>1586</v>
      </c>
      <c r="S1226" s="251" t="s">
        <v>1586</v>
      </c>
      <c r="T1226" s="252" t="s">
        <v>1586</v>
      </c>
      <c r="U1226" s="250" t="s">
        <v>1586</v>
      </c>
      <c r="V1226" s="261" t="s">
        <v>1586</v>
      </c>
      <c r="W1226" s="262" t="s">
        <v>1586</v>
      </c>
      <c r="Y1226" s="15">
        <f ca="1">SUMIFS('D - Harmonogram úklidu'!$AJ$5:$AJ$1213,'D - Harmonogram úklidu'!$A$5:$A$1213,'A1 - Seznam míst plnění vnější'!G1231,'D - Harmonogram úklidu'!$B$5:$B$1213,'A1 - Seznam míst plnění vnější'!L1231)</f>
        <v>2</v>
      </c>
      <c r="Z1226" s="47" t="str">
        <f t="shared" si="55"/>
        <v>Třešť</v>
      </c>
    </row>
    <row r="1227" spans="1:26" ht="11.25" customHeight="1" x14ac:dyDescent="0.25">
      <c r="A1227" s="14" t="s">
        <v>2510</v>
      </c>
      <c r="B1227" s="30">
        <v>1862</v>
      </c>
      <c r="C1227" s="26" t="s">
        <v>128</v>
      </c>
      <c r="D1227" s="43" t="s">
        <v>137</v>
      </c>
      <c r="E1227" s="26">
        <v>749804</v>
      </c>
      <c r="F1227" s="26" t="s">
        <v>2573</v>
      </c>
      <c r="G1227" s="33" t="s">
        <v>236</v>
      </c>
      <c r="H1227" s="227" t="s">
        <v>1988</v>
      </c>
      <c r="I1227" s="227" t="s">
        <v>2425</v>
      </c>
      <c r="J1227" s="227" t="s">
        <v>2580</v>
      </c>
      <c r="K1227" s="227" t="s">
        <v>2492</v>
      </c>
      <c r="L1227" s="227" t="s">
        <v>347</v>
      </c>
      <c r="M1227" s="247">
        <v>2</v>
      </c>
      <c r="N1227" s="244">
        <v>2</v>
      </c>
      <c r="O1227" s="243" t="s">
        <v>1576</v>
      </c>
      <c r="P1227" s="125">
        <f>SUMIFS('C - Sazby a jednotkové ceny'!$H$7:$H$69,'C - Sazby a jednotkové ceny'!$E$7:$E$69,'A1 - Seznam míst plnění vnější'!L1227,'C - Sazby a jednotkové ceny'!$F$7:$F$69,'A1 - Seznam míst plnění vnější'!M1227)</f>
        <v>0</v>
      </c>
      <c r="Q1227" s="269">
        <f t="shared" si="56"/>
        <v>0</v>
      </c>
      <c r="R1227" s="249" t="s">
        <v>1586</v>
      </c>
      <c r="S1227" s="251" t="s">
        <v>1586</v>
      </c>
      <c r="T1227" s="252" t="s">
        <v>1586</v>
      </c>
      <c r="U1227" s="250" t="s">
        <v>1586</v>
      </c>
      <c r="V1227" s="261" t="s">
        <v>1586</v>
      </c>
      <c r="W1227" s="262" t="s">
        <v>1586</v>
      </c>
      <c r="Y1227" s="15">
        <f ca="1">SUMIFS('D - Harmonogram úklidu'!$AJ$5:$AJ$1213,'D - Harmonogram úklidu'!$A$5:$A$1213,'A1 - Seznam míst plnění vnější'!G1232,'D - Harmonogram úklidu'!$B$5:$B$1213,'A1 - Seznam míst plnění vnější'!L1232)</f>
        <v>4</v>
      </c>
      <c r="Z1227" s="47" t="str">
        <f t="shared" si="55"/>
        <v>Třešť</v>
      </c>
    </row>
    <row r="1228" spans="1:26" ht="19.5" customHeight="1" x14ac:dyDescent="0.25">
      <c r="A1228" s="14" t="s">
        <v>2510</v>
      </c>
      <c r="B1228" s="30">
        <v>1861</v>
      </c>
      <c r="C1228" s="44" t="s">
        <v>128</v>
      </c>
      <c r="D1228" s="42" t="s">
        <v>137</v>
      </c>
      <c r="E1228" s="26">
        <v>749705</v>
      </c>
      <c r="F1228" s="26" t="s">
        <v>1620</v>
      </c>
      <c r="G1228" s="33" t="s">
        <v>292</v>
      </c>
      <c r="H1228" s="227" t="s">
        <v>1988</v>
      </c>
      <c r="I1228" s="227" t="s">
        <v>2424</v>
      </c>
      <c r="J1228" s="227" t="s">
        <v>2580</v>
      </c>
      <c r="K1228" s="227" t="s">
        <v>2491</v>
      </c>
      <c r="L1228" s="227" t="s">
        <v>346</v>
      </c>
      <c r="M1228" s="247">
        <v>2</v>
      </c>
      <c r="N1228" s="244">
        <v>20</v>
      </c>
      <c r="O1228" s="243" t="s">
        <v>1575</v>
      </c>
      <c r="P1228" s="125">
        <f>SUMIFS('C - Sazby a jednotkové ceny'!$H$7:$H$69,'C - Sazby a jednotkové ceny'!$E$7:$E$69,'A1 - Seznam míst plnění vnější'!L1228,'C - Sazby a jednotkové ceny'!$F$7:$F$69,'A1 - Seznam míst plnění vnější'!M1228)</f>
        <v>0</v>
      </c>
      <c r="Q1228" s="269">
        <f t="shared" si="56"/>
        <v>0</v>
      </c>
      <c r="R1228" s="249" t="s">
        <v>1586</v>
      </c>
      <c r="S1228" s="251" t="s">
        <v>1586</v>
      </c>
      <c r="T1228" s="252" t="s">
        <v>1586</v>
      </c>
      <c r="U1228" s="250" t="s">
        <v>1586</v>
      </c>
      <c r="V1228" s="261" t="s">
        <v>1586</v>
      </c>
      <c r="W1228" s="262" t="s">
        <v>1586</v>
      </c>
      <c r="Y1228" s="15">
        <f>SUMIFS('D - Harmonogram úklidu'!$AJ$5:$AJ$1213,'D - Harmonogram úklidu'!$A$5:$A$1213,'A1 - Seznam míst plnění vnější'!G1227,'D - Harmonogram úklidu'!$B$5:$B$1213,'A1 - Seznam míst plnění vnější'!L1227)</f>
        <v>0</v>
      </c>
      <c r="Z1228" s="47" t="str">
        <f t="shared" si="55"/>
        <v>Třešť město</v>
      </c>
    </row>
    <row r="1229" spans="1:26" ht="19.5" customHeight="1" x14ac:dyDescent="0.25">
      <c r="A1229" s="14" t="s">
        <v>2510</v>
      </c>
      <c r="B1229" s="30">
        <v>1861</v>
      </c>
      <c r="C1229" s="44" t="s">
        <v>128</v>
      </c>
      <c r="D1229" s="42" t="s">
        <v>137</v>
      </c>
      <c r="E1229" s="26">
        <v>749705</v>
      </c>
      <c r="F1229" s="26" t="s">
        <v>1621</v>
      </c>
      <c r="G1229" s="33" t="s">
        <v>292</v>
      </c>
      <c r="H1229" s="227" t="s">
        <v>1988</v>
      </c>
      <c r="I1229" s="227" t="s">
        <v>2424</v>
      </c>
      <c r="J1229" s="227" t="s">
        <v>2580</v>
      </c>
      <c r="K1229" s="227" t="s">
        <v>2492</v>
      </c>
      <c r="L1229" s="227" t="s">
        <v>347</v>
      </c>
      <c r="M1229" s="247">
        <v>4</v>
      </c>
      <c r="N1229" s="32">
        <v>2</v>
      </c>
      <c r="O1229" s="39" t="s">
        <v>1576</v>
      </c>
      <c r="P1229" s="125">
        <f>SUMIFS('C - Sazby a jednotkové ceny'!$H$7:$H$69,'C - Sazby a jednotkové ceny'!$E$7:$E$69,'A1 - Seznam míst plnění vnější'!L1229,'C - Sazby a jednotkové ceny'!$F$7:$F$69,'A1 - Seznam míst plnění vnější'!M1229)</f>
        <v>0</v>
      </c>
      <c r="Q1229" s="269">
        <f t="shared" si="56"/>
        <v>0</v>
      </c>
      <c r="R1229" s="249" t="s">
        <v>1586</v>
      </c>
      <c r="S1229" s="251" t="s">
        <v>1586</v>
      </c>
      <c r="T1229" s="252" t="s">
        <v>1586</v>
      </c>
      <c r="U1229" s="250" t="s">
        <v>1586</v>
      </c>
      <c r="V1229" s="261" t="s">
        <v>1586</v>
      </c>
      <c r="W1229" s="262" t="s">
        <v>1586</v>
      </c>
      <c r="Y1229" s="15">
        <f ca="1">SUMIFS('D - Harmonogram úklidu'!$AJ$5:$AJ$1213,'D - Harmonogram úklidu'!$A$5:$A$1213,'A1 - Seznam míst plnění vnější'!G1228,'D - Harmonogram úklidu'!$B$5:$B$1213,'A1 - Seznam míst plnění vnější'!L1228)</f>
        <v>2</v>
      </c>
      <c r="Z1229" s="47" t="str">
        <f t="shared" si="55"/>
        <v>Třešť město</v>
      </c>
    </row>
    <row r="1230" spans="1:26" ht="19.5" customHeight="1" x14ac:dyDescent="0.25">
      <c r="A1230" s="14" t="s">
        <v>2510</v>
      </c>
      <c r="B1230" s="30">
        <v>1861</v>
      </c>
      <c r="C1230" s="26" t="s">
        <v>128</v>
      </c>
      <c r="D1230" s="42" t="s">
        <v>137</v>
      </c>
      <c r="E1230" s="26">
        <v>749705</v>
      </c>
      <c r="F1230" s="26" t="s">
        <v>1622</v>
      </c>
      <c r="G1230" s="33" t="s">
        <v>292</v>
      </c>
      <c r="H1230" s="227" t="s">
        <v>1988</v>
      </c>
      <c r="I1230" s="227" t="s">
        <v>2424</v>
      </c>
      <c r="J1230" s="227" t="s">
        <v>2580</v>
      </c>
      <c r="K1230" s="227" t="s">
        <v>2495</v>
      </c>
      <c r="L1230" s="227" t="s">
        <v>350</v>
      </c>
      <c r="M1230" s="247">
        <v>4</v>
      </c>
      <c r="N1230" s="244">
        <v>270</v>
      </c>
      <c r="O1230" s="243" t="s">
        <v>1575</v>
      </c>
      <c r="P1230" s="125">
        <f>SUMIFS('C - Sazby a jednotkové ceny'!$H$7:$H$69,'C - Sazby a jednotkové ceny'!$E$7:$E$69,'A1 - Seznam míst plnění vnější'!L1230,'C - Sazby a jednotkové ceny'!$F$7:$F$69,'A1 - Seznam míst plnění vnější'!M1230)</f>
        <v>0</v>
      </c>
      <c r="Q1230" s="269">
        <f t="shared" si="56"/>
        <v>0</v>
      </c>
      <c r="R1230" s="249" t="s">
        <v>1586</v>
      </c>
      <c r="S1230" s="251" t="s">
        <v>1586</v>
      </c>
      <c r="T1230" s="252" t="s">
        <v>1586</v>
      </c>
      <c r="U1230" s="250" t="s">
        <v>1586</v>
      </c>
      <c r="V1230" s="261" t="s">
        <v>1586</v>
      </c>
      <c r="W1230" s="262" t="s">
        <v>1586</v>
      </c>
      <c r="Y1230" s="15">
        <f ca="1">SUMIFS('D - Harmonogram úklidu'!$AJ$5:$AJ$1213,'D - Harmonogram úklidu'!$A$5:$A$1213,'A1 - Seznam míst plnění vnější'!G1229,'D - Harmonogram úklidu'!$B$5:$B$1213,'A1 - Seznam míst plnění vnější'!L1229)</f>
        <v>4</v>
      </c>
      <c r="Z1230" s="47" t="str">
        <f t="shared" si="55"/>
        <v>Třešť město</v>
      </c>
    </row>
    <row r="1231" spans="1:26" ht="19.5" customHeight="1" x14ac:dyDescent="0.25">
      <c r="A1231" s="14" t="s">
        <v>2510</v>
      </c>
      <c r="B1231" s="30">
        <v>1861</v>
      </c>
      <c r="C1231" s="26" t="s">
        <v>128</v>
      </c>
      <c r="D1231" s="42" t="s">
        <v>137</v>
      </c>
      <c r="E1231" s="26">
        <v>749705</v>
      </c>
      <c r="F1231" s="26" t="s">
        <v>1623</v>
      </c>
      <c r="G1231" s="33" t="s">
        <v>292</v>
      </c>
      <c r="H1231" s="227" t="s">
        <v>1988</v>
      </c>
      <c r="I1231" s="227" t="s">
        <v>2424</v>
      </c>
      <c r="J1231" s="227" t="s">
        <v>2494</v>
      </c>
      <c r="K1231" s="227" t="s">
        <v>2494</v>
      </c>
      <c r="L1231" s="227" t="s">
        <v>391</v>
      </c>
      <c r="M1231" s="247">
        <v>2</v>
      </c>
      <c r="N1231" s="244">
        <v>440</v>
      </c>
      <c r="O1231" s="243" t="s">
        <v>1575</v>
      </c>
      <c r="P1231" s="125">
        <f>SUMIFS('C - Sazby a jednotkové ceny'!$H$7:$H$69,'C - Sazby a jednotkové ceny'!$E$7:$E$69,'A1 - Seznam míst plnění vnější'!L1231,'C - Sazby a jednotkové ceny'!$F$7:$F$69,'A1 - Seznam míst plnění vnější'!M1231)</f>
        <v>0</v>
      </c>
      <c r="Q1231" s="269">
        <f t="shared" si="56"/>
        <v>0</v>
      </c>
      <c r="R1231" s="249" t="s">
        <v>1586</v>
      </c>
      <c r="S1231" s="251" t="s">
        <v>1586</v>
      </c>
      <c r="T1231" s="252" t="s">
        <v>1586</v>
      </c>
      <c r="U1231" s="250" t="s">
        <v>1586</v>
      </c>
      <c r="V1231" s="261" t="s">
        <v>1586</v>
      </c>
      <c r="W1231" s="262" t="s">
        <v>1586</v>
      </c>
      <c r="Y1231" s="15">
        <f ca="1">SUMIFS('D - Harmonogram úklidu'!$AJ$5:$AJ$1213,'D - Harmonogram úklidu'!$A$5:$A$1213,'A1 - Seznam míst plnění vnější'!G1230,'D - Harmonogram úklidu'!$B$5:$B$1213,'A1 - Seznam míst plnění vnější'!L1230)</f>
        <v>4</v>
      </c>
      <c r="Z1231" s="47" t="str">
        <f t="shared" si="55"/>
        <v>Třešť město</v>
      </c>
    </row>
    <row r="1232" spans="1:26" ht="19.5" customHeight="1" x14ac:dyDescent="0.25">
      <c r="A1232" s="14" t="s">
        <v>2510</v>
      </c>
      <c r="B1232" s="30">
        <v>2101</v>
      </c>
      <c r="C1232" s="26" t="s">
        <v>344</v>
      </c>
      <c r="D1232" s="42" t="s">
        <v>27</v>
      </c>
      <c r="E1232" s="26">
        <v>361352</v>
      </c>
      <c r="F1232" s="26" t="s">
        <v>1929</v>
      </c>
      <c r="G1232" s="33" t="s">
        <v>2</v>
      </c>
      <c r="H1232" s="227" t="s">
        <v>1988</v>
      </c>
      <c r="I1232" s="227" t="s">
        <v>2426</v>
      </c>
      <c r="J1232" s="227" t="s">
        <v>2580</v>
      </c>
      <c r="K1232" s="227" t="s">
        <v>2491</v>
      </c>
      <c r="L1232" s="227" t="s">
        <v>346</v>
      </c>
      <c r="M1232" s="247">
        <v>4</v>
      </c>
      <c r="N1232" s="244">
        <v>20</v>
      </c>
      <c r="O1232" s="243" t="s">
        <v>1575</v>
      </c>
      <c r="P1232" s="125">
        <f>SUMIFS('C - Sazby a jednotkové ceny'!$H$7:$H$69,'C - Sazby a jednotkové ceny'!$E$7:$E$69,'A1 - Seznam míst plnění vnější'!L1232,'C - Sazby a jednotkové ceny'!$F$7:$F$69,'A1 - Seznam míst plnění vnější'!M1232)</f>
        <v>0</v>
      </c>
      <c r="Q1232" s="269">
        <f t="shared" si="56"/>
        <v>0</v>
      </c>
      <c r="R1232" s="249" t="s">
        <v>1586</v>
      </c>
      <c r="S1232" s="251" t="s">
        <v>1586</v>
      </c>
      <c r="T1232" s="252" t="s">
        <v>1586</v>
      </c>
      <c r="U1232" s="250" t="s">
        <v>1586</v>
      </c>
      <c r="V1232" s="261" t="s">
        <v>1586</v>
      </c>
      <c r="W1232" s="262" t="s">
        <v>1586</v>
      </c>
      <c r="Y1232" s="15">
        <f ca="1">SUMIFS('D - Harmonogram úklidu'!$AJ$5:$AJ$1213,'D - Harmonogram úklidu'!$A$5:$A$1213,'A1 - Seznam míst plnění vnější'!G1233,'D - Harmonogram úklidu'!$B$5:$B$1213,'A1 - Seznam míst plnění vnější'!L1233)</f>
        <v>4</v>
      </c>
      <c r="Z1232" s="47" t="str">
        <f t="shared" si="55"/>
        <v>Újezd u Brna</v>
      </c>
    </row>
    <row r="1233" spans="1:26" ht="19.5" customHeight="1" x14ac:dyDescent="0.25">
      <c r="A1233" s="14" t="s">
        <v>2510</v>
      </c>
      <c r="B1233" s="30">
        <v>2101</v>
      </c>
      <c r="C1233" s="26" t="s">
        <v>344</v>
      </c>
      <c r="D1233" s="43" t="s">
        <v>27</v>
      </c>
      <c r="E1233" s="26">
        <v>361352</v>
      </c>
      <c r="F1233" s="26" t="s">
        <v>1930</v>
      </c>
      <c r="G1233" s="33" t="s">
        <v>2</v>
      </c>
      <c r="H1233" s="227" t="s">
        <v>1988</v>
      </c>
      <c r="I1233" s="227" t="s">
        <v>2426</v>
      </c>
      <c r="J1233" s="227" t="s">
        <v>2580</v>
      </c>
      <c r="K1233" s="227" t="s">
        <v>2492</v>
      </c>
      <c r="L1233" s="227" t="s">
        <v>347</v>
      </c>
      <c r="M1233" s="247">
        <v>4</v>
      </c>
      <c r="N1233" s="32">
        <v>1</v>
      </c>
      <c r="O1233" s="39" t="s">
        <v>1576</v>
      </c>
      <c r="P1233" s="125">
        <f>SUMIFS('C - Sazby a jednotkové ceny'!$H$7:$H$69,'C - Sazby a jednotkové ceny'!$E$7:$E$69,'A1 - Seznam míst plnění vnější'!L1233,'C - Sazby a jednotkové ceny'!$F$7:$F$69,'A1 - Seznam míst plnění vnější'!M1233)</f>
        <v>0</v>
      </c>
      <c r="Q1233" s="269">
        <f t="shared" si="56"/>
        <v>0</v>
      </c>
      <c r="R1233" s="249" t="s">
        <v>1586</v>
      </c>
      <c r="S1233" s="251" t="s">
        <v>1586</v>
      </c>
      <c r="T1233" s="252" t="s">
        <v>1586</v>
      </c>
      <c r="U1233" s="250" t="s">
        <v>1586</v>
      </c>
      <c r="V1233" s="261" t="s">
        <v>1586</v>
      </c>
      <c r="W1233" s="262" t="s">
        <v>1586</v>
      </c>
      <c r="Y1233" s="15">
        <f ca="1">SUMIFS('D - Harmonogram úklidu'!$AJ$5:$AJ$1213,'D - Harmonogram úklidu'!$A$5:$A$1213,'A1 - Seznam míst plnění vnější'!G1234,'D - Harmonogram úklidu'!$B$5:$B$1213,'A1 - Seznam míst plnění vnější'!L1234)</f>
        <v>4</v>
      </c>
      <c r="Z1233" s="47" t="str">
        <f t="shared" si="55"/>
        <v>Újezd u Brna</v>
      </c>
    </row>
    <row r="1234" spans="1:26" ht="19.5" customHeight="1" x14ac:dyDescent="0.25">
      <c r="A1234" s="14" t="s">
        <v>2510</v>
      </c>
      <c r="B1234" s="30">
        <v>2101</v>
      </c>
      <c r="C1234" s="26" t="s">
        <v>344</v>
      </c>
      <c r="D1234" s="41" t="s">
        <v>27</v>
      </c>
      <c r="E1234" s="26">
        <v>361352</v>
      </c>
      <c r="F1234" s="26" t="s">
        <v>1931</v>
      </c>
      <c r="G1234" s="33" t="s">
        <v>2</v>
      </c>
      <c r="H1234" s="227" t="s">
        <v>1988</v>
      </c>
      <c r="I1234" s="227" t="s">
        <v>2426</v>
      </c>
      <c r="J1234" s="227" t="s">
        <v>2580</v>
      </c>
      <c r="K1234" s="227" t="s">
        <v>2493</v>
      </c>
      <c r="L1234" s="227" t="s">
        <v>348</v>
      </c>
      <c r="M1234" s="247">
        <v>4</v>
      </c>
      <c r="N1234" s="32">
        <v>1</v>
      </c>
      <c r="O1234" s="39" t="s">
        <v>1576</v>
      </c>
      <c r="P1234" s="125">
        <f>SUMIFS('C - Sazby a jednotkové ceny'!$H$7:$H$69,'C - Sazby a jednotkové ceny'!$E$7:$E$69,'A1 - Seznam míst plnění vnější'!L1234,'C - Sazby a jednotkové ceny'!$F$7:$F$69,'A1 - Seznam míst plnění vnější'!M1234)</f>
        <v>0</v>
      </c>
      <c r="Q1234" s="269">
        <f t="shared" si="56"/>
        <v>0</v>
      </c>
      <c r="R1234" s="249" t="s">
        <v>1586</v>
      </c>
      <c r="S1234" s="251" t="s">
        <v>1586</v>
      </c>
      <c r="T1234" s="252" t="s">
        <v>1586</v>
      </c>
      <c r="U1234" s="250" t="s">
        <v>1586</v>
      </c>
      <c r="V1234" s="261" t="s">
        <v>1586</v>
      </c>
      <c r="W1234" s="262" t="s">
        <v>1586</v>
      </c>
      <c r="Y1234" s="15">
        <f ca="1">SUMIFS('D - Harmonogram úklidu'!$AJ$5:$AJ$1213,'D - Harmonogram úklidu'!$A$5:$A$1213,'A1 - Seznam míst plnění vnější'!G1235,'D - Harmonogram úklidu'!$B$5:$B$1213,'A1 - Seznam míst plnění vnější'!L1235)</f>
        <v>4</v>
      </c>
      <c r="Z1234" s="47" t="str">
        <f t="shared" si="55"/>
        <v>Újezd u Brna</v>
      </c>
    </row>
    <row r="1235" spans="1:26" ht="19.5" customHeight="1" x14ac:dyDescent="0.25">
      <c r="A1235" s="14" t="s">
        <v>2510</v>
      </c>
      <c r="B1235" s="30">
        <v>2101</v>
      </c>
      <c r="C1235" s="26" t="s">
        <v>344</v>
      </c>
      <c r="D1235" s="41" t="s">
        <v>27</v>
      </c>
      <c r="E1235" s="26">
        <v>361352</v>
      </c>
      <c r="F1235" s="26" t="s">
        <v>1932</v>
      </c>
      <c r="G1235" s="33" t="s">
        <v>2</v>
      </c>
      <c r="H1235" s="227" t="s">
        <v>1988</v>
      </c>
      <c r="I1235" s="227" t="s">
        <v>2426</v>
      </c>
      <c r="J1235" s="227" t="s">
        <v>2580</v>
      </c>
      <c r="K1235" s="227" t="s">
        <v>2495</v>
      </c>
      <c r="L1235" s="227" t="s">
        <v>350</v>
      </c>
      <c r="M1235" s="247">
        <v>2</v>
      </c>
      <c r="N1235" s="244">
        <v>600</v>
      </c>
      <c r="O1235" s="243" t="s">
        <v>1575</v>
      </c>
      <c r="P1235" s="125">
        <f>SUMIFS('C - Sazby a jednotkové ceny'!$H$7:$H$69,'C - Sazby a jednotkové ceny'!$E$7:$E$69,'A1 - Seznam míst plnění vnější'!L1235,'C - Sazby a jednotkové ceny'!$F$7:$F$69,'A1 - Seznam míst plnění vnější'!M1235)</f>
        <v>0</v>
      </c>
      <c r="Q1235" s="269">
        <f t="shared" si="56"/>
        <v>0</v>
      </c>
      <c r="R1235" s="249" t="s">
        <v>1586</v>
      </c>
      <c r="S1235" s="251" t="s">
        <v>1586</v>
      </c>
      <c r="T1235" s="252" t="s">
        <v>1586</v>
      </c>
      <c r="U1235" s="250" t="s">
        <v>1586</v>
      </c>
      <c r="V1235" s="261" t="s">
        <v>1586</v>
      </c>
      <c r="W1235" s="262" t="s">
        <v>1586</v>
      </c>
      <c r="Y1235" s="15">
        <f ca="1">SUMIFS('D - Harmonogram úklidu'!$AJ$5:$AJ$1213,'D - Harmonogram úklidu'!$A$5:$A$1213,'A1 - Seznam míst plnění vnější'!G1236,'D - Harmonogram úklidu'!$B$5:$B$1213,'A1 - Seznam míst plnění vnější'!L1236)</f>
        <v>2</v>
      </c>
      <c r="Z1235" s="47" t="str">
        <f t="shared" si="55"/>
        <v>Újezd u Brna</v>
      </c>
    </row>
    <row r="1236" spans="1:26" ht="19.5" customHeight="1" x14ac:dyDescent="0.25">
      <c r="A1236" s="14" t="s">
        <v>2510</v>
      </c>
      <c r="B1236" s="30">
        <v>1862</v>
      </c>
      <c r="C1236" s="26" t="s">
        <v>128</v>
      </c>
      <c r="D1236" s="41" t="s">
        <v>137</v>
      </c>
      <c r="E1236" s="26">
        <v>748624</v>
      </c>
      <c r="F1236" s="26" t="s">
        <v>1624</v>
      </c>
      <c r="G1236" s="33" t="s">
        <v>237</v>
      </c>
      <c r="H1236" s="227" t="s">
        <v>1988</v>
      </c>
      <c r="I1236" s="227" t="s">
        <v>2427</v>
      </c>
      <c r="J1236" s="227" t="s">
        <v>2580</v>
      </c>
      <c r="K1236" s="227" t="s">
        <v>2491</v>
      </c>
      <c r="L1236" s="227" t="s">
        <v>346</v>
      </c>
      <c r="M1236" s="247">
        <v>2</v>
      </c>
      <c r="N1236" s="244">
        <v>8</v>
      </c>
      <c r="O1236" s="243" t="s">
        <v>1575</v>
      </c>
      <c r="P1236" s="125">
        <f>SUMIFS('C - Sazby a jednotkové ceny'!$H$7:$H$69,'C - Sazby a jednotkové ceny'!$E$7:$E$69,'A1 - Seznam míst plnění vnější'!L1236,'C - Sazby a jednotkové ceny'!$F$7:$F$69,'A1 - Seznam míst plnění vnější'!M1236)</f>
        <v>0</v>
      </c>
      <c r="Q1236" s="269">
        <f t="shared" si="56"/>
        <v>0</v>
      </c>
      <c r="R1236" s="249" t="s">
        <v>1586</v>
      </c>
      <c r="S1236" s="251" t="s">
        <v>1586</v>
      </c>
      <c r="T1236" s="252" t="s">
        <v>1586</v>
      </c>
      <c r="U1236" s="250" t="s">
        <v>1586</v>
      </c>
      <c r="V1236" s="261" t="s">
        <v>1586</v>
      </c>
      <c r="W1236" s="262" t="s">
        <v>1586</v>
      </c>
      <c r="Y1236" s="15">
        <f ca="1">SUMIFS('D - Harmonogram úklidu'!$AJ$5:$AJ$1213,'D - Harmonogram úklidu'!$A$5:$A$1213,'A1 - Seznam míst plnění vnější'!G1237,'D - Harmonogram úklidu'!$B$5:$B$1213,'A1 - Seznam míst plnění vnější'!L1237)</f>
        <v>4</v>
      </c>
      <c r="Z1236" s="47" t="str">
        <f t="shared" si="55"/>
        <v>Urbaneč</v>
      </c>
    </row>
    <row r="1237" spans="1:26" ht="19.5" customHeight="1" x14ac:dyDescent="0.25">
      <c r="A1237" s="14" t="s">
        <v>2510</v>
      </c>
      <c r="B1237" s="30">
        <v>1862</v>
      </c>
      <c r="C1237" s="26" t="s">
        <v>128</v>
      </c>
      <c r="D1237" s="41" t="s">
        <v>137</v>
      </c>
      <c r="E1237" s="26">
        <v>748624</v>
      </c>
      <c r="F1237" s="26" t="s">
        <v>1625</v>
      </c>
      <c r="G1237" s="33" t="s">
        <v>237</v>
      </c>
      <c r="H1237" s="227" t="s">
        <v>1988</v>
      </c>
      <c r="I1237" s="227" t="s">
        <v>2427</v>
      </c>
      <c r="J1237" s="227" t="s">
        <v>2580</v>
      </c>
      <c r="K1237" s="227" t="s">
        <v>2492</v>
      </c>
      <c r="L1237" s="227" t="s">
        <v>347</v>
      </c>
      <c r="M1237" s="247">
        <v>4</v>
      </c>
      <c r="N1237" s="32">
        <v>1</v>
      </c>
      <c r="O1237" s="39" t="s">
        <v>1576</v>
      </c>
      <c r="P1237" s="125">
        <f>SUMIFS('C - Sazby a jednotkové ceny'!$H$7:$H$69,'C - Sazby a jednotkové ceny'!$E$7:$E$69,'A1 - Seznam míst plnění vnější'!L1237,'C - Sazby a jednotkové ceny'!$F$7:$F$69,'A1 - Seznam míst plnění vnější'!M1237)</f>
        <v>0</v>
      </c>
      <c r="Q1237" s="269">
        <f t="shared" si="56"/>
        <v>0</v>
      </c>
      <c r="R1237" s="249" t="s">
        <v>1586</v>
      </c>
      <c r="S1237" s="251" t="s">
        <v>1586</v>
      </c>
      <c r="T1237" s="252" t="s">
        <v>1586</v>
      </c>
      <c r="U1237" s="250" t="s">
        <v>1586</v>
      </c>
      <c r="V1237" s="261" t="s">
        <v>1586</v>
      </c>
      <c r="W1237" s="262" t="s">
        <v>1586</v>
      </c>
      <c r="Y1237" s="15">
        <f ca="1">SUMIFS('D - Harmonogram úklidu'!$AJ$5:$AJ$1213,'D - Harmonogram úklidu'!$A$5:$A$1213,'A1 - Seznam míst plnění vnější'!G1238,'D - Harmonogram úklidu'!$B$5:$B$1213,'A1 - Seznam míst plnění vnější'!L1238)</f>
        <v>2</v>
      </c>
      <c r="Z1237" s="47" t="str">
        <f t="shared" si="55"/>
        <v>Urbaneč</v>
      </c>
    </row>
    <row r="1238" spans="1:26" ht="19.5" customHeight="1" x14ac:dyDescent="0.25">
      <c r="A1238" s="14" t="s">
        <v>2510</v>
      </c>
      <c r="B1238" s="30">
        <v>1862</v>
      </c>
      <c r="C1238" s="26" t="s">
        <v>128</v>
      </c>
      <c r="D1238" s="41" t="s">
        <v>137</v>
      </c>
      <c r="E1238" s="26">
        <v>748624</v>
      </c>
      <c r="F1238" s="26" t="s">
        <v>1626</v>
      </c>
      <c r="G1238" s="33" t="s">
        <v>237</v>
      </c>
      <c r="H1238" s="227" t="s">
        <v>1988</v>
      </c>
      <c r="I1238" s="227" t="s">
        <v>2427</v>
      </c>
      <c r="J1238" s="227" t="s">
        <v>2580</v>
      </c>
      <c r="K1238" s="227" t="s">
        <v>2495</v>
      </c>
      <c r="L1238" s="227" t="s">
        <v>350</v>
      </c>
      <c r="M1238" s="247">
        <v>1</v>
      </c>
      <c r="N1238" s="244">
        <v>165</v>
      </c>
      <c r="O1238" s="243" t="s">
        <v>1575</v>
      </c>
      <c r="P1238" s="125">
        <f>SUMIFS('C - Sazby a jednotkové ceny'!$H$7:$H$69,'C - Sazby a jednotkové ceny'!$E$7:$E$69,'A1 - Seznam míst plnění vnější'!L1238,'C - Sazby a jednotkové ceny'!$F$7:$F$69,'A1 - Seznam míst plnění vnější'!M1238)</f>
        <v>0</v>
      </c>
      <c r="Q1238" s="269">
        <f t="shared" si="56"/>
        <v>0</v>
      </c>
      <c r="R1238" s="249" t="s">
        <v>1586</v>
      </c>
      <c r="S1238" s="251" t="s">
        <v>1586</v>
      </c>
      <c r="T1238" s="252" t="s">
        <v>1586</v>
      </c>
      <c r="U1238" s="250" t="s">
        <v>1586</v>
      </c>
      <c r="V1238" s="261" t="s">
        <v>1586</v>
      </c>
      <c r="W1238" s="262" t="s">
        <v>1586</v>
      </c>
      <c r="Y1238" s="15">
        <f ca="1">SUMIFS('D - Harmonogram úklidu'!$AJ$5:$AJ$1213,'D - Harmonogram úklidu'!$A$5:$A$1213,'A1 - Seznam míst plnění vnější'!G1239,'D - Harmonogram úklidu'!$B$5:$B$1213,'A1 - Seznam míst plnění vnější'!L1239)</f>
        <v>1</v>
      </c>
      <c r="Z1238" s="47" t="str">
        <f t="shared" si="55"/>
        <v>Urbaneč</v>
      </c>
    </row>
    <row r="1239" spans="1:26" ht="19.5" customHeight="1" x14ac:dyDescent="0.25">
      <c r="A1239" s="14" t="s">
        <v>2510</v>
      </c>
      <c r="B1239" s="30">
        <v>1862</v>
      </c>
      <c r="C1239" s="26" t="s">
        <v>128</v>
      </c>
      <c r="D1239" s="42" t="s">
        <v>137</v>
      </c>
      <c r="E1239" s="26">
        <v>748624</v>
      </c>
      <c r="F1239" s="26" t="s">
        <v>1627</v>
      </c>
      <c r="G1239" s="33" t="s">
        <v>237</v>
      </c>
      <c r="H1239" s="227" t="s">
        <v>1988</v>
      </c>
      <c r="I1239" s="228" t="s">
        <v>2427</v>
      </c>
      <c r="J1239" s="227" t="s">
        <v>2494</v>
      </c>
      <c r="K1239" s="227" t="s">
        <v>2494</v>
      </c>
      <c r="L1239" s="227" t="s">
        <v>391</v>
      </c>
      <c r="M1239" s="247">
        <v>1</v>
      </c>
      <c r="N1239" s="246">
        <v>265</v>
      </c>
      <c r="O1239" s="243" t="s">
        <v>1575</v>
      </c>
      <c r="P1239" s="125">
        <f>SUMIFS('C - Sazby a jednotkové ceny'!$H$7:$H$69,'C - Sazby a jednotkové ceny'!$E$7:$E$69,'A1 - Seznam míst plnění vnější'!L1239,'C - Sazby a jednotkové ceny'!$F$7:$F$69,'A1 - Seznam míst plnění vnější'!M1239)</f>
        <v>0</v>
      </c>
      <c r="Q1239" s="269">
        <f t="shared" si="56"/>
        <v>0</v>
      </c>
      <c r="R1239" s="249" t="s">
        <v>1586</v>
      </c>
      <c r="S1239" s="251" t="s">
        <v>1586</v>
      </c>
      <c r="T1239" s="256" t="s">
        <v>1586</v>
      </c>
      <c r="U1239" s="250" t="s">
        <v>1586</v>
      </c>
      <c r="V1239" s="261" t="s">
        <v>1586</v>
      </c>
      <c r="W1239" s="262" t="s">
        <v>1586</v>
      </c>
      <c r="Y1239" s="15">
        <f ca="1">SUMIFS('D - Harmonogram úklidu'!$AJ$5:$AJ$1213,'D - Harmonogram úklidu'!$A$5:$A$1213,'A1 - Seznam míst plnění vnější'!G1240,'D - Harmonogram úklidu'!$B$5:$B$1213,'A1 - Seznam míst plnění vnější'!L1240)</f>
        <v>4</v>
      </c>
      <c r="Z1239" s="47" t="str">
        <f t="shared" si="55"/>
        <v>Urbaneč</v>
      </c>
    </row>
    <row r="1240" spans="1:26" ht="22.5" customHeight="1" x14ac:dyDescent="0.25">
      <c r="A1240" s="14" t="s">
        <v>2510</v>
      </c>
      <c r="B1240" s="30">
        <v>2081</v>
      </c>
      <c r="C1240" s="26" t="s">
        <v>68</v>
      </c>
      <c r="D1240" s="42" t="s">
        <v>65</v>
      </c>
      <c r="E1240" s="26">
        <v>366559</v>
      </c>
      <c r="F1240" s="26" t="s">
        <v>1655</v>
      </c>
      <c r="G1240" s="33" t="s">
        <v>110</v>
      </c>
      <c r="H1240" s="227" t="s">
        <v>1988</v>
      </c>
      <c r="I1240" s="228" t="s">
        <v>2429</v>
      </c>
      <c r="J1240" s="227" t="s">
        <v>2580</v>
      </c>
      <c r="K1240" s="228" t="s">
        <v>2492</v>
      </c>
      <c r="L1240" s="227" t="s">
        <v>347</v>
      </c>
      <c r="M1240" s="247">
        <v>4</v>
      </c>
      <c r="N1240" s="35">
        <v>1</v>
      </c>
      <c r="O1240" s="39" t="s">
        <v>1576</v>
      </c>
      <c r="P1240" s="125">
        <f>SUMIFS('C - Sazby a jednotkové ceny'!$H$7:$H$69,'C - Sazby a jednotkové ceny'!$E$7:$E$69,'A1 - Seznam míst plnění vnější'!L1240,'C - Sazby a jednotkové ceny'!$F$7:$F$69,'A1 - Seznam míst plnění vnější'!M1240)</f>
        <v>0</v>
      </c>
      <c r="Q1240" s="269">
        <f t="shared" si="56"/>
        <v>0</v>
      </c>
      <c r="R1240" s="249" t="s">
        <v>1586</v>
      </c>
      <c r="S1240" s="251" t="s">
        <v>1586</v>
      </c>
      <c r="T1240" s="256" t="s">
        <v>1586</v>
      </c>
      <c r="U1240" s="250" t="s">
        <v>1586</v>
      </c>
      <c r="V1240" s="261" t="s">
        <v>1586</v>
      </c>
      <c r="W1240" s="262" t="s">
        <v>1586</v>
      </c>
      <c r="Y1240" s="15">
        <f>SUMIFS('D - Harmonogram úklidu'!$AJ$5:$AJ$1213,'D - Harmonogram úklidu'!$A$5:$A$1213,'A1 - Seznam míst plnění vnější'!G1244,'D - Harmonogram úklidu'!$B$5:$B$1213,'A1 - Seznam míst plnění vnější'!L1244)</f>
        <v>0</v>
      </c>
      <c r="Z1240" s="47" t="str">
        <f t="shared" si="55"/>
        <v>Valtice</v>
      </c>
    </row>
    <row r="1241" spans="1:26" ht="22.5" customHeight="1" x14ac:dyDescent="0.25">
      <c r="A1241" s="14" t="s">
        <v>2510</v>
      </c>
      <c r="B1241" s="30">
        <v>2081</v>
      </c>
      <c r="C1241" s="26" t="s">
        <v>68</v>
      </c>
      <c r="D1241" s="42" t="s">
        <v>65</v>
      </c>
      <c r="E1241" s="26">
        <v>366757</v>
      </c>
      <c r="F1241" s="26" t="s">
        <v>1933</v>
      </c>
      <c r="G1241" s="33" t="s">
        <v>286</v>
      </c>
      <c r="H1241" s="227" t="s">
        <v>1988</v>
      </c>
      <c r="I1241" s="227" t="s">
        <v>2428</v>
      </c>
      <c r="J1241" s="227" t="s">
        <v>2580</v>
      </c>
      <c r="K1241" s="227" t="s">
        <v>2491</v>
      </c>
      <c r="L1241" s="227" t="s">
        <v>346</v>
      </c>
      <c r="M1241" s="247">
        <v>12</v>
      </c>
      <c r="N1241" s="244">
        <v>20</v>
      </c>
      <c r="O1241" s="243" t="s">
        <v>1575</v>
      </c>
      <c r="P1241" s="125">
        <f>SUMIFS('C - Sazby a jednotkové ceny'!$H$7:$H$69,'C - Sazby a jednotkové ceny'!$E$7:$E$69,'A1 - Seznam míst plnění vnější'!L1241,'C - Sazby a jednotkové ceny'!$F$7:$F$69,'A1 - Seznam míst plnění vnější'!M1241)</f>
        <v>0</v>
      </c>
      <c r="Q1241" s="269">
        <f t="shared" si="56"/>
        <v>0</v>
      </c>
      <c r="R1241" s="249" t="s">
        <v>1586</v>
      </c>
      <c r="S1241" s="251" t="s">
        <v>1586</v>
      </c>
      <c r="T1241" s="252" t="s">
        <v>1586</v>
      </c>
      <c r="U1241" s="250" t="s">
        <v>1586</v>
      </c>
      <c r="V1241" s="261" t="s">
        <v>1586</v>
      </c>
      <c r="W1241" s="262" t="s">
        <v>1586</v>
      </c>
      <c r="Y1241" s="15">
        <f ca="1">SUMIFS('D - Harmonogram úklidu'!$AJ$5:$AJ$1213,'D - Harmonogram úklidu'!$A$5:$A$1213,'A1 - Seznam míst plnění vnější'!G1241,'D - Harmonogram úklidu'!$B$5:$B$1213,'A1 - Seznam míst plnění vnější'!L1241)</f>
        <v>4</v>
      </c>
      <c r="Z1241" s="47" t="str">
        <f t="shared" ref="Z1241:Z1304" si="58">IF(ISNUMBER(SEARCH(" - ",G1241,1)),LEFT(G1241,(SEARCH(" - ",G1241,1))-1),G1241)</f>
        <v>Valtice město</v>
      </c>
    </row>
    <row r="1242" spans="1:26" ht="22.5" customHeight="1" x14ac:dyDescent="0.25">
      <c r="A1242" s="14" t="s">
        <v>2510</v>
      </c>
      <c r="B1242" s="30">
        <v>2081</v>
      </c>
      <c r="C1242" s="26" t="s">
        <v>68</v>
      </c>
      <c r="D1242" s="42" t="s">
        <v>65</v>
      </c>
      <c r="E1242" s="26">
        <v>366757</v>
      </c>
      <c r="F1242" s="26" t="s">
        <v>1934</v>
      </c>
      <c r="G1242" s="33" t="s">
        <v>286</v>
      </c>
      <c r="H1242" s="227" t="s">
        <v>1988</v>
      </c>
      <c r="I1242" s="227" t="s">
        <v>2428</v>
      </c>
      <c r="J1242" s="227" t="s">
        <v>2580</v>
      </c>
      <c r="K1242" s="227" t="s">
        <v>2492</v>
      </c>
      <c r="L1242" s="227" t="s">
        <v>347</v>
      </c>
      <c r="M1242" s="247">
        <v>12</v>
      </c>
      <c r="N1242" s="32">
        <v>2</v>
      </c>
      <c r="O1242" s="39" t="s">
        <v>1576</v>
      </c>
      <c r="P1242" s="125">
        <f>SUMIFS('C - Sazby a jednotkové ceny'!$H$7:$H$69,'C - Sazby a jednotkové ceny'!$E$7:$E$69,'A1 - Seznam míst plnění vnější'!L1242,'C - Sazby a jednotkové ceny'!$F$7:$F$69,'A1 - Seznam míst plnění vnější'!M1242)</f>
        <v>0</v>
      </c>
      <c r="Q1242" s="269">
        <f t="shared" ref="Q1242:Q1305" si="59">M1242*P1242*N1242*(365/12/28)</f>
        <v>0</v>
      </c>
      <c r="R1242" s="249" t="s">
        <v>1586</v>
      </c>
      <c r="S1242" s="251" t="s">
        <v>1586</v>
      </c>
      <c r="T1242" s="252" t="s">
        <v>1586</v>
      </c>
      <c r="U1242" s="250" t="s">
        <v>1586</v>
      </c>
      <c r="V1242" s="261" t="s">
        <v>1586</v>
      </c>
      <c r="W1242" s="262" t="s">
        <v>1586</v>
      </c>
      <c r="Y1242" s="15">
        <f ca="1">SUMIFS('D - Harmonogram úklidu'!$AJ$5:$AJ$1213,'D - Harmonogram úklidu'!$A$5:$A$1213,'A1 - Seznam míst plnění vnější'!G1242,'D - Harmonogram úklidu'!$B$5:$B$1213,'A1 - Seznam míst plnění vnější'!L1242)</f>
        <v>4</v>
      </c>
      <c r="Z1242" s="47" t="str">
        <f t="shared" si="58"/>
        <v>Valtice město</v>
      </c>
    </row>
    <row r="1243" spans="1:26" ht="22.5" customHeight="1" x14ac:dyDescent="0.25">
      <c r="A1243" s="14" t="s">
        <v>2510</v>
      </c>
      <c r="B1243" s="30">
        <v>2081</v>
      </c>
      <c r="C1243" s="26" t="s">
        <v>68</v>
      </c>
      <c r="D1243" s="42" t="s">
        <v>65</v>
      </c>
      <c r="E1243" s="26">
        <v>366757</v>
      </c>
      <c r="F1243" s="26" t="s">
        <v>1935</v>
      </c>
      <c r="G1243" s="33" t="s">
        <v>286</v>
      </c>
      <c r="H1243" s="227" t="s">
        <v>1988</v>
      </c>
      <c r="I1243" s="227" t="s">
        <v>2428</v>
      </c>
      <c r="J1243" s="227" t="s">
        <v>2494</v>
      </c>
      <c r="K1243" s="227" t="s">
        <v>2494</v>
      </c>
      <c r="L1243" s="227" t="s">
        <v>391</v>
      </c>
      <c r="M1243" s="247">
        <v>1</v>
      </c>
      <c r="N1243" s="244">
        <v>150</v>
      </c>
      <c r="O1243" s="243" t="s">
        <v>1575</v>
      </c>
      <c r="P1243" s="125">
        <f>SUMIFS('C - Sazby a jednotkové ceny'!$H$7:$H$69,'C - Sazby a jednotkové ceny'!$E$7:$E$69,'A1 - Seznam míst plnění vnější'!L1243,'C - Sazby a jednotkové ceny'!$F$7:$F$69,'A1 - Seznam míst plnění vnější'!M1243)</f>
        <v>0</v>
      </c>
      <c r="Q1243" s="269">
        <f t="shared" si="59"/>
        <v>0</v>
      </c>
      <c r="R1243" s="249" t="s">
        <v>1586</v>
      </c>
      <c r="S1243" s="251" t="s">
        <v>1586</v>
      </c>
      <c r="T1243" s="252" t="s">
        <v>1586</v>
      </c>
      <c r="U1243" s="250" t="s">
        <v>1586</v>
      </c>
      <c r="V1243" s="261" t="s">
        <v>1586</v>
      </c>
      <c r="W1243" s="262" t="s">
        <v>1586</v>
      </c>
      <c r="Y1243" s="15">
        <f ca="1">SUMIFS('D - Harmonogram úklidu'!$AJ$5:$AJ$1213,'D - Harmonogram úklidu'!$A$5:$A$1213,'A1 - Seznam míst plnění vnější'!G1243,'D - Harmonogram úklidu'!$B$5:$B$1213,'A1 - Seznam míst plnění vnější'!L1243)</f>
        <v>1</v>
      </c>
      <c r="Z1243" s="47" t="str">
        <f t="shared" si="58"/>
        <v>Valtice město</v>
      </c>
    </row>
    <row r="1244" spans="1:26" ht="11.25" customHeight="1" x14ac:dyDescent="0.25">
      <c r="A1244" s="14" t="s">
        <v>489</v>
      </c>
      <c r="B1244" s="30">
        <v>2791</v>
      </c>
      <c r="C1244" s="26" t="s">
        <v>68</v>
      </c>
      <c r="D1244" s="42" t="s">
        <v>58</v>
      </c>
      <c r="E1244" s="26">
        <v>371450</v>
      </c>
      <c r="F1244" s="26" t="s">
        <v>1649</v>
      </c>
      <c r="G1244" s="33" t="s">
        <v>1985</v>
      </c>
      <c r="H1244" s="227" t="s">
        <v>1988</v>
      </c>
      <c r="I1244" s="227" t="s">
        <v>2430</v>
      </c>
      <c r="J1244" s="227" t="s">
        <v>2580</v>
      </c>
      <c r="K1244" s="227" t="s">
        <v>2495</v>
      </c>
      <c r="L1244" s="227" t="s">
        <v>350</v>
      </c>
      <c r="M1244" s="248">
        <v>4</v>
      </c>
      <c r="N1244" s="244">
        <v>483</v>
      </c>
      <c r="O1244" s="243" t="s">
        <v>1575</v>
      </c>
      <c r="P1244" s="125">
        <f>SUMIFS('C - Sazby a jednotkové ceny'!$H$7:$H$69,'C - Sazby a jednotkové ceny'!$E$7:$E$69,'A1 - Seznam míst plnění vnější'!L1244,'C - Sazby a jednotkové ceny'!$F$7:$F$69,'A1 - Seznam míst plnění vnější'!M1244)</f>
        <v>0</v>
      </c>
      <c r="Q1244" s="269">
        <f t="shared" si="59"/>
        <v>0</v>
      </c>
      <c r="R1244" s="249" t="s">
        <v>1586</v>
      </c>
      <c r="S1244" s="251" t="s">
        <v>1586</v>
      </c>
      <c r="T1244" s="252" t="s">
        <v>1586</v>
      </c>
      <c r="U1244" s="250" t="s">
        <v>1586</v>
      </c>
      <c r="V1244" s="261" t="s">
        <v>1586</v>
      </c>
      <c r="W1244" s="262" t="s">
        <v>1586</v>
      </c>
      <c r="Y1244" s="15">
        <f ca="1">SUMIFS('D - Harmonogram úklidu'!$AJ$5:$AJ$1213,'D - Harmonogram úklidu'!$A$5:$A$1213,'A1 - Seznam míst plnění vnější'!G1245,'D - Harmonogram úklidu'!$B$5:$B$1213,'A1 - Seznam míst plnění vnější'!L1245)</f>
        <v>18</v>
      </c>
      <c r="Z1244" s="47" t="str">
        <f t="shared" si="58"/>
        <v>Velká nad Veličkou</v>
      </c>
    </row>
    <row r="1245" spans="1:26" ht="11.25" customHeight="1" x14ac:dyDescent="0.25">
      <c r="A1245" s="14" t="s">
        <v>2510</v>
      </c>
      <c r="B1245" s="30">
        <v>1261</v>
      </c>
      <c r="C1245" s="26" t="s">
        <v>344</v>
      </c>
      <c r="D1245" s="41" t="s">
        <v>132</v>
      </c>
      <c r="E1245" s="26">
        <v>366856</v>
      </c>
      <c r="F1245" s="26" t="s">
        <v>1616</v>
      </c>
      <c r="G1245" s="33" t="s">
        <v>273</v>
      </c>
      <c r="H1245" s="227" t="s">
        <v>1988</v>
      </c>
      <c r="I1245" s="227" t="s">
        <v>2432</v>
      </c>
      <c r="J1245" s="227" t="s">
        <v>2580</v>
      </c>
      <c r="K1245" s="227" t="s">
        <v>2495</v>
      </c>
      <c r="L1245" s="227" t="s">
        <v>350</v>
      </c>
      <c r="M1245" s="247">
        <v>1</v>
      </c>
      <c r="N1245" s="244">
        <v>2768</v>
      </c>
      <c r="O1245" s="243" t="s">
        <v>1575</v>
      </c>
      <c r="P1245" s="125">
        <f>SUMIFS('C - Sazby a jednotkové ceny'!$H$7:$H$69,'C - Sazby a jednotkové ceny'!$E$7:$E$69,'A1 - Seznam míst plnění vnější'!L1245,'C - Sazby a jednotkové ceny'!$F$7:$F$69,'A1 - Seznam míst plnění vnější'!M1245)</f>
        <v>0</v>
      </c>
      <c r="Q1245" s="269">
        <f t="shared" si="59"/>
        <v>0</v>
      </c>
      <c r="R1245" s="249" t="s">
        <v>1586</v>
      </c>
      <c r="S1245" s="251" t="s">
        <v>1585</v>
      </c>
      <c r="T1245" s="252" t="s">
        <v>1585</v>
      </c>
      <c r="U1245" s="250" t="s">
        <v>1586</v>
      </c>
      <c r="V1245" s="261" t="s">
        <v>1586</v>
      </c>
      <c r="W1245" s="262" t="s">
        <v>1586</v>
      </c>
      <c r="Y1245" s="15">
        <f ca="1">SUMIFS('D - Harmonogram úklidu'!$AJ$5:$AJ$1213,'D - Harmonogram úklidu'!$A$5:$A$1213,'A1 - Seznam míst plnění vnější'!G1250,'D - Harmonogram úklidu'!$B$5:$B$1213,'A1 - Seznam míst plnění vnější'!L1250)</f>
        <v>18</v>
      </c>
      <c r="Z1245" s="47" t="str">
        <f t="shared" si="58"/>
        <v>Velké Meziříčí</v>
      </c>
    </row>
    <row r="1246" spans="1:26" ht="11.25" customHeight="1" x14ac:dyDescent="0.25">
      <c r="A1246" s="14" t="s">
        <v>2510</v>
      </c>
      <c r="B1246" s="30">
        <v>1261</v>
      </c>
      <c r="C1246" s="26" t="s">
        <v>344</v>
      </c>
      <c r="D1246" s="42" t="s">
        <v>132</v>
      </c>
      <c r="E1246" s="26">
        <v>366856</v>
      </c>
      <c r="F1246" s="26" t="s">
        <v>1617</v>
      </c>
      <c r="G1246" s="33" t="s">
        <v>273</v>
      </c>
      <c r="H1246" s="227" t="s">
        <v>1988</v>
      </c>
      <c r="I1246" s="227" t="s">
        <v>2432</v>
      </c>
      <c r="J1246" s="227" t="s">
        <v>2494</v>
      </c>
      <c r="K1246" s="227" t="s">
        <v>2494</v>
      </c>
      <c r="L1246" s="227" t="s">
        <v>391</v>
      </c>
      <c r="M1246" s="247">
        <v>1</v>
      </c>
      <c r="N1246" s="244">
        <v>1692</v>
      </c>
      <c r="O1246" s="243" t="s">
        <v>1575</v>
      </c>
      <c r="P1246" s="125">
        <f>SUMIFS('C - Sazby a jednotkové ceny'!$H$7:$H$69,'C - Sazby a jednotkové ceny'!$E$7:$E$69,'A1 - Seznam míst plnění vnější'!L1246,'C - Sazby a jednotkové ceny'!$F$7:$F$69,'A1 - Seznam míst plnění vnější'!M1246)</f>
        <v>0</v>
      </c>
      <c r="Q1246" s="269">
        <f t="shared" si="59"/>
        <v>0</v>
      </c>
      <c r="R1246" s="249" t="s">
        <v>1586</v>
      </c>
      <c r="S1246" s="251" t="s">
        <v>1586</v>
      </c>
      <c r="T1246" s="252" t="s">
        <v>1586</v>
      </c>
      <c r="U1246" s="250" t="s">
        <v>1586</v>
      </c>
      <c r="V1246" s="261" t="s">
        <v>1586</v>
      </c>
      <c r="W1246" s="262" t="s">
        <v>1586</v>
      </c>
      <c r="Y1246" s="15">
        <f ca="1">SUMIFS('D - Harmonogram úklidu'!$AJ$5:$AJ$1213,'D - Harmonogram úklidu'!$A$5:$A$1213,'A1 - Seznam míst plnění vnější'!G1251,'D - Harmonogram úklidu'!$B$5:$B$1213,'A1 - Seznam míst plnění vnější'!L1251)</f>
        <v>4</v>
      </c>
      <c r="Z1246" s="47" t="str">
        <f t="shared" si="58"/>
        <v>Velké Meziříčí</v>
      </c>
    </row>
    <row r="1247" spans="1:26" ht="11.25" customHeight="1" x14ac:dyDescent="0.25">
      <c r="A1247" s="14" t="s">
        <v>2510</v>
      </c>
      <c r="B1247" s="30">
        <v>1261</v>
      </c>
      <c r="C1247" s="26" t="s">
        <v>344</v>
      </c>
      <c r="D1247" s="42" t="s">
        <v>132</v>
      </c>
      <c r="E1247" s="26">
        <v>366856</v>
      </c>
      <c r="F1247" s="26" t="s">
        <v>1638</v>
      </c>
      <c r="G1247" s="33" t="s">
        <v>273</v>
      </c>
      <c r="H1247" s="227" t="s">
        <v>1988</v>
      </c>
      <c r="I1247" s="227" t="s">
        <v>2433</v>
      </c>
      <c r="J1247" s="227" t="s">
        <v>2580</v>
      </c>
      <c r="K1247" s="227" t="s">
        <v>2495</v>
      </c>
      <c r="L1247" s="227" t="s">
        <v>349</v>
      </c>
      <c r="M1247" s="247">
        <v>2</v>
      </c>
      <c r="N1247" s="244">
        <v>120</v>
      </c>
      <c r="O1247" s="243" t="s">
        <v>1575</v>
      </c>
      <c r="P1247" s="125">
        <f>SUMIFS('C - Sazby a jednotkové ceny'!$H$7:$H$69,'C - Sazby a jednotkové ceny'!$E$7:$E$69,'A1 - Seznam míst plnění vnější'!L1247,'C - Sazby a jednotkové ceny'!$F$7:$F$69,'A1 - Seznam míst plnění vnější'!M1247)</f>
        <v>0</v>
      </c>
      <c r="Q1247" s="269">
        <f t="shared" si="59"/>
        <v>0</v>
      </c>
      <c r="R1247" s="249" t="s">
        <v>1585</v>
      </c>
      <c r="S1247" s="251" t="s">
        <v>1585</v>
      </c>
      <c r="T1247" s="252" t="s">
        <v>1585</v>
      </c>
      <c r="U1247" s="250" t="s">
        <v>1586</v>
      </c>
      <c r="V1247" s="261" t="s">
        <v>1586</v>
      </c>
      <c r="W1247" s="262" t="s">
        <v>1586</v>
      </c>
      <c r="Y1247" s="15">
        <f ca="1">SUMIFS('D - Harmonogram úklidu'!$AJ$5:$AJ$1213,'D - Harmonogram úklidu'!$A$5:$A$1213,'A1 - Seznam míst plnění vnější'!G1252,'D - Harmonogram úklidu'!$B$5:$B$1213,'A1 - Seznam míst plnění vnější'!L1252)</f>
        <v>4</v>
      </c>
      <c r="Z1247" s="47" t="str">
        <f t="shared" si="58"/>
        <v>Velké Meziříčí</v>
      </c>
    </row>
    <row r="1248" spans="1:26" ht="11.25" customHeight="1" x14ac:dyDescent="0.25">
      <c r="A1248" s="14" t="s">
        <v>2510</v>
      </c>
      <c r="B1248" s="30">
        <v>1261</v>
      </c>
      <c r="C1248" s="44" t="s">
        <v>344</v>
      </c>
      <c r="D1248" s="42" t="s">
        <v>132</v>
      </c>
      <c r="E1248" s="26">
        <v>366856</v>
      </c>
      <c r="F1248" s="26" t="s">
        <v>1639</v>
      </c>
      <c r="G1248" s="33" t="s">
        <v>273</v>
      </c>
      <c r="H1248" s="227" t="s">
        <v>1988</v>
      </c>
      <c r="I1248" s="227" t="s">
        <v>2433</v>
      </c>
      <c r="J1248" s="227" t="s">
        <v>2580</v>
      </c>
      <c r="K1248" s="227" t="s">
        <v>2495</v>
      </c>
      <c r="L1248" s="227" t="s">
        <v>350</v>
      </c>
      <c r="M1248" s="247">
        <v>2</v>
      </c>
      <c r="N1248" s="244">
        <v>120</v>
      </c>
      <c r="O1248" s="243" t="s">
        <v>1575</v>
      </c>
      <c r="P1248" s="125">
        <f>SUMIFS('C - Sazby a jednotkové ceny'!$H$7:$H$69,'C - Sazby a jednotkové ceny'!$E$7:$E$69,'A1 - Seznam míst plnění vnější'!L1248,'C - Sazby a jednotkové ceny'!$F$7:$F$69,'A1 - Seznam míst plnění vnější'!M1248)</f>
        <v>0</v>
      </c>
      <c r="Q1248" s="269">
        <f t="shared" si="59"/>
        <v>0</v>
      </c>
      <c r="R1248" s="249" t="s">
        <v>1586</v>
      </c>
      <c r="S1248" s="251" t="s">
        <v>1585</v>
      </c>
      <c r="T1248" s="252" t="s">
        <v>1585</v>
      </c>
      <c r="U1248" s="250" t="s">
        <v>1586</v>
      </c>
      <c r="V1248" s="261" t="s">
        <v>1586</v>
      </c>
      <c r="W1248" s="262" t="s">
        <v>1586</v>
      </c>
      <c r="Y1248" s="15">
        <f ca="1">SUMIFS('D - Harmonogram úklidu'!$AJ$5:$AJ$1213,'D - Harmonogram úklidu'!$A$5:$A$1213,'A1 - Seznam míst plnění vnější'!G1253,'D - Harmonogram úklidu'!$B$5:$B$1213,'A1 - Seznam míst plnění vnější'!L1253)</f>
        <v>4</v>
      </c>
      <c r="Z1248" s="47" t="str">
        <f t="shared" si="58"/>
        <v>Velké Meziříčí</v>
      </c>
    </row>
    <row r="1249" spans="1:26" ht="11.25" customHeight="1" x14ac:dyDescent="0.25">
      <c r="A1249" s="14" t="s">
        <v>2510</v>
      </c>
      <c r="B1249" s="30">
        <v>1261</v>
      </c>
      <c r="C1249" s="44" t="s">
        <v>344</v>
      </c>
      <c r="D1249" s="42" t="s">
        <v>132</v>
      </c>
      <c r="E1249" s="26">
        <v>366856</v>
      </c>
      <c r="F1249" s="26" t="s">
        <v>1823</v>
      </c>
      <c r="G1249" s="33" t="s">
        <v>273</v>
      </c>
      <c r="H1249" s="227" t="s">
        <v>1988</v>
      </c>
      <c r="I1249" s="227" t="s">
        <v>2434</v>
      </c>
      <c r="J1249" s="227" t="s">
        <v>2580</v>
      </c>
      <c r="K1249" s="227" t="s">
        <v>2492</v>
      </c>
      <c r="L1249" s="227" t="s">
        <v>347</v>
      </c>
      <c r="M1249" s="247">
        <v>12</v>
      </c>
      <c r="N1249" s="31">
        <v>1</v>
      </c>
      <c r="O1249" s="39" t="s">
        <v>1576</v>
      </c>
      <c r="P1249" s="125">
        <f>SUMIFS('C - Sazby a jednotkové ceny'!$H$7:$H$69,'C - Sazby a jednotkové ceny'!$E$7:$E$69,'A1 - Seznam míst plnění vnější'!L1249,'C - Sazby a jednotkové ceny'!$F$7:$F$69,'A1 - Seznam míst plnění vnější'!M1249)</f>
        <v>0</v>
      </c>
      <c r="Q1249" s="269">
        <f t="shared" si="59"/>
        <v>0</v>
      </c>
      <c r="R1249" s="249" t="s">
        <v>1586</v>
      </c>
      <c r="S1249" s="251" t="s">
        <v>1586</v>
      </c>
      <c r="T1249" s="254" t="s">
        <v>1586</v>
      </c>
      <c r="U1249" s="250" t="s">
        <v>1586</v>
      </c>
      <c r="V1249" s="261" t="s">
        <v>1586</v>
      </c>
      <c r="W1249" s="262" t="s">
        <v>1586</v>
      </c>
      <c r="Y1249" s="15">
        <f ca="1">SUMIFS('D - Harmonogram úklidu'!$AJ$5:$AJ$1213,'D - Harmonogram úklidu'!$A$5:$A$1213,'A1 - Seznam míst plnění vnější'!G1254,'D - Harmonogram úklidu'!$B$5:$B$1213,'A1 - Seznam míst plnění vnější'!L1254)</f>
        <v>2</v>
      </c>
      <c r="Z1249" s="47" t="str">
        <f t="shared" si="58"/>
        <v>Velké Meziříčí</v>
      </c>
    </row>
    <row r="1250" spans="1:26" ht="11.25" customHeight="1" x14ac:dyDescent="0.25">
      <c r="A1250" s="14" t="s">
        <v>2510</v>
      </c>
      <c r="B1250" s="30">
        <v>1261</v>
      </c>
      <c r="C1250" s="44" t="s">
        <v>344</v>
      </c>
      <c r="D1250" s="42" t="s">
        <v>132</v>
      </c>
      <c r="E1250" s="26">
        <v>366856</v>
      </c>
      <c r="F1250" s="26" t="s">
        <v>1824</v>
      </c>
      <c r="G1250" s="33" t="s">
        <v>273</v>
      </c>
      <c r="H1250" s="227" t="s">
        <v>1988</v>
      </c>
      <c r="I1250" s="227" t="s">
        <v>2434</v>
      </c>
      <c r="J1250" s="227" t="s">
        <v>2580</v>
      </c>
      <c r="K1250" s="227" t="s">
        <v>2495</v>
      </c>
      <c r="L1250" s="227" t="s">
        <v>350</v>
      </c>
      <c r="M1250" s="247">
        <v>12</v>
      </c>
      <c r="N1250" s="244">
        <v>220</v>
      </c>
      <c r="O1250" s="243" t="s">
        <v>1575</v>
      </c>
      <c r="P1250" s="125">
        <f>SUMIFS('C - Sazby a jednotkové ceny'!$H$7:$H$69,'C - Sazby a jednotkové ceny'!$E$7:$E$69,'A1 - Seznam míst plnění vnější'!L1250,'C - Sazby a jednotkové ceny'!$F$7:$F$69,'A1 - Seznam míst plnění vnější'!M1250)</f>
        <v>0</v>
      </c>
      <c r="Q1250" s="269">
        <f t="shared" si="59"/>
        <v>0</v>
      </c>
      <c r="R1250" s="249" t="s">
        <v>1586</v>
      </c>
      <c r="S1250" s="251" t="s">
        <v>1585</v>
      </c>
      <c r="T1250" s="252" t="s">
        <v>1585</v>
      </c>
      <c r="U1250" s="250" t="s">
        <v>1586</v>
      </c>
      <c r="V1250" s="261" t="s">
        <v>1586</v>
      </c>
      <c r="W1250" s="262" t="s">
        <v>1586</v>
      </c>
      <c r="Y1250" s="15">
        <f ca="1">SUMIFS('D - Harmonogram úklidu'!$AJ$5:$AJ$1213,'D - Harmonogram úklidu'!$A$5:$A$1213,'A1 - Seznam míst plnění vnější'!G1255,'D - Harmonogram úklidu'!$B$5:$B$1213,'A1 - Seznam míst plnění vnější'!L1255)</f>
        <v>6</v>
      </c>
      <c r="Z1250" s="47" t="str">
        <f t="shared" si="58"/>
        <v>Velké Meziříčí</v>
      </c>
    </row>
    <row r="1251" spans="1:26" ht="19.5" customHeight="1" x14ac:dyDescent="0.25">
      <c r="A1251" s="14" t="s">
        <v>2510</v>
      </c>
      <c r="B1251" s="30">
        <v>1261</v>
      </c>
      <c r="C1251" s="26" t="s">
        <v>344</v>
      </c>
      <c r="D1251" s="42" t="s">
        <v>132</v>
      </c>
      <c r="E1251" s="26">
        <v>367458</v>
      </c>
      <c r="F1251" s="26" t="s">
        <v>1912</v>
      </c>
      <c r="G1251" s="33" t="s">
        <v>274</v>
      </c>
      <c r="H1251" s="227" t="s">
        <v>1988</v>
      </c>
      <c r="I1251" s="228" t="s">
        <v>2431</v>
      </c>
      <c r="J1251" s="227" t="s">
        <v>2580</v>
      </c>
      <c r="K1251" s="228" t="s">
        <v>2491</v>
      </c>
      <c r="L1251" s="227" t="s">
        <v>346</v>
      </c>
      <c r="M1251" s="247">
        <v>4</v>
      </c>
      <c r="N1251" s="246">
        <v>53</v>
      </c>
      <c r="O1251" s="243" t="s">
        <v>1575</v>
      </c>
      <c r="P1251" s="125">
        <f>SUMIFS('C - Sazby a jednotkové ceny'!$H$7:$H$69,'C - Sazby a jednotkové ceny'!$E$7:$E$69,'A1 - Seznam míst plnění vnější'!L1251,'C - Sazby a jednotkové ceny'!$F$7:$F$69,'A1 - Seznam míst plnění vnější'!M1251)</f>
        <v>0</v>
      </c>
      <c r="Q1251" s="269">
        <f t="shared" si="59"/>
        <v>0</v>
      </c>
      <c r="R1251" s="249" t="s">
        <v>1586</v>
      </c>
      <c r="S1251" s="251" t="s">
        <v>1586</v>
      </c>
      <c r="T1251" s="256" t="s">
        <v>1586</v>
      </c>
      <c r="U1251" s="250" t="s">
        <v>1586</v>
      </c>
      <c r="V1251" s="261" t="s">
        <v>1586</v>
      </c>
      <c r="W1251" s="262" t="s">
        <v>1586</v>
      </c>
      <c r="Y1251" s="15">
        <f ca="1">SUMIFS('D - Harmonogram úklidu'!$AJ$5:$AJ$1213,'D - Harmonogram úklidu'!$A$5:$A$1213,'A1 - Seznam míst plnění vnější'!G1246,'D - Harmonogram úklidu'!$B$5:$B$1213,'A1 - Seznam míst plnění vnější'!L1246)</f>
        <v>1</v>
      </c>
      <c r="Z1251" s="47" t="str">
        <f t="shared" si="58"/>
        <v>Velké Meziříčí zastávka</v>
      </c>
    </row>
    <row r="1252" spans="1:26" ht="20.25" customHeight="1" thickBot="1" x14ac:dyDescent="0.3">
      <c r="A1252" s="14" t="s">
        <v>2510</v>
      </c>
      <c r="B1252" s="36">
        <v>1261</v>
      </c>
      <c r="C1252" s="20" t="s">
        <v>344</v>
      </c>
      <c r="D1252" s="45" t="s">
        <v>132</v>
      </c>
      <c r="E1252" s="26">
        <v>367458</v>
      </c>
      <c r="F1252" s="225" t="s">
        <v>1913</v>
      </c>
      <c r="G1252" s="38" t="s">
        <v>274</v>
      </c>
      <c r="H1252" s="227" t="s">
        <v>1988</v>
      </c>
      <c r="I1252" s="228" t="s">
        <v>2431</v>
      </c>
      <c r="J1252" s="227" t="s">
        <v>2580</v>
      </c>
      <c r="K1252" s="227" t="s">
        <v>2492</v>
      </c>
      <c r="L1252" s="227" t="s">
        <v>347</v>
      </c>
      <c r="M1252" s="247">
        <v>4</v>
      </c>
      <c r="N1252" s="32">
        <v>3</v>
      </c>
      <c r="O1252" s="39" t="s">
        <v>1576</v>
      </c>
      <c r="P1252" s="125">
        <f>SUMIFS('C - Sazby a jednotkové ceny'!$H$7:$H$69,'C - Sazby a jednotkové ceny'!$E$7:$E$69,'A1 - Seznam míst plnění vnější'!L1252,'C - Sazby a jednotkové ceny'!$F$7:$F$69,'A1 - Seznam míst plnění vnější'!M1252)</f>
        <v>0</v>
      </c>
      <c r="Q1252" s="269">
        <f t="shared" si="59"/>
        <v>0</v>
      </c>
      <c r="R1252" s="249" t="s">
        <v>1586</v>
      </c>
      <c r="S1252" s="251" t="s">
        <v>1586</v>
      </c>
      <c r="T1252" s="252" t="s">
        <v>1586</v>
      </c>
      <c r="U1252" s="250" t="s">
        <v>1586</v>
      </c>
      <c r="V1252" s="261" t="s">
        <v>1586</v>
      </c>
      <c r="W1252" s="262" t="s">
        <v>1586</v>
      </c>
      <c r="Y1252" s="15">
        <f ca="1">SUMIFS('D - Harmonogram úklidu'!$AJ$5:$AJ$1213,'D - Harmonogram úklidu'!$A$5:$A$1213,'A1 - Seznam míst plnění vnější'!G1247,'D - Harmonogram úklidu'!$B$5:$B$1213,'A1 - Seznam míst plnění vnější'!L1247)</f>
        <v>4</v>
      </c>
      <c r="Z1252" s="47" t="str">
        <f t="shared" si="58"/>
        <v>Velké Meziříčí zastávka</v>
      </c>
    </row>
    <row r="1253" spans="1:26" ht="19.5" customHeight="1" x14ac:dyDescent="0.25">
      <c r="A1253" s="14" t="s">
        <v>2510</v>
      </c>
      <c r="B1253" s="30">
        <v>1261</v>
      </c>
      <c r="C1253" s="44" t="s">
        <v>344</v>
      </c>
      <c r="D1253" s="42" t="s">
        <v>132</v>
      </c>
      <c r="E1253" s="26">
        <v>367458</v>
      </c>
      <c r="F1253" s="26" t="s">
        <v>1914</v>
      </c>
      <c r="G1253" s="33" t="s">
        <v>274</v>
      </c>
      <c r="H1253" s="227" t="s">
        <v>1988</v>
      </c>
      <c r="I1253" s="227" t="s">
        <v>2431</v>
      </c>
      <c r="J1253" s="227" t="s">
        <v>2580</v>
      </c>
      <c r="K1253" s="227" t="s">
        <v>2495</v>
      </c>
      <c r="L1253" s="227" t="s">
        <v>350</v>
      </c>
      <c r="M1253" s="247">
        <v>4</v>
      </c>
      <c r="N1253" s="244">
        <v>177</v>
      </c>
      <c r="O1253" s="243" t="s">
        <v>1575</v>
      </c>
      <c r="P1253" s="125">
        <f>SUMIFS('C - Sazby a jednotkové ceny'!$H$7:$H$69,'C - Sazby a jednotkové ceny'!$E$7:$E$69,'A1 - Seznam míst plnění vnější'!L1253,'C - Sazby a jednotkové ceny'!$F$7:$F$69,'A1 - Seznam míst plnění vnější'!M1253)</f>
        <v>0</v>
      </c>
      <c r="Q1253" s="269">
        <f t="shared" si="59"/>
        <v>0</v>
      </c>
      <c r="R1253" s="249" t="s">
        <v>1586</v>
      </c>
      <c r="S1253" s="251" t="s">
        <v>1586</v>
      </c>
      <c r="T1253" s="252" t="s">
        <v>1586</v>
      </c>
      <c r="U1253" s="250" t="s">
        <v>1586</v>
      </c>
      <c r="V1253" s="261" t="s">
        <v>1586</v>
      </c>
      <c r="W1253" s="262" t="s">
        <v>1586</v>
      </c>
      <c r="Y1253" s="15">
        <f ca="1">SUMIFS('D - Harmonogram úklidu'!$AJ$5:$AJ$1213,'D - Harmonogram úklidu'!$A$5:$A$1213,'A1 - Seznam míst plnění vnější'!G1248,'D - Harmonogram úklidu'!$B$5:$B$1213,'A1 - Seznam míst plnění vnější'!L1248)</f>
        <v>18</v>
      </c>
      <c r="Z1253" s="47" t="str">
        <f t="shared" si="58"/>
        <v>Velké Meziříčí zastávka</v>
      </c>
    </row>
    <row r="1254" spans="1:26" ht="19.5" customHeight="1" x14ac:dyDescent="0.25">
      <c r="A1254" s="14" t="s">
        <v>2510</v>
      </c>
      <c r="B1254" s="30">
        <v>1261</v>
      </c>
      <c r="C1254" s="26" t="s">
        <v>344</v>
      </c>
      <c r="D1254" s="41" t="s">
        <v>132</v>
      </c>
      <c r="E1254" s="26">
        <v>367458</v>
      </c>
      <c r="F1254" s="26" t="s">
        <v>1915</v>
      </c>
      <c r="G1254" s="33" t="s">
        <v>274</v>
      </c>
      <c r="H1254" s="227" t="s">
        <v>1988</v>
      </c>
      <c r="I1254" s="227" t="s">
        <v>2431</v>
      </c>
      <c r="J1254" s="227" t="s">
        <v>2494</v>
      </c>
      <c r="K1254" s="227" t="s">
        <v>2494</v>
      </c>
      <c r="L1254" s="227" t="s">
        <v>391</v>
      </c>
      <c r="M1254" s="247">
        <v>2</v>
      </c>
      <c r="N1254" s="244">
        <v>295</v>
      </c>
      <c r="O1254" s="243" t="s">
        <v>1575</v>
      </c>
      <c r="P1254" s="125">
        <f>SUMIFS('C - Sazby a jednotkové ceny'!$H$7:$H$69,'C - Sazby a jednotkové ceny'!$E$7:$E$69,'A1 - Seznam míst plnění vnější'!L1254,'C - Sazby a jednotkové ceny'!$F$7:$F$69,'A1 - Seznam míst plnění vnější'!M1254)</f>
        <v>0</v>
      </c>
      <c r="Q1254" s="269">
        <f t="shared" si="59"/>
        <v>0</v>
      </c>
      <c r="R1254" s="249" t="s">
        <v>1586</v>
      </c>
      <c r="S1254" s="251" t="s">
        <v>1586</v>
      </c>
      <c r="T1254" s="252" t="s">
        <v>1586</v>
      </c>
      <c r="U1254" s="250" t="s">
        <v>1586</v>
      </c>
      <c r="V1254" s="261" t="s">
        <v>1586</v>
      </c>
      <c r="W1254" s="262" t="s">
        <v>1586</v>
      </c>
      <c r="Y1254" s="15">
        <f ca="1">SUMIFS('D - Harmonogram úklidu'!$AJ$5:$AJ$1213,'D - Harmonogram úklidu'!$A$5:$A$1213,'A1 - Seznam míst plnění vnější'!G1249,'D - Harmonogram úklidu'!$B$5:$B$1213,'A1 - Seznam míst plnění vnější'!L1249)</f>
        <v>20</v>
      </c>
      <c r="Z1254" s="47" t="str">
        <f t="shared" si="58"/>
        <v>Velké Meziříčí zastávka</v>
      </c>
    </row>
    <row r="1255" spans="1:26" ht="11.25" customHeight="1" x14ac:dyDescent="0.25">
      <c r="A1255" s="14" t="s">
        <v>489</v>
      </c>
      <c r="B1255" s="30">
        <v>2021</v>
      </c>
      <c r="C1255" s="44" t="s">
        <v>344</v>
      </c>
      <c r="D1255" s="42" t="s">
        <v>25</v>
      </c>
      <c r="E1255" s="26">
        <v>367557</v>
      </c>
      <c r="F1255" s="26" t="s">
        <v>1645</v>
      </c>
      <c r="G1255" s="33" t="s">
        <v>16</v>
      </c>
      <c r="H1255" s="227" t="s">
        <v>1988</v>
      </c>
      <c r="I1255" s="227" t="s">
        <v>2435</v>
      </c>
      <c r="J1255" s="227" t="s">
        <v>2580</v>
      </c>
      <c r="K1255" s="227" t="s">
        <v>2495</v>
      </c>
      <c r="L1255" s="227" t="s">
        <v>350</v>
      </c>
      <c r="M1255" s="248">
        <v>4</v>
      </c>
      <c r="N1255" s="244">
        <v>364</v>
      </c>
      <c r="O1255" s="243" t="s">
        <v>1575</v>
      </c>
      <c r="P1255" s="125">
        <f>SUMIFS('C - Sazby a jednotkové ceny'!$H$7:$H$69,'C - Sazby a jednotkové ceny'!$E$7:$E$69,'A1 - Seznam míst plnění vnější'!L1255,'C - Sazby a jednotkové ceny'!$F$7:$F$69,'A1 - Seznam míst plnění vnější'!M1255)</f>
        <v>0</v>
      </c>
      <c r="Q1255" s="269">
        <f t="shared" si="59"/>
        <v>0</v>
      </c>
      <c r="R1255" s="249" t="s">
        <v>1586</v>
      </c>
      <c r="S1255" s="251" t="s">
        <v>1586</v>
      </c>
      <c r="T1255" s="252" t="s">
        <v>1586</v>
      </c>
      <c r="U1255" s="250" t="s">
        <v>1586</v>
      </c>
      <c r="V1255" s="261" t="s">
        <v>1586</v>
      </c>
      <c r="W1255" s="262" t="s">
        <v>1586</v>
      </c>
      <c r="Y1255" s="15">
        <f ca="1">SUMIFS('D - Harmonogram úklidu'!$AJ$5:$AJ$1213,'D - Harmonogram úklidu'!$A$5:$A$1213,'A1 - Seznam míst plnění vnější'!G1256,'D - Harmonogram úklidu'!$B$5:$B$1213,'A1 - Seznam míst plnění vnější'!L1256)</f>
        <v>6</v>
      </c>
      <c r="Z1255" s="47" t="str">
        <f t="shared" si="58"/>
        <v>Velké Opatovice</v>
      </c>
    </row>
    <row r="1256" spans="1:26" ht="11.25" customHeight="1" x14ac:dyDescent="0.25">
      <c r="A1256" s="14" t="s">
        <v>2510</v>
      </c>
      <c r="B1256" s="30">
        <v>2021</v>
      </c>
      <c r="C1256" s="44" t="s">
        <v>344</v>
      </c>
      <c r="D1256" s="42" t="s">
        <v>25</v>
      </c>
      <c r="E1256" s="26">
        <v>367557</v>
      </c>
      <c r="F1256" s="26" t="s">
        <v>1656</v>
      </c>
      <c r="G1256" s="33" t="s">
        <v>16</v>
      </c>
      <c r="H1256" s="227" t="s">
        <v>1988</v>
      </c>
      <c r="I1256" s="227" t="s">
        <v>2435</v>
      </c>
      <c r="J1256" s="227" t="s">
        <v>2580</v>
      </c>
      <c r="K1256" s="227" t="s">
        <v>2495</v>
      </c>
      <c r="L1256" s="227" t="s">
        <v>350</v>
      </c>
      <c r="M1256" s="247">
        <v>1</v>
      </c>
      <c r="N1256" s="244">
        <v>1420</v>
      </c>
      <c r="O1256" s="243" t="s">
        <v>1575</v>
      </c>
      <c r="P1256" s="125">
        <f>SUMIFS('C - Sazby a jednotkové ceny'!$H$7:$H$69,'C - Sazby a jednotkové ceny'!$E$7:$E$69,'A1 - Seznam míst plnění vnější'!L1256,'C - Sazby a jednotkové ceny'!$F$7:$F$69,'A1 - Seznam míst plnění vnější'!M1256)</f>
        <v>0</v>
      </c>
      <c r="Q1256" s="269">
        <f t="shared" si="59"/>
        <v>0</v>
      </c>
      <c r="R1256" s="249" t="s">
        <v>1586</v>
      </c>
      <c r="S1256" s="251" t="s">
        <v>1586</v>
      </c>
      <c r="T1256" s="252" t="s">
        <v>1586</v>
      </c>
      <c r="U1256" s="250" t="s">
        <v>1586</v>
      </c>
      <c r="V1256" s="261" t="s">
        <v>1586</v>
      </c>
      <c r="W1256" s="262" t="s">
        <v>1586</v>
      </c>
      <c r="Y1256" s="15">
        <f ca="1">SUMIFS('D - Harmonogram úklidu'!$AJ$5:$AJ$1213,'D - Harmonogram úklidu'!$A$5:$A$1213,'A1 - Seznam míst plnění vnější'!G1257,'D - Harmonogram úklidu'!$B$5:$B$1213,'A1 - Seznam míst plnění vnější'!L1257)</f>
        <v>4</v>
      </c>
      <c r="Z1256" s="47" t="str">
        <f t="shared" si="58"/>
        <v>Velké Opatovice</v>
      </c>
    </row>
    <row r="1257" spans="1:26" ht="11.25" customHeight="1" x14ac:dyDescent="0.25">
      <c r="A1257" s="14" t="s">
        <v>2510</v>
      </c>
      <c r="B1257" s="30">
        <v>2021</v>
      </c>
      <c r="C1257" s="44" t="s">
        <v>344</v>
      </c>
      <c r="D1257" s="42" t="s">
        <v>25</v>
      </c>
      <c r="E1257" s="26">
        <v>367557</v>
      </c>
      <c r="F1257" s="26" t="s">
        <v>1618</v>
      </c>
      <c r="G1257" s="33" t="s">
        <v>16</v>
      </c>
      <c r="H1257" s="227" t="s">
        <v>1988</v>
      </c>
      <c r="I1257" s="228" t="s">
        <v>2436</v>
      </c>
      <c r="J1257" s="227" t="s">
        <v>2580</v>
      </c>
      <c r="K1257" s="227" t="s">
        <v>2492</v>
      </c>
      <c r="L1257" s="227" t="s">
        <v>347</v>
      </c>
      <c r="M1257" s="247">
        <v>4</v>
      </c>
      <c r="N1257" s="35">
        <v>1</v>
      </c>
      <c r="O1257" s="39" t="s">
        <v>1576</v>
      </c>
      <c r="P1257" s="125">
        <f>SUMIFS('C - Sazby a jednotkové ceny'!$H$7:$H$69,'C - Sazby a jednotkové ceny'!$E$7:$E$69,'A1 - Seznam míst plnění vnější'!L1257,'C - Sazby a jednotkové ceny'!$F$7:$F$69,'A1 - Seznam míst plnění vnější'!M1257)</f>
        <v>0</v>
      </c>
      <c r="Q1257" s="269">
        <f t="shared" si="59"/>
        <v>0</v>
      </c>
      <c r="R1257" s="249" t="s">
        <v>1586</v>
      </c>
      <c r="S1257" s="251" t="s">
        <v>1586</v>
      </c>
      <c r="T1257" s="252" t="s">
        <v>1586</v>
      </c>
      <c r="U1257" s="250" t="s">
        <v>1586</v>
      </c>
      <c r="V1257" s="261" t="s">
        <v>1586</v>
      </c>
      <c r="W1257" s="262" t="s">
        <v>1586</v>
      </c>
      <c r="Y1257" s="15">
        <f ca="1">SUMIFS('D - Harmonogram úklidu'!$AJ$5:$AJ$1213,'D - Harmonogram úklidu'!$A$5:$A$1213,'A1 - Seznam míst plnění vnější'!G1258,'D - Harmonogram úklidu'!$B$5:$B$1213,'A1 - Seznam míst plnění vnější'!L1258)</f>
        <v>6</v>
      </c>
      <c r="Z1257" s="47" t="str">
        <f t="shared" si="58"/>
        <v>Velké Opatovice</v>
      </c>
    </row>
    <row r="1258" spans="1:26" ht="11.25" customHeight="1" x14ac:dyDescent="0.25">
      <c r="A1258" s="14" t="s">
        <v>2510</v>
      </c>
      <c r="B1258" s="30">
        <v>2021</v>
      </c>
      <c r="C1258" s="26" t="s">
        <v>344</v>
      </c>
      <c r="D1258" s="41" t="s">
        <v>25</v>
      </c>
      <c r="E1258" s="26">
        <v>367557</v>
      </c>
      <c r="F1258" s="26" t="s">
        <v>1619</v>
      </c>
      <c r="G1258" s="33" t="s">
        <v>16</v>
      </c>
      <c r="H1258" s="227" t="s">
        <v>1988</v>
      </c>
      <c r="I1258" s="227" t="s">
        <v>2436</v>
      </c>
      <c r="J1258" s="227" t="s">
        <v>2580</v>
      </c>
      <c r="K1258" s="227" t="s">
        <v>2495</v>
      </c>
      <c r="L1258" s="227" t="s">
        <v>350</v>
      </c>
      <c r="M1258" s="247">
        <v>4</v>
      </c>
      <c r="N1258" s="244">
        <v>140</v>
      </c>
      <c r="O1258" s="243" t="s">
        <v>1575</v>
      </c>
      <c r="P1258" s="125">
        <f>SUMIFS('C - Sazby a jednotkové ceny'!$H$7:$H$69,'C - Sazby a jednotkové ceny'!$E$7:$E$69,'A1 - Seznam míst plnění vnější'!L1258,'C - Sazby a jednotkové ceny'!$F$7:$F$69,'A1 - Seznam míst plnění vnější'!M1258)</f>
        <v>0</v>
      </c>
      <c r="Q1258" s="269">
        <f t="shared" si="59"/>
        <v>0</v>
      </c>
      <c r="R1258" s="249" t="s">
        <v>1586</v>
      </c>
      <c r="S1258" s="251" t="s">
        <v>1586</v>
      </c>
      <c r="T1258" s="252" t="s">
        <v>1586</v>
      </c>
      <c r="U1258" s="250" t="s">
        <v>1586</v>
      </c>
      <c r="V1258" s="261" t="s">
        <v>1586</v>
      </c>
      <c r="W1258" s="262" t="s">
        <v>1586</v>
      </c>
      <c r="Y1258" s="15">
        <f ca="1">SUMIFS('D - Harmonogram úklidu'!$AJ$5:$AJ$1213,'D - Harmonogram úklidu'!$A$5:$A$1213,'A1 - Seznam míst plnění vnější'!G1259,'D - Harmonogram úklidu'!$B$5:$B$1213,'A1 - Seznam míst plnění vnější'!L1259)</f>
        <v>4</v>
      </c>
      <c r="Z1258" s="47" t="str">
        <f t="shared" si="58"/>
        <v>Velké Opatovice</v>
      </c>
    </row>
    <row r="1259" spans="1:26" ht="11.25" customHeight="1" x14ac:dyDescent="0.25">
      <c r="A1259" s="14" t="s">
        <v>2510</v>
      </c>
      <c r="B1259" s="30">
        <v>2091</v>
      </c>
      <c r="C1259" s="26" t="s">
        <v>68</v>
      </c>
      <c r="D1259" s="42" t="s">
        <v>63</v>
      </c>
      <c r="E1259" s="26">
        <v>367656</v>
      </c>
      <c r="F1259" s="26" t="s">
        <v>1807</v>
      </c>
      <c r="G1259" s="33" t="s">
        <v>482</v>
      </c>
      <c r="H1259" s="227" t="s">
        <v>1988</v>
      </c>
      <c r="I1259" s="227" t="s">
        <v>2438</v>
      </c>
      <c r="J1259" s="227" t="s">
        <v>2580</v>
      </c>
      <c r="K1259" s="227" t="s">
        <v>2492</v>
      </c>
      <c r="L1259" s="227" t="s">
        <v>347</v>
      </c>
      <c r="M1259" s="247">
        <v>4</v>
      </c>
      <c r="N1259" s="32">
        <v>2</v>
      </c>
      <c r="O1259" s="39" t="s">
        <v>1576</v>
      </c>
      <c r="P1259" s="125">
        <f>SUMIFS('C - Sazby a jednotkové ceny'!$H$7:$H$69,'C - Sazby a jednotkové ceny'!$E$7:$E$69,'A1 - Seznam míst plnění vnější'!L1259,'C - Sazby a jednotkové ceny'!$F$7:$F$69,'A1 - Seznam míst plnění vnější'!M1259)</f>
        <v>0</v>
      </c>
      <c r="Q1259" s="269">
        <f t="shared" si="59"/>
        <v>0</v>
      </c>
      <c r="R1259" s="249" t="s">
        <v>1586</v>
      </c>
      <c r="S1259" s="251" t="s">
        <v>1586</v>
      </c>
      <c r="T1259" s="252" t="s">
        <v>1586</v>
      </c>
      <c r="U1259" s="250" t="s">
        <v>1586</v>
      </c>
      <c r="V1259" s="261" t="s">
        <v>1586</v>
      </c>
      <c r="W1259" s="262" t="s">
        <v>1586</v>
      </c>
      <c r="Y1259" s="15">
        <f ca="1">SUMIFS('D - Harmonogram úklidu'!$AJ$5:$AJ$1213,'D - Harmonogram úklidu'!$A$5:$A$1213,'A1 - Seznam míst plnění vnější'!G1262,'D - Harmonogram úklidu'!$B$5:$B$1213,'A1 - Seznam míst plnění vnější'!L1262)</f>
        <v>2</v>
      </c>
      <c r="Z1259" s="47" t="str">
        <f t="shared" si="58"/>
        <v>Velké Pavlovice</v>
      </c>
    </row>
    <row r="1260" spans="1:26" ht="19.5" customHeight="1" x14ac:dyDescent="0.25">
      <c r="A1260" s="14" t="s">
        <v>2510</v>
      </c>
      <c r="B1260" s="30">
        <v>2091</v>
      </c>
      <c r="C1260" s="26" t="s">
        <v>68</v>
      </c>
      <c r="D1260" s="42" t="s">
        <v>63</v>
      </c>
      <c r="E1260" s="26">
        <v>367854</v>
      </c>
      <c r="F1260" s="26" t="s">
        <v>1653</v>
      </c>
      <c r="G1260" s="33" t="s">
        <v>287</v>
      </c>
      <c r="H1260" s="227" t="s">
        <v>1988</v>
      </c>
      <c r="I1260" s="227" t="s">
        <v>2437</v>
      </c>
      <c r="J1260" s="227" t="s">
        <v>2580</v>
      </c>
      <c r="K1260" s="227" t="s">
        <v>2491</v>
      </c>
      <c r="L1260" s="227" t="s">
        <v>346</v>
      </c>
      <c r="M1260" s="247">
        <v>4</v>
      </c>
      <c r="N1260" s="244">
        <v>35</v>
      </c>
      <c r="O1260" s="243" t="s">
        <v>1575</v>
      </c>
      <c r="P1260" s="125">
        <f>SUMIFS('C - Sazby a jednotkové ceny'!$H$7:$H$69,'C - Sazby a jednotkové ceny'!$E$7:$E$69,'A1 - Seznam míst plnění vnější'!L1260,'C - Sazby a jednotkové ceny'!$F$7:$F$69,'A1 - Seznam míst plnění vnější'!M1260)</f>
        <v>0</v>
      </c>
      <c r="Q1260" s="269">
        <f t="shared" si="59"/>
        <v>0</v>
      </c>
      <c r="R1260" s="249" t="s">
        <v>1586</v>
      </c>
      <c r="S1260" s="251" t="s">
        <v>1586</v>
      </c>
      <c r="T1260" s="252" t="s">
        <v>1586</v>
      </c>
      <c r="U1260" s="250" t="s">
        <v>1586</v>
      </c>
      <c r="V1260" s="261" t="s">
        <v>1586</v>
      </c>
      <c r="W1260" s="262" t="s">
        <v>1586</v>
      </c>
      <c r="Y1260" s="15">
        <f ca="1">SUMIFS('D - Harmonogram úklidu'!$AJ$5:$AJ$1213,'D - Harmonogram úklidu'!$A$5:$A$1213,'A1 - Seznam míst plnění vnější'!G1260,'D - Harmonogram úklidu'!$B$5:$B$1213,'A1 - Seznam míst plnění vnější'!L1260)</f>
        <v>4</v>
      </c>
      <c r="Z1260" s="47" t="str">
        <f t="shared" si="58"/>
        <v>Velké Pavlovice zastávka</v>
      </c>
    </row>
    <row r="1261" spans="1:26" ht="19.5" customHeight="1" x14ac:dyDescent="0.25">
      <c r="A1261" s="14" t="s">
        <v>2510</v>
      </c>
      <c r="B1261" s="30">
        <v>2091</v>
      </c>
      <c r="C1261" s="26" t="s">
        <v>68</v>
      </c>
      <c r="D1261" s="42" t="s">
        <v>63</v>
      </c>
      <c r="E1261" s="26">
        <v>367854</v>
      </c>
      <c r="F1261" s="26" t="s">
        <v>1654</v>
      </c>
      <c r="G1261" s="33" t="s">
        <v>287</v>
      </c>
      <c r="H1261" s="227" t="s">
        <v>1988</v>
      </c>
      <c r="I1261" s="227" t="s">
        <v>2437</v>
      </c>
      <c r="J1261" s="227" t="s">
        <v>2580</v>
      </c>
      <c r="K1261" s="227" t="s">
        <v>2492</v>
      </c>
      <c r="L1261" s="227" t="s">
        <v>347</v>
      </c>
      <c r="M1261" s="247">
        <v>4</v>
      </c>
      <c r="N1261" s="32">
        <v>1</v>
      </c>
      <c r="O1261" s="39" t="s">
        <v>1576</v>
      </c>
      <c r="P1261" s="125">
        <f>SUMIFS('C - Sazby a jednotkové ceny'!$H$7:$H$69,'C - Sazby a jednotkové ceny'!$E$7:$E$69,'A1 - Seznam míst plnění vnější'!L1261,'C - Sazby a jednotkové ceny'!$F$7:$F$69,'A1 - Seznam míst plnění vnější'!M1261)</f>
        <v>0</v>
      </c>
      <c r="Q1261" s="269">
        <f t="shared" si="59"/>
        <v>0</v>
      </c>
      <c r="R1261" s="249" t="s">
        <v>1586</v>
      </c>
      <c r="S1261" s="251" t="s">
        <v>1586</v>
      </c>
      <c r="T1261" s="252" t="s">
        <v>1586</v>
      </c>
      <c r="U1261" s="250" t="s">
        <v>1586</v>
      </c>
      <c r="V1261" s="261" t="s">
        <v>1586</v>
      </c>
      <c r="W1261" s="262" t="s">
        <v>1586</v>
      </c>
      <c r="Y1261" s="15">
        <f ca="1">SUMIFS('D - Harmonogram úklidu'!$AJ$5:$AJ$1213,'D - Harmonogram úklidu'!$A$5:$A$1213,'A1 - Seznam míst plnění vnější'!G1261,'D - Harmonogram úklidu'!$B$5:$B$1213,'A1 - Seznam míst plnění vnější'!L1261)</f>
        <v>4</v>
      </c>
      <c r="Z1261" s="47" t="str">
        <f t="shared" si="58"/>
        <v>Velké Pavlovice zastávka</v>
      </c>
    </row>
    <row r="1262" spans="1:26" ht="19.5" customHeight="1" x14ac:dyDescent="0.25">
      <c r="A1262" s="14" t="s">
        <v>2510</v>
      </c>
      <c r="B1262" s="30">
        <v>1862</v>
      </c>
      <c r="C1262" s="26" t="s">
        <v>128</v>
      </c>
      <c r="D1262" s="42" t="s">
        <v>137</v>
      </c>
      <c r="E1262" s="26">
        <v>749028</v>
      </c>
      <c r="F1262" s="26" t="s">
        <v>1624</v>
      </c>
      <c r="G1262" s="33" t="s">
        <v>275</v>
      </c>
      <c r="H1262" s="227" t="s">
        <v>1988</v>
      </c>
      <c r="I1262" s="227" t="s">
        <v>2439</v>
      </c>
      <c r="J1262" s="227" t="s">
        <v>2580</v>
      </c>
      <c r="K1262" s="227" t="s">
        <v>2491</v>
      </c>
      <c r="L1262" s="227" t="s">
        <v>346</v>
      </c>
      <c r="M1262" s="247">
        <v>2</v>
      </c>
      <c r="N1262" s="244">
        <v>8</v>
      </c>
      <c r="O1262" s="243" t="s">
        <v>1575</v>
      </c>
      <c r="P1262" s="125">
        <f>SUMIFS('C - Sazby a jednotkové ceny'!$H$7:$H$69,'C - Sazby a jednotkové ceny'!$E$7:$E$69,'A1 - Seznam míst plnění vnější'!L1262,'C - Sazby a jednotkové ceny'!$F$7:$F$69,'A1 - Seznam míst plnění vnější'!M1262)</f>
        <v>0</v>
      </c>
      <c r="Q1262" s="269">
        <f t="shared" si="59"/>
        <v>0</v>
      </c>
      <c r="R1262" s="249" t="s">
        <v>1586</v>
      </c>
      <c r="S1262" s="251" t="s">
        <v>1586</v>
      </c>
      <c r="T1262" s="252" t="s">
        <v>1586</v>
      </c>
      <c r="U1262" s="250" t="s">
        <v>1586</v>
      </c>
      <c r="V1262" s="261" t="s">
        <v>1586</v>
      </c>
      <c r="W1262" s="262" t="s">
        <v>1586</v>
      </c>
      <c r="Y1262" s="15">
        <f ca="1">SUMIFS('D - Harmonogram úklidu'!$AJ$5:$AJ$1213,'D - Harmonogram úklidu'!$A$5:$A$1213,'A1 - Seznam míst plnění vnější'!G1263,'D - Harmonogram úklidu'!$B$5:$B$1213,'A1 - Seznam míst plnění vnější'!L1263)</f>
        <v>4</v>
      </c>
      <c r="Z1262" s="47" t="str">
        <f t="shared" si="58"/>
        <v>Velký Pěčín</v>
      </c>
    </row>
    <row r="1263" spans="1:26" ht="19.5" customHeight="1" x14ac:dyDescent="0.25">
      <c r="A1263" s="14" t="s">
        <v>2510</v>
      </c>
      <c r="B1263" s="30">
        <v>1862</v>
      </c>
      <c r="C1263" s="26" t="s">
        <v>128</v>
      </c>
      <c r="D1263" s="42" t="s">
        <v>137</v>
      </c>
      <c r="E1263" s="26">
        <v>749028</v>
      </c>
      <c r="F1263" s="26" t="s">
        <v>1625</v>
      </c>
      <c r="G1263" s="33" t="s">
        <v>275</v>
      </c>
      <c r="H1263" s="227" t="s">
        <v>1988</v>
      </c>
      <c r="I1263" s="227" t="s">
        <v>2439</v>
      </c>
      <c r="J1263" s="227" t="s">
        <v>2580</v>
      </c>
      <c r="K1263" s="227" t="s">
        <v>2492</v>
      </c>
      <c r="L1263" s="227" t="s">
        <v>347</v>
      </c>
      <c r="M1263" s="247">
        <v>4</v>
      </c>
      <c r="N1263" s="32">
        <v>1</v>
      </c>
      <c r="O1263" s="39" t="s">
        <v>1576</v>
      </c>
      <c r="P1263" s="125">
        <f>SUMIFS('C - Sazby a jednotkové ceny'!$H$7:$H$69,'C - Sazby a jednotkové ceny'!$E$7:$E$69,'A1 - Seznam míst plnění vnější'!L1263,'C - Sazby a jednotkové ceny'!$F$7:$F$69,'A1 - Seznam míst plnění vnější'!M1263)</f>
        <v>0</v>
      </c>
      <c r="Q1263" s="269">
        <f t="shared" si="59"/>
        <v>0</v>
      </c>
      <c r="R1263" s="249" t="s">
        <v>1586</v>
      </c>
      <c r="S1263" s="251" t="s">
        <v>1586</v>
      </c>
      <c r="T1263" s="252" t="s">
        <v>1586</v>
      </c>
      <c r="U1263" s="250" t="s">
        <v>1586</v>
      </c>
      <c r="V1263" s="261" t="s">
        <v>1586</v>
      </c>
      <c r="W1263" s="262" t="s">
        <v>1586</v>
      </c>
      <c r="Y1263" s="15">
        <f ca="1">SUMIFS('D - Harmonogram úklidu'!$AJ$5:$AJ$1213,'D - Harmonogram úklidu'!$A$5:$A$1213,'A1 - Seznam míst plnění vnější'!G1264,'D - Harmonogram úklidu'!$B$5:$B$1213,'A1 - Seznam míst plnění vnější'!L1264)</f>
        <v>2</v>
      </c>
      <c r="Z1263" s="47" t="str">
        <f t="shared" si="58"/>
        <v>Velký Pěčín</v>
      </c>
    </row>
    <row r="1264" spans="1:26" ht="19.5" customHeight="1" x14ac:dyDescent="0.25">
      <c r="A1264" s="14" t="s">
        <v>2510</v>
      </c>
      <c r="B1264" s="30">
        <v>1862</v>
      </c>
      <c r="C1264" s="26" t="s">
        <v>128</v>
      </c>
      <c r="D1264" s="41" t="s">
        <v>137</v>
      </c>
      <c r="E1264" s="26">
        <v>749028</v>
      </c>
      <c r="F1264" s="26" t="s">
        <v>1626</v>
      </c>
      <c r="G1264" s="33" t="s">
        <v>275</v>
      </c>
      <c r="H1264" s="227" t="s">
        <v>1988</v>
      </c>
      <c r="I1264" s="227" t="s">
        <v>2439</v>
      </c>
      <c r="J1264" s="227" t="s">
        <v>2580</v>
      </c>
      <c r="K1264" s="227" t="s">
        <v>2495</v>
      </c>
      <c r="L1264" s="227" t="s">
        <v>350</v>
      </c>
      <c r="M1264" s="247">
        <v>1</v>
      </c>
      <c r="N1264" s="244">
        <v>186</v>
      </c>
      <c r="O1264" s="243" t="s">
        <v>1575</v>
      </c>
      <c r="P1264" s="125">
        <f>SUMIFS('C - Sazby a jednotkové ceny'!$H$7:$H$69,'C - Sazby a jednotkové ceny'!$E$7:$E$69,'A1 - Seznam míst plnění vnější'!L1264,'C - Sazby a jednotkové ceny'!$F$7:$F$69,'A1 - Seznam míst plnění vnější'!M1264)</f>
        <v>0</v>
      </c>
      <c r="Q1264" s="269">
        <f t="shared" si="59"/>
        <v>0</v>
      </c>
      <c r="R1264" s="249" t="s">
        <v>1586</v>
      </c>
      <c r="S1264" s="251" t="s">
        <v>1586</v>
      </c>
      <c r="T1264" s="252" t="s">
        <v>1586</v>
      </c>
      <c r="U1264" s="250" t="s">
        <v>1586</v>
      </c>
      <c r="V1264" s="261" t="s">
        <v>1586</v>
      </c>
      <c r="W1264" s="262" t="s">
        <v>1586</v>
      </c>
      <c r="Y1264" s="15">
        <f ca="1">SUMIFS('D - Harmonogram úklidu'!$AJ$5:$AJ$1213,'D - Harmonogram úklidu'!$A$5:$A$1213,'A1 - Seznam míst plnění vnější'!G1265,'D - Harmonogram úklidu'!$B$5:$B$1213,'A1 - Seznam míst plnění vnější'!L1265)</f>
        <v>1</v>
      </c>
      <c r="Z1264" s="47" t="str">
        <f t="shared" si="58"/>
        <v>Velký Pěčín</v>
      </c>
    </row>
    <row r="1265" spans="1:26" ht="19.5" customHeight="1" x14ac:dyDescent="0.25">
      <c r="A1265" s="14" t="s">
        <v>2510</v>
      </c>
      <c r="B1265" s="30">
        <v>1862</v>
      </c>
      <c r="C1265" s="26" t="s">
        <v>128</v>
      </c>
      <c r="D1265" s="41" t="s">
        <v>137</v>
      </c>
      <c r="E1265" s="26">
        <v>749028</v>
      </c>
      <c r="F1265" s="26" t="s">
        <v>1627</v>
      </c>
      <c r="G1265" s="33" t="s">
        <v>275</v>
      </c>
      <c r="H1265" s="227" t="s">
        <v>1988</v>
      </c>
      <c r="I1265" s="227" t="s">
        <v>2439</v>
      </c>
      <c r="J1265" s="227" t="s">
        <v>2494</v>
      </c>
      <c r="K1265" s="227" t="s">
        <v>2494</v>
      </c>
      <c r="L1265" s="227" t="s">
        <v>391</v>
      </c>
      <c r="M1265" s="247">
        <v>1</v>
      </c>
      <c r="N1265" s="244">
        <v>300</v>
      </c>
      <c r="O1265" s="243" t="s">
        <v>1575</v>
      </c>
      <c r="P1265" s="125">
        <f>SUMIFS('C - Sazby a jednotkové ceny'!$H$7:$H$69,'C - Sazby a jednotkové ceny'!$E$7:$E$69,'A1 - Seznam míst plnění vnější'!L1265,'C - Sazby a jednotkové ceny'!$F$7:$F$69,'A1 - Seznam míst plnění vnější'!M1265)</f>
        <v>0</v>
      </c>
      <c r="Q1265" s="269">
        <f t="shared" si="59"/>
        <v>0</v>
      </c>
      <c r="R1265" s="249" t="s">
        <v>1586</v>
      </c>
      <c r="S1265" s="251" t="s">
        <v>1586</v>
      </c>
      <c r="T1265" s="255" t="s">
        <v>1586</v>
      </c>
      <c r="U1265" s="250" t="s">
        <v>1586</v>
      </c>
      <c r="V1265" s="261" t="s">
        <v>1586</v>
      </c>
      <c r="W1265" s="262" t="s">
        <v>1586</v>
      </c>
      <c r="Y1265" s="15">
        <f ca="1">SUMIFS('D - Harmonogram úklidu'!$AJ$5:$AJ$1213,'D - Harmonogram úklidu'!$A$5:$A$1213,'A1 - Seznam míst plnění vnější'!G1266,'D - Harmonogram úklidu'!$B$5:$B$1213,'A1 - Seznam míst plnění vnější'!L1266)</f>
        <v>2</v>
      </c>
      <c r="Z1265" s="47" t="str">
        <f t="shared" si="58"/>
        <v>Velký Pěčín</v>
      </c>
    </row>
    <row r="1266" spans="1:26" ht="19.5" customHeight="1" x14ac:dyDescent="0.25">
      <c r="A1266" s="14" t="s">
        <v>2510</v>
      </c>
      <c r="B1266" s="30">
        <v>1201</v>
      </c>
      <c r="C1266" s="26" t="s">
        <v>68</v>
      </c>
      <c r="D1266" s="42" t="s">
        <v>123</v>
      </c>
      <c r="E1266" s="26">
        <v>350959</v>
      </c>
      <c r="F1266" s="26" t="s">
        <v>1624</v>
      </c>
      <c r="G1266" s="33" t="s">
        <v>238</v>
      </c>
      <c r="H1266" s="227" t="s">
        <v>1988</v>
      </c>
      <c r="I1266" s="227" t="s">
        <v>2440</v>
      </c>
      <c r="J1266" s="227" t="s">
        <v>2580</v>
      </c>
      <c r="K1266" s="227" t="s">
        <v>2491</v>
      </c>
      <c r="L1266" s="227" t="s">
        <v>346</v>
      </c>
      <c r="M1266" s="247">
        <v>2</v>
      </c>
      <c r="N1266" s="244">
        <v>20</v>
      </c>
      <c r="O1266" s="243" t="s">
        <v>1575</v>
      </c>
      <c r="P1266" s="125">
        <f>SUMIFS('C - Sazby a jednotkové ceny'!$H$7:$H$69,'C - Sazby a jednotkové ceny'!$E$7:$E$69,'A1 - Seznam míst plnění vnější'!L1266,'C - Sazby a jednotkové ceny'!$F$7:$F$69,'A1 - Seznam míst plnění vnější'!M1266)</f>
        <v>0</v>
      </c>
      <c r="Q1266" s="269">
        <f t="shared" si="59"/>
        <v>0</v>
      </c>
      <c r="R1266" s="249" t="s">
        <v>1586</v>
      </c>
      <c r="S1266" s="251" t="s">
        <v>1586</v>
      </c>
      <c r="T1266" s="252" t="s">
        <v>1586</v>
      </c>
      <c r="U1266" s="250" t="s">
        <v>1586</v>
      </c>
      <c r="V1266" s="261" t="s">
        <v>1586</v>
      </c>
      <c r="W1266" s="262" t="s">
        <v>1586</v>
      </c>
      <c r="Y1266" s="15">
        <f ca="1">SUMIFS('D - Harmonogram úklidu'!$AJ$5:$AJ$1213,'D - Harmonogram úklidu'!$A$5:$A$1213,'A1 - Seznam míst plnění vnější'!G1267,'D - Harmonogram úklidu'!$B$5:$B$1213,'A1 - Seznam míst plnění vnější'!L1267)</f>
        <v>4</v>
      </c>
      <c r="Z1266" s="47" t="str">
        <f t="shared" si="58"/>
        <v>Vesce</v>
      </c>
    </row>
    <row r="1267" spans="1:26" ht="19.5" customHeight="1" x14ac:dyDescent="0.25">
      <c r="A1267" s="14" t="s">
        <v>2510</v>
      </c>
      <c r="B1267" s="30">
        <v>1201</v>
      </c>
      <c r="C1267" s="26" t="s">
        <v>68</v>
      </c>
      <c r="D1267" s="42" t="s">
        <v>123</v>
      </c>
      <c r="E1267" s="26">
        <v>350959</v>
      </c>
      <c r="F1267" s="26" t="s">
        <v>1625</v>
      </c>
      <c r="G1267" s="33" t="s">
        <v>238</v>
      </c>
      <c r="H1267" s="227" t="s">
        <v>1988</v>
      </c>
      <c r="I1267" s="227" t="s">
        <v>2440</v>
      </c>
      <c r="J1267" s="227" t="s">
        <v>2580</v>
      </c>
      <c r="K1267" s="227" t="s">
        <v>2492</v>
      </c>
      <c r="L1267" s="227" t="s">
        <v>347</v>
      </c>
      <c r="M1267" s="247">
        <v>4</v>
      </c>
      <c r="N1267" s="32">
        <v>1</v>
      </c>
      <c r="O1267" s="39" t="s">
        <v>1576</v>
      </c>
      <c r="P1267" s="125">
        <f>SUMIFS('C - Sazby a jednotkové ceny'!$H$7:$H$69,'C - Sazby a jednotkové ceny'!$E$7:$E$69,'A1 - Seznam míst plnění vnější'!L1267,'C - Sazby a jednotkové ceny'!$F$7:$F$69,'A1 - Seznam míst plnění vnější'!M1267)</f>
        <v>0</v>
      </c>
      <c r="Q1267" s="269">
        <f t="shared" si="59"/>
        <v>0</v>
      </c>
      <c r="R1267" s="249" t="s">
        <v>1586</v>
      </c>
      <c r="S1267" s="251" t="s">
        <v>1586</v>
      </c>
      <c r="T1267" s="252" t="s">
        <v>1586</v>
      </c>
      <c r="U1267" s="250" t="s">
        <v>1586</v>
      </c>
      <c r="V1267" s="261" t="s">
        <v>1586</v>
      </c>
      <c r="W1267" s="262" t="s">
        <v>1586</v>
      </c>
      <c r="Y1267" s="15">
        <f ca="1">SUMIFS('D - Harmonogram úklidu'!$AJ$5:$AJ$1213,'D - Harmonogram úklidu'!$A$5:$A$1213,'A1 - Seznam míst plnění vnější'!G1268,'D - Harmonogram úklidu'!$B$5:$B$1213,'A1 - Seznam míst plnění vnější'!L1268)</f>
        <v>2</v>
      </c>
      <c r="Z1267" s="47" t="str">
        <f t="shared" si="58"/>
        <v>Vesce</v>
      </c>
    </row>
    <row r="1268" spans="1:26" ht="19.5" customHeight="1" x14ac:dyDescent="0.25">
      <c r="A1268" s="14" t="s">
        <v>2510</v>
      </c>
      <c r="B1268" s="30">
        <v>1201</v>
      </c>
      <c r="C1268" s="26" t="s">
        <v>68</v>
      </c>
      <c r="D1268" s="42" t="s">
        <v>123</v>
      </c>
      <c r="E1268" s="26">
        <v>350959</v>
      </c>
      <c r="F1268" s="26" t="s">
        <v>1626</v>
      </c>
      <c r="G1268" s="33" t="s">
        <v>238</v>
      </c>
      <c r="H1268" s="227" t="s">
        <v>1988</v>
      </c>
      <c r="I1268" s="227" t="s">
        <v>2440</v>
      </c>
      <c r="J1268" s="227" t="s">
        <v>2580</v>
      </c>
      <c r="K1268" s="227" t="s">
        <v>2495</v>
      </c>
      <c r="L1268" s="227" t="s">
        <v>350</v>
      </c>
      <c r="M1268" s="247">
        <v>1</v>
      </c>
      <c r="N1268" s="244">
        <v>393</v>
      </c>
      <c r="O1268" s="243" t="s">
        <v>1575</v>
      </c>
      <c r="P1268" s="125">
        <f>SUMIFS('C - Sazby a jednotkové ceny'!$H$7:$H$69,'C - Sazby a jednotkové ceny'!$E$7:$E$69,'A1 - Seznam míst plnění vnější'!L1268,'C - Sazby a jednotkové ceny'!$F$7:$F$69,'A1 - Seznam míst plnění vnější'!M1268)</f>
        <v>0</v>
      </c>
      <c r="Q1268" s="269">
        <f t="shared" si="59"/>
        <v>0</v>
      </c>
      <c r="R1268" s="249" t="s">
        <v>1586</v>
      </c>
      <c r="S1268" s="251" t="s">
        <v>1586</v>
      </c>
      <c r="T1268" s="255" t="s">
        <v>1586</v>
      </c>
      <c r="U1268" s="250" t="s">
        <v>1586</v>
      </c>
      <c r="V1268" s="261" t="s">
        <v>1586</v>
      </c>
      <c r="W1268" s="262" t="s">
        <v>1586</v>
      </c>
      <c r="Y1268" s="15">
        <f ca="1">SUMIFS('D - Harmonogram úklidu'!$AJ$5:$AJ$1213,'D - Harmonogram úklidu'!$A$5:$A$1213,'A1 - Seznam míst plnění vnější'!G1269,'D - Harmonogram úklidu'!$B$5:$B$1213,'A1 - Seznam míst plnění vnější'!L1269)</f>
        <v>1</v>
      </c>
      <c r="Z1268" s="47" t="str">
        <f t="shared" si="58"/>
        <v>Vesce</v>
      </c>
    </row>
    <row r="1269" spans="1:26" ht="19.5" customHeight="1" x14ac:dyDescent="0.25">
      <c r="A1269" s="14" t="s">
        <v>2510</v>
      </c>
      <c r="B1269" s="30">
        <v>1201</v>
      </c>
      <c r="C1269" s="26" t="s">
        <v>68</v>
      </c>
      <c r="D1269" s="42" t="s">
        <v>123</v>
      </c>
      <c r="E1269" s="26">
        <v>350959</v>
      </c>
      <c r="F1269" s="26" t="s">
        <v>1627</v>
      </c>
      <c r="G1269" s="33" t="s">
        <v>238</v>
      </c>
      <c r="H1269" s="227" t="s">
        <v>1988</v>
      </c>
      <c r="I1269" s="227" t="s">
        <v>2440</v>
      </c>
      <c r="J1269" s="227" t="s">
        <v>2494</v>
      </c>
      <c r="K1269" s="227" t="s">
        <v>2494</v>
      </c>
      <c r="L1269" s="227" t="s">
        <v>391</v>
      </c>
      <c r="M1269" s="247">
        <v>1</v>
      </c>
      <c r="N1269" s="244">
        <v>655</v>
      </c>
      <c r="O1269" s="243" t="s">
        <v>1575</v>
      </c>
      <c r="P1269" s="125">
        <f>SUMIFS('C - Sazby a jednotkové ceny'!$H$7:$H$69,'C - Sazby a jednotkové ceny'!$E$7:$E$69,'A1 - Seznam míst plnění vnější'!L1269,'C - Sazby a jednotkové ceny'!$F$7:$F$69,'A1 - Seznam míst plnění vnější'!M1269)</f>
        <v>0</v>
      </c>
      <c r="Q1269" s="269">
        <f t="shared" si="59"/>
        <v>0</v>
      </c>
      <c r="R1269" s="249" t="s">
        <v>1586</v>
      </c>
      <c r="S1269" s="251" t="s">
        <v>1586</v>
      </c>
      <c r="T1269" s="252" t="s">
        <v>1586</v>
      </c>
      <c r="U1269" s="250" t="s">
        <v>1586</v>
      </c>
      <c r="V1269" s="261" t="s">
        <v>1586</v>
      </c>
      <c r="W1269" s="262" t="s">
        <v>1586</v>
      </c>
      <c r="Y1269" s="15">
        <f ca="1">SUMIFS('D - Harmonogram úklidu'!$AJ$5:$AJ$1213,'D - Harmonogram úklidu'!$A$5:$A$1213,'A1 - Seznam míst plnění vnější'!G1270,'D - Harmonogram úklidu'!$B$5:$B$1213,'A1 - Seznam míst plnění vnější'!L1270)</f>
        <v>20</v>
      </c>
      <c r="Z1269" s="47" t="str">
        <f t="shared" si="58"/>
        <v>Vesce</v>
      </c>
    </row>
    <row r="1270" spans="1:26" ht="19.5" customHeight="1" x14ac:dyDescent="0.25">
      <c r="A1270" s="14" t="s">
        <v>2510</v>
      </c>
      <c r="B1270" s="30">
        <v>2306</v>
      </c>
      <c r="C1270" s="26" t="s">
        <v>68</v>
      </c>
      <c r="D1270" s="41" t="s">
        <v>58</v>
      </c>
      <c r="E1270" s="26">
        <v>367953</v>
      </c>
      <c r="F1270" s="26" t="s">
        <v>1936</v>
      </c>
      <c r="G1270" s="33" t="s">
        <v>255</v>
      </c>
      <c r="H1270" s="227" t="s">
        <v>1988</v>
      </c>
      <c r="I1270" s="227" t="s">
        <v>2441</v>
      </c>
      <c r="J1270" s="227" t="s">
        <v>2580</v>
      </c>
      <c r="K1270" s="227" t="s">
        <v>2492</v>
      </c>
      <c r="L1270" s="227" t="s">
        <v>347</v>
      </c>
      <c r="M1270" s="247">
        <v>12</v>
      </c>
      <c r="N1270" s="32">
        <v>4</v>
      </c>
      <c r="O1270" s="39" t="s">
        <v>1576</v>
      </c>
      <c r="P1270" s="125">
        <f>SUMIFS('C - Sazby a jednotkové ceny'!$H$7:$H$69,'C - Sazby a jednotkové ceny'!$E$7:$E$69,'A1 - Seznam míst plnění vnější'!L1270,'C - Sazby a jednotkové ceny'!$F$7:$F$69,'A1 - Seznam míst plnění vnější'!M1270)</f>
        <v>0</v>
      </c>
      <c r="Q1270" s="269">
        <f t="shared" si="59"/>
        <v>0</v>
      </c>
      <c r="R1270" s="249" t="s">
        <v>1586</v>
      </c>
      <c r="S1270" s="251" t="s">
        <v>1586</v>
      </c>
      <c r="T1270" s="252" t="s">
        <v>1586</v>
      </c>
      <c r="U1270" s="250" t="s">
        <v>1586</v>
      </c>
      <c r="V1270" s="261" t="s">
        <v>1586</v>
      </c>
      <c r="W1270" s="262" t="s">
        <v>1586</v>
      </c>
      <c r="Y1270" s="15">
        <f ca="1">SUMIFS('D - Harmonogram úklidu'!$AJ$5:$AJ$1213,'D - Harmonogram úklidu'!$A$5:$A$1213,'A1 - Seznam míst plnění vnější'!G1271,'D - Harmonogram úklidu'!$B$5:$B$1213,'A1 - Seznam míst plnění vnější'!L1271)</f>
        <v>16</v>
      </c>
      <c r="Z1270" s="47" t="str">
        <f t="shared" si="58"/>
        <v>Veselí nad Moravou</v>
      </c>
    </row>
    <row r="1271" spans="1:26" ht="19.5" customHeight="1" x14ac:dyDescent="0.25">
      <c r="A1271" s="14" t="s">
        <v>2510</v>
      </c>
      <c r="B1271" s="30">
        <v>2306</v>
      </c>
      <c r="C1271" s="26" t="s">
        <v>68</v>
      </c>
      <c r="D1271" s="42" t="s">
        <v>58</v>
      </c>
      <c r="E1271" s="26">
        <v>367953</v>
      </c>
      <c r="F1271" s="26" t="s">
        <v>1937</v>
      </c>
      <c r="G1271" s="33" t="s">
        <v>255</v>
      </c>
      <c r="H1271" s="227" t="s">
        <v>1988</v>
      </c>
      <c r="I1271" s="227" t="s">
        <v>2441</v>
      </c>
      <c r="J1271" s="227" t="s">
        <v>2580</v>
      </c>
      <c r="K1271" s="227" t="s">
        <v>2493</v>
      </c>
      <c r="L1271" s="227" t="s">
        <v>348</v>
      </c>
      <c r="M1271" s="247">
        <v>4</v>
      </c>
      <c r="N1271" s="32">
        <v>4</v>
      </c>
      <c r="O1271" s="39" t="s">
        <v>1576</v>
      </c>
      <c r="P1271" s="125">
        <f>SUMIFS('C - Sazby a jednotkové ceny'!$H$7:$H$69,'C - Sazby a jednotkové ceny'!$E$7:$E$69,'A1 - Seznam míst plnění vnější'!L1271,'C - Sazby a jednotkové ceny'!$F$7:$F$69,'A1 - Seznam míst plnění vnější'!M1271)</f>
        <v>0</v>
      </c>
      <c r="Q1271" s="269">
        <f t="shared" si="59"/>
        <v>0</v>
      </c>
      <c r="R1271" s="249" t="s">
        <v>1586</v>
      </c>
      <c r="S1271" s="251" t="s">
        <v>1586</v>
      </c>
      <c r="T1271" s="252" t="s">
        <v>1586</v>
      </c>
      <c r="U1271" s="250" t="s">
        <v>1586</v>
      </c>
      <c r="V1271" s="261" t="s">
        <v>1586</v>
      </c>
      <c r="W1271" s="262" t="s">
        <v>1586</v>
      </c>
      <c r="Y1271" s="15">
        <f ca="1">SUMIFS('D - Harmonogram úklidu'!$AJ$5:$AJ$1213,'D - Harmonogram úklidu'!$A$5:$A$1213,'A1 - Seznam míst plnění vnější'!G1272,'D - Harmonogram úklidu'!$B$5:$B$1213,'A1 - Seznam míst plnění vnější'!L1272)</f>
        <v>16</v>
      </c>
      <c r="Z1271" s="47" t="str">
        <f t="shared" si="58"/>
        <v>Veselí nad Moravou</v>
      </c>
    </row>
    <row r="1272" spans="1:26" ht="19.5" customHeight="1" x14ac:dyDescent="0.25">
      <c r="A1272" s="14" t="s">
        <v>2510</v>
      </c>
      <c r="B1272" s="30">
        <v>2306</v>
      </c>
      <c r="C1272" s="26" t="s">
        <v>68</v>
      </c>
      <c r="D1272" s="42" t="s">
        <v>58</v>
      </c>
      <c r="E1272" s="26">
        <v>367953</v>
      </c>
      <c r="F1272" s="26" t="s">
        <v>1938</v>
      </c>
      <c r="G1272" s="33" t="s">
        <v>255</v>
      </c>
      <c r="H1272" s="227" t="s">
        <v>1988</v>
      </c>
      <c r="I1272" s="228" t="s">
        <v>2441</v>
      </c>
      <c r="J1272" s="227" t="s">
        <v>2580</v>
      </c>
      <c r="K1272" s="228" t="s">
        <v>2495</v>
      </c>
      <c r="L1272" s="227" t="s">
        <v>350</v>
      </c>
      <c r="M1272" s="247">
        <v>4</v>
      </c>
      <c r="N1272" s="246">
        <v>1166</v>
      </c>
      <c r="O1272" s="243" t="s">
        <v>1575</v>
      </c>
      <c r="P1272" s="125">
        <f>SUMIFS('C - Sazby a jednotkové ceny'!$H$7:$H$69,'C - Sazby a jednotkové ceny'!$E$7:$E$69,'A1 - Seznam míst plnění vnější'!L1272,'C - Sazby a jednotkové ceny'!$F$7:$F$69,'A1 - Seznam míst plnění vnější'!M1272)</f>
        <v>0</v>
      </c>
      <c r="Q1272" s="269">
        <f t="shared" si="59"/>
        <v>0</v>
      </c>
      <c r="R1272" s="249" t="s">
        <v>1586</v>
      </c>
      <c r="S1272" s="251" t="s">
        <v>1585</v>
      </c>
      <c r="T1272" s="256" t="s">
        <v>1585</v>
      </c>
      <c r="U1272" s="250" t="s">
        <v>1586</v>
      </c>
      <c r="V1272" s="261" t="s">
        <v>1586</v>
      </c>
      <c r="W1272" s="262" t="s">
        <v>1586</v>
      </c>
      <c r="Y1272" s="15">
        <f ca="1">SUMIFS('D - Harmonogram úklidu'!$AJ$5:$AJ$1213,'D - Harmonogram úklidu'!$A$5:$A$1213,'A1 - Seznam míst plnění vnější'!G1273,'D - Harmonogram úklidu'!$B$5:$B$1213,'A1 - Seznam míst plnění vnější'!L1273)</f>
        <v>1</v>
      </c>
      <c r="Z1272" s="47" t="str">
        <f t="shared" si="58"/>
        <v>Veselí nad Moravou</v>
      </c>
    </row>
    <row r="1273" spans="1:26" ht="19.5" customHeight="1" x14ac:dyDescent="0.25">
      <c r="A1273" s="14" t="s">
        <v>2510</v>
      </c>
      <c r="B1273" s="30">
        <v>2306</v>
      </c>
      <c r="C1273" s="26" t="s">
        <v>68</v>
      </c>
      <c r="D1273" s="42" t="s">
        <v>58</v>
      </c>
      <c r="E1273" s="26">
        <v>367953</v>
      </c>
      <c r="F1273" s="26" t="s">
        <v>1939</v>
      </c>
      <c r="G1273" s="33" t="s">
        <v>255</v>
      </c>
      <c r="H1273" s="227" t="s">
        <v>1988</v>
      </c>
      <c r="I1273" s="227" t="s">
        <v>2441</v>
      </c>
      <c r="J1273" s="227" t="s">
        <v>2494</v>
      </c>
      <c r="K1273" s="227" t="s">
        <v>2494</v>
      </c>
      <c r="L1273" s="227" t="s">
        <v>391</v>
      </c>
      <c r="M1273" s="247">
        <v>1</v>
      </c>
      <c r="N1273" s="244">
        <v>1360</v>
      </c>
      <c r="O1273" s="243" t="s">
        <v>1575</v>
      </c>
      <c r="P1273" s="125">
        <f>SUMIFS('C - Sazby a jednotkové ceny'!$H$7:$H$69,'C - Sazby a jednotkové ceny'!$E$7:$E$69,'A1 - Seznam míst plnění vnější'!L1273,'C - Sazby a jednotkové ceny'!$F$7:$F$69,'A1 - Seznam míst plnění vnější'!M1273)</f>
        <v>0</v>
      </c>
      <c r="Q1273" s="269">
        <f t="shared" si="59"/>
        <v>0</v>
      </c>
      <c r="R1273" s="249" t="s">
        <v>1586</v>
      </c>
      <c r="S1273" s="251" t="s">
        <v>1586</v>
      </c>
      <c r="T1273" s="252" t="s">
        <v>1586</v>
      </c>
      <c r="U1273" s="250" t="s">
        <v>1586</v>
      </c>
      <c r="V1273" s="261" t="s">
        <v>1586</v>
      </c>
      <c r="W1273" s="262" t="s">
        <v>1586</v>
      </c>
      <c r="Y1273" s="15">
        <f ca="1">SUMIFS('D - Harmonogram úklidu'!$AJ$5:$AJ$1213,'D - Harmonogram úklidu'!$A$5:$A$1213,'A1 - Seznam míst plnění vnější'!G1274,'D - Harmonogram úklidu'!$B$5:$B$1213,'A1 - Seznam míst plnění vnější'!L1274)</f>
        <v>12</v>
      </c>
      <c r="Z1273" s="47" t="str">
        <f t="shared" si="58"/>
        <v>Veselí nad Moravou</v>
      </c>
    </row>
    <row r="1274" spans="1:26" ht="11.25" customHeight="1" x14ac:dyDescent="0.25">
      <c r="A1274" s="14" t="s">
        <v>2510</v>
      </c>
      <c r="B1274" s="30">
        <v>2306</v>
      </c>
      <c r="C1274" s="26" t="s">
        <v>68</v>
      </c>
      <c r="D1274" s="41" t="s">
        <v>58</v>
      </c>
      <c r="E1274" s="26">
        <v>367953</v>
      </c>
      <c r="F1274" s="26" t="s">
        <v>1638</v>
      </c>
      <c r="G1274" s="33" t="s">
        <v>255</v>
      </c>
      <c r="H1274" s="227" t="s">
        <v>1988</v>
      </c>
      <c r="I1274" s="227" t="s">
        <v>2442</v>
      </c>
      <c r="J1274" s="227" t="s">
        <v>2580</v>
      </c>
      <c r="K1274" s="227" t="s">
        <v>2495</v>
      </c>
      <c r="L1274" s="227" t="s">
        <v>349</v>
      </c>
      <c r="M1274" s="247">
        <v>12</v>
      </c>
      <c r="N1274" s="244">
        <v>685</v>
      </c>
      <c r="O1274" s="243" t="s">
        <v>1575</v>
      </c>
      <c r="P1274" s="125">
        <f>SUMIFS('C - Sazby a jednotkové ceny'!$H$7:$H$69,'C - Sazby a jednotkové ceny'!$E$7:$E$69,'A1 - Seznam míst plnění vnější'!L1274,'C - Sazby a jednotkové ceny'!$F$7:$F$69,'A1 - Seznam míst plnění vnější'!M1274)</f>
        <v>0</v>
      </c>
      <c r="Q1274" s="269">
        <f t="shared" si="59"/>
        <v>0</v>
      </c>
      <c r="R1274" s="249" t="s">
        <v>1585</v>
      </c>
      <c r="S1274" s="251" t="s">
        <v>1585</v>
      </c>
      <c r="T1274" s="252" t="s">
        <v>1585</v>
      </c>
      <c r="U1274" s="250" t="s">
        <v>1586</v>
      </c>
      <c r="V1274" s="261" t="s">
        <v>1586</v>
      </c>
      <c r="W1274" s="262" t="s">
        <v>1586</v>
      </c>
      <c r="Y1274" s="15">
        <f ca="1">SUMIFS('D - Harmonogram úklidu'!$AJ$5:$AJ$1213,'D - Harmonogram úklidu'!$A$5:$A$1213,'A1 - Seznam míst plnění vnější'!G1275,'D - Harmonogram úklidu'!$B$5:$B$1213,'A1 - Seznam míst plnění vnější'!L1275)</f>
        <v>16</v>
      </c>
      <c r="Z1274" s="47" t="str">
        <f t="shared" si="58"/>
        <v>Veselí nad Moravou</v>
      </c>
    </row>
    <row r="1275" spans="1:26" ht="11.25" customHeight="1" x14ac:dyDescent="0.25">
      <c r="A1275" s="14" t="s">
        <v>2510</v>
      </c>
      <c r="B1275" s="30">
        <v>2306</v>
      </c>
      <c r="C1275" s="26" t="s">
        <v>68</v>
      </c>
      <c r="D1275" s="42" t="s">
        <v>58</v>
      </c>
      <c r="E1275" s="26">
        <v>367953</v>
      </c>
      <c r="F1275" s="26" t="s">
        <v>1639</v>
      </c>
      <c r="G1275" s="33" t="s">
        <v>255</v>
      </c>
      <c r="H1275" s="227" t="s">
        <v>1988</v>
      </c>
      <c r="I1275" s="227" t="s">
        <v>2442</v>
      </c>
      <c r="J1275" s="227" t="s">
        <v>2580</v>
      </c>
      <c r="K1275" s="227" t="s">
        <v>2495</v>
      </c>
      <c r="L1275" s="227" t="s">
        <v>350</v>
      </c>
      <c r="M1275" s="247">
        <v>12</v>
      </c>
      <c r="N1275" s="244">
        <v>685</v>
      </c>
      <c r="O1275" s="243" t="s">
        <v>1575</v>
      </c>
      <c r="P1275" s="125">
        <f>SUMIFS('C - Sazby a jednotkové ceny'!$H$7:$H$69,'C - Sazby a jednotkové ceny'!$E$7:$E$69,'A1 - Seznam míst plnění vnější'!L1275,'C - Sazby a jednotkové ceny'!$F$7:$F$69,'A1 - Seznam míst plnění vnější'!M1275)</f>
        <v>0</v>
      </c>
      <c r="Q1275" s="269">
        <f t="shared" si="59"/>
        <v>0</v>
      </c>
      <c r="R1275" s="249" t="s">
        <v>1586</v>
      </c>
      <c r="S1275" s="251" t="s">
        <v>1585</v>
      </c>
      <c r="T1275" s="252" t="s">
        <v>1585</v>
      </c>
      <c r="U1275" s="250" t="s">
        <v>1586</v>
      </c>
      <c r="V1275" s="261" t="s">
        <v>1586</v>
      </c>
      <c r="W1275" s="262" t="s">
        <v>1586</v>
      </c>
      <c r="Y1275" s="15">
        <f ca="1">SUMIFS('D - Harmonogram úklidu'!$AJ$5:$AJ$1213,'D - Harmonogram úklidu'!$A$5:$A$1213,'A1 - Seznam míst plnění vnější'!G1276,'D - Harmonogram úklidu'!$B$5:$B$1213,'A1 - Seznam míst plnění vnější'!L1276)</f>
        <v>12</v>
      </c>
      <c r="Z1275" s="47" t="str">
        <f t="shared" si="58"/>
        <v>Veselí nad Moravou</v>
      </c>
    </row>
    <row r="1276" spans="1:26" ht="19.5" customHeight="1" x14ac:dyDescent="0.25">
      <c r="A1276" s="14" t="s">
        <v>2510</v>
      </c>
      <c r="B1276" s="30">
        <v>2306</v>
      </c>
      <c r="C1276" s="26" t="s">
        <v>68</v>
      </c>
      <c r="D1276" s="42" t="s">
        <v>58</v>
      </c>
      <c r="E1276" s="26">
        <v>367953</v>
      </c>
      <c r="F1276" s="26" t="s">
        <v>1940</v>
      </c>
      <c r="G1276" s="33" t="s">
        <v>255</v>
      </c>
      <c r="H1276" s="227" t="s">
        <v>1988</v>
      </c>
      <c r="I1276" s="227" t="s">
        <v>2443</v>
      </c>
      <c r="J1276" s="227" t="s">
        <v>2580</v>
      </c>
      <c r="K1276" s="227" t="s">
        <v>1573</v>
      </c>
      <c r="L1276" s="227" t="s">
        <v>345</v>
      </c>
      <c r="M1276" s="247">
        <v>12</v>
      </c>
      <c r="N1276" s="32">
        <v>1</v>
      </c>
      <c r="O1276" s="39" t="s">
        <v>1576</v>
      </c>
      <c r="P1276" s="125">
        <f>SUMIFS('C - Sazby a jednotkové ceny'!$H$7:$H$69,'C - Sazby a jednotkové ceny'!$E$7:$E$69,'A1 - Seznam míst plnění vnější'!L1276,'C - Sazby a jednotkové ceny'!$F$7:$F$69,'A1 - Seznam míst plnění vnější'!M1276)</f>
        <v>0</v>
      </c>
      <c r="Q1276" s="269">
        <f t="shared" si="59"/>
        <v>0</v>
      </c>
      <c r="R1276" s="249" t="s">
        <v>1586</v>
      </c>
      <c r="S1276" s="251" t="s">
        <v>1586</v>
      </c>
      <c r="T1276" s="252" t="s">
        <v>1586</v>
      </c>
      <c r="U1276" s="250" t="s">
        <v>1586</v>
      </c>
      <c r="V1276" s="261" t="s">
        <v>1586</v>
      </c>
      <c r="W1276" s="262" t="s">
        <v>1586</v>
      </c>
      <c r="Y1276" s="15">
        <f ca="1">SUMIFS('D - Harmonogram úklidu'!$AJ$5:$AJ$1213,'D - Harmonogram úklidu'!$A$5:$A$1213,'A1 - Seznam míst plnění vnější'!G1277,'D - Harmonogram úklidu'!$B$5:$B$1213,'A1 - Seznam míst plnění vnější'!L1277)</f>
        <v>12</v>
      </c>
      <c r="Z1276" s="47" t="str">
        <f t="shared" si="58"/>
        <v>Veselí nad Moravou</v>
      </c>
    </row>
    <row r="1277" spans="1:26" ht="19.5" customHeight="1" x14ac:dyDescent="0.25">
      <c r="A1277" s="14" t="s">
        <v>2510</v>
      </c>
      <c r="B1277" s="30">
        <v>2306</v>
      </c>
      <c r="C1277" s="26" t="s">
        <v>68</v>
      </c>
      <c r="D1277" s="41" t="s">
        <v>58</v>
      </c>
      <c r="E1277" s="26">
        <v>367953</v>
      </c>
      <c r="F1277" s="26" t="s">
        <v>1941</v>
      </c>
      <c r="G1277" s="33" t="s">
        <v>255</v>
      </c>
      <c r="H1277" s="227" t="s">
        <v>1988</v>
      </c>
      <c r="I1277" s="227" t="s">
        <v>2443</v>
      </c>
      <c r="J1277" s="227" t="s">
        <v>2580</v>
      </c>
      <c r="K1277" s="227" t="s">
        <v>1573</v>
      </c>
      <c r="L1277" s="227" t="s">
        <v>345</v>
      </c>
      <c r="M1277" s="247">
        <v>12</v>
      </c>
      <c r="N1277" s="32">
        <v>1</v>
      </c>
      <c r="O1277" s="39" t="s">
        <v>1576</v>
      </c>
      <c r="P1277" s="125">
        <f>SUMIFS('C - Sazby a jednotkové ceny'!$H$7:$H$69,'C - Sazby a jednotkové ceny'!$E$7:$E$69,'A1 - Seznam míst plnění vnější'!L1277,'C - Sazby a jednotkové ceny'!$F$7:$F$69,'A1 - Seznam míst plnění vnější'!M1277)</f>
        <v>0</v>
      </c>
      <c r="Q1277" s="269">
        <f t="shared" si="59"/>
        <v>0</v>
      </c>
      <c r="R1277" s="249" t="s">
        <v>1586</v>
      </c>
      <c r="S1277" s="251" t="s">
        <v>1586</v>
      </c>
      <c r="T1277" s="252" t="s">
        <v>1586</v>
      </c>
      <c r="U1277" s="250" t="s">
        <v>1586</v>
      </c>
      <c r="V1277" s="261" t="s">
        <v>1586</v>
      </c>
      <c r="W1277" s="262" t="s">
        <v>1586</v>
      </c>
      <c r="Y1277" s="15">
        <f ca="1">SUMIFS('D - Harmonogram úklidu'!$AJ$5:$AJ$1213,'D - Harmonogram úklidu'!$A$5:$A$1213,'A1 - Seznam míst plnění vnější'!G1278,'D - Harmonogram úklidu'!$B$5:$B$1213,'A1 - Seznam míst plnění vnější'!L1278)</f>
        <v>12</v>
      </c>
      <c r="Z1277" s="47" t="str">
        <f t="shared" si="58"/>
        <v>Veselí nad Moravou</v>
      </c>
    </row>
    <row r="1278" spans="1:26" ht="19.5" customHeight="1" x14ac:dyDescent="0.25">
      <c r="A1278" s="14" t="s">
        <v>2510</v>
      </c>
      <c r="B1278" s="30">
        <v>2306</v>
      </c>
      <c r="C1278" s="44" t="s">
        <v>68</v>
      </c>
      <c r="D1278" s="42" t="s">
        <v>58</v>
      </c>
      <c r="E1278" s="26">
        <v>367953</v>
      </c>
      <c r="F1278" s="26" t="s">
        <v>1942</v>
      </c>
      <c r="G1278" s="33" t="s">
        <v>255</v>
      </c>
      <c r="H1278" s="227" t="s">
        <v>1988</v>
      </c>
      <c r="I1278" s="227" t="s">
        <v>2443</v>
      </c>
      <c r="J1278" s="227" t="s">
        <v>2580</v>
      </c>
      <c r="K1278" s="227" t="s">
        <v>1573</v>
      </c>
      <c r="L1278" s="227" t="s">
        <v>345</v>
      </c>
      <c r="M1278" s="247">
        <v>12</v>
      </c>
      <c r="N1278" s="32">
        <v>1</v>
      </c>
      <c r="O1278" s="39" t="s">
        <v>1576</v>
      </c>
      <c r="P1278" s="125">
        <f>SUMIFS('C - Sazby a jednotkové ceny'!$H$7:$H$69,'C - Sazby a jednotkové ceny'!$E$7:$E$69,'A1 - Seznam míst plnění vnější'!L1278,'C - Sazby a jednotkové ceny'!$F$7:$F$69,'A1 - Seznam míst plnění vnější'!M1278)</f>
        <v>0</v>
      </c>
      <c r="Q1278" s="269">
        <f t="shared" si="59"/>
        <v>0</v>
      </c>
      <c r="R1278" s="249" t="s">
        <v>1586</v>
      </c>
      <c r="S1278" s="251" t="s">
        <v>1586</v>
      </c>
      <c r="T1278" s="252" t="s">
        <v>1586</v>
      </c>
      <c r="U1278" s="250" t="s">
        <v>1586</v>
      </c>
      <c r="V1278" s="261" t="s">
        <v>1586</v>
      </c>
      <c r="W1278" s="262" t="s">
        <v>1586</v>
      </c>
      <c r="Y1278" s="15">
        <f ca="1">SUMIFS('D - Harmonogram úklidu'!$AJ$5:$AJ$1213,'D - Harmonogram úklidu'!$A$5:$A$1213,'A1 - Seznam míst plnění vnější'!G1279,'D - Harmonogram úklidu'!$B$5:$B$1213,'A1 - Seznam míst plnění vnější'!L1279)</f>
        <v>20</v>
      </c>
      <c r="Z1278" s="47" t="str">
        <f t="shared" si="58"/>
        <v>Veselí nad Moravou</v>
      </c>
    </row>
    <row r="1279" spans="1:26" ht="11.25" customHeight="1" x14ac:dyDescent="0.25">
      <c r="A1279" s="14" t="s">
        <v>2510</v>
      </c>
      <c r="B1279" s="30">
        <v>2306</v>
      </c>
      <c r="C1279" s="26" t="s">
        <v>68</v>
      </c>
      <c r="D1279" s="41" t="s">
        <v>58</v>
      </c>
      <c r="E1279" s="26">
        <v>367953</v>
      </c>
      <c r="F1279" s="26" t="s">
        <v>2704</v>
      </c>
      <c r="G1279" s="33" t="s">
        <v>255</v>
      </c>
      <c r="H1279" s="227" t="s">
        <v>1988</v>
      </c>
      <c r="I1279" s="227" t="s">
        <v>2444</v>
      </c>
      <c r="J1279" s="227" t="s">
        <v>2580</v>
      </c>
      <c r="K1279" s="227" t="s">
        <v>2492</v>
      </c>
      <c r="L1279" s="227" t="s">
        <v>347</v>
      </c>
      <c r="M1279" s="247">
        <v>12</v>
      </c>
      <c r="N1279" s="32">
        <v>3</v>
      </c>
      <c r="O1279" s="39" t="s">
        <v>1576</v>
      </c>
      <c r="P1279" s="125">
        <f>SUMIFS('C - Sazby a jednotkové ceny'!$H$7:$H$69,'C - Sazby a jednotkové ceny'!$E$7:$E$69,'A1 - Seznam míst plnění vnější'!L1279,'C - Sazby a jednotkové ceny'!$F$7:$F$69,'A1 - Seznam míst plnění vnější'!M1279)</f>
        <v>0</v>
      </c>
      <c r="Q1279" s="269">
        <f t="shared" si="59"/>
        <v>0</v>
      </c>
      <c r="R1279" s="249" t="s">
        <v>1586</v>
      </c>
      <c r="S1279" s="251" t="s">
        <v>1586</v>
      </c>
      <c r="T1279" s="252" t="s">
        <v>1586</v>
      </c>
      <c r="U1279" s="250" t="s">
        <v>1586</v>
      </c>
      <c r="V1279" s="261" t="s">
        <v>1586</v>
      </c>
      <c r="W1279" s="262" t="s">
        <v>1586</v>
      </c>
      <c r="Y1279" s="15">
        <f ca="1">SUMIFS('D - Harmonogram úklidu'!$AJ$5:$AJ$1213,'D - Harmonogram úklidu'!$A$5:$A$1213,'A1 - Seznam míst plnění vnější'!G1280,'D - Harmonogram úklidu'!$B$5:$B$1213,'A1 - Seznam míst plnění vnější'!L1280)</f>
        <v>16</v>
      </c>
      <c r="Z1279" s="47" t="str">
        <f t="shared" si="58"/>
        <v>Veselí nad Moravou</v>
      </c>
    </row>
    <row r="1280" spans="1:26" ht="11.25" customHeight="1" x14ac:dyDescent="0.25">
      <c r="A1280" s="14" t="s">
        <v>2510</v>
      </c>
      <c r="B1280" s="30">
        <v>2306</v>
      </c>
      <c r="C1280" s="26" t="s">
        <v>68</v>
      </c>
      <c r="D1280" s="42" t="s">
        <v>58</v>
      </c>
      <c r="E1280" s="26">
        <v>367953</v>
      </c>
      <c r="F1280" s="26" t="s">
        <v>2705</v>
      </c>
      <c r="G1280" s="33" t="s">
        <v>255</v>
      </c>
      <c r="H1280" s="227" t="s">
        <v>1988</v>
      </c>
      <c r="I1280" s="227" t="s">
        <v>2444</v>
      </c>
      <c r="J1280" s="227" t="s">
        <v>2580</v>
      </c>
      <c r="K1280" s="227" t="s">
        <v>2493</v>
      </c>
      <c r="L1280" s="227" t="s">
        <v>348</v>
      </c>
      <c r="M1280" s="247">
        <v>12</v>
      </c>
      <c r="N1280" s="32">
        <v>2</v>
      </c>
      <c r="O1280" s="39" t="s">
        <v>1576</v>
      </c>
      <c r="P1280" s="125">
        <f>SUMIFS('C - Sazby a jednotkové ceny'!$H$7:$H$69,'C - Sazby a jednotkové ceny'!$E$7:$E$69,'A1 - Seznam míst plnění vnější'!L1280,'C - Sazby a jednotkové ceny'!$F$7:$F$69,'A1 - Seznam míst plnění vnější'!M1280)</f>
        <v>0</v>
      </c>
      <c r="Q1280" s="269">
        <f t="shared" si="59"/>
        <v>0</v>
      </c>
      <c r="R1280" s="249" t="s">
        <v>1586</v>
      </c>
      <c r="S1280" s="251" t="s">
        <v>1586</v>
      </c>
      <c r="T1280" s="252" t="s">
        <v>1586</v>
      </c>
      <c r="U1280" s="250" t="s">
        <v>1586</v>
      </c>
      <c r="V1280" s="261" t="s">
        <v>1586</v>
      </c>
      <c r="W1280" s="262" t="s">
        <v>1586</v>
      </c>
      <c r="Y1280" s="15">
        <f ca="1">SUMIFS('D - Harmonogram úklidu'!$AJ$5:$AJ$1213,'D - Harmonogram úklidu'!$A$5:$A$1213,'A1 - Seznam míst plnění vnější'!G1281,'D - Harmonogram úklidu'!$B$5:$B$1213,'A1 - Seznam míst plnění vnější'!L1281)</f>
        <v>16</v>
      </c>
      <c r="Z1280" s="47" t="str">
        <f t="shared" si="58"/>
        <v>Veselí nad Moravou</v>
      </c>
    </row>
    <row r="1281" spans="1:26" ht="11.25" customHeight="1" x14ac:dyDescent="0.25">
      <c r="A1281" s="14" t="s">
        <v>2510</v>
      </c>
      <c r="B1281" s="30">
        <v>2306</v>
      </c>
      <c r="C1281" s="26" t="s">
        <v>68</v>
      </c>
      <c r="D1281" s="42" t="s">
        <v>58</v>
      </c>
      <c r="E1281" s="26">
        <v>367953</v>
      </c>
      <c r="F1281" s="26" t="s">
        <v>2706</v>
      </c>
      <c r="G1281" s="33" t="s">
        <v>255</v>
      </c>
      <c r="H1281" s="227" t="s">
        <v>1988</v>
      </c>
      <c r="I1281" s="227" t="s">
        <v>2444</v>
      </c>
      <c r="J1281" s="227" t="s">
        <v>2580</v>
      </c>
      <c r="K1281" s="227" t="s">
        <v>2495</v>
      </c>
      <c r="L1281" s="227" t="s">
        <v>350</v>
      </c>
      <c r="M1281" s="247">
        <v>12</v>
      </c>
      <c r="N1281" s="244">
        <v>1018</v>
      </c>
      <c r="O1281" s="243" t="s">
        <v>1575</v>
      </c>
      <c r="P1281" s="125">
        <f>SUMIFS('C - Sazby a jednotkové ceny'!$H$7:$H$69,'C - Sazby a jednotkové ceny'!$E$7:$E$69,'A1 - Seznam míst plnění vnější'!L1281,'C - Sazby a jednotkové ceny'!$F$7:$F$69,'A1 - Seznam míst plnění vnější'!M1281)</f>
        <v>0</v>
      </c>
      <c r="Q1281" s="269">
        <f t="shared" si="59"/>
        <v>0</v>
      </c>
      <c r="R1281" s="249" t="s">
        <v>1586</v>
      </c>
      <c r="S1281" s="251" t="s">
        <v>1585</v>
      </c>
      <c r="T1281" s="252" t="s">
        <v>1585</v>
      </c>
      <c r="U1281" s="250" t="s">
        <v>1586</v>
      </c>
      <c r="V1281" s="261" t="s">
        <v>1586</v>
      </c>
      <c r="W1281" s="262" t="s">
        <v>1586</v>
      </c>
      <c r="Y1281" s="15">
        <f ca="1">SUMIFS('D - Harmonogram úklidu'!$AJ$5:$AJ$1213,'D - Harmonogram úklidu'!$A$5:$A$1213,'A1 - Seznam míst plnění vnější'!G1282,'D - Harmonogram úklidu'!$B$5:$B$1213,'A1 - Seznam míst plnění vnější'!L1282)</f>
        <v>4</v>
      </c>
      <c r="Z1281" s="47" t="str">
        <f t="shared" si="58"/>
        <v>Veselí nad Moravou</v>
      </c>
    </row>
    <row r="1282" spans="1:26" ht="19.5" customHeight="1" x14ac:dyDescent="0.25">
      <c r="A1282" s="14" t="s">
        <v>2510</v>
      </c>
      <c r="B1282" s="30">
        <v>2411</v>
      </c>
      <c r="C1282" s="26">
        <v>0</v>
      </c>
      <c r="D1282" s="42" t="s">
        <v>58</v>
      </c>
      <c r="E1282" s="26">
        <v>372052</v>
      </c>
      <c r="F1282" s="26" t="s">
        <v>1620</v>
      </c>
      <c r="G1282" s="33" t="s">
        <v>308</v>
      </c>
      <c r="H1282" s="227" t="s">
        <v>1988</v>
      </c>
      <c r="I1282" s="227" t="s">
        <v>2445</v>
      </c>
      <c r="J1282" s="227" t="s">
        <v>2580</v>
      </c>
      <c r="K1282" s="227" t="s">
        <v>2491</v>
      </c>
      <c r="L1282" s="227" t="s">
        <v>346</v>
      </c>
      <c r="M1282" s="247">
        <v>4</v>
      </c>
      <c r="N1282" s="245">
        <v>8</v>
      </c>
      <c r="O1282" s="243" t="s">
        <v>1575</v>
      </c>
      <c r="P1282" s="125">
        <f>SUMIFS('C - Sazby a jednotkové ceny'!$H$7:$H$69,'C - Sazby a jednotkové ceny'!$E$7:$E$69,'A1 - Seznam míst plnění vnější'!L1282,'C - Sazby a jednotkové ceny'!$F$7:$F$69,'A1 - Seznam míst plnění vnější'!M1282)</f>
        <v>0</v>
      </c>
      <c r="Q1282" s="269">
        <f t="shared" si="59"/>
        <v>0</v>
      </c>
      <c r="R1282" s="249" t="s">
        <v>1586</v>
      </c>
      <c r="S1282" s="251" t="s">
        <v>1586</v>
      </c>
      <c r="T1282" s="252" t="s">
        <v>1586</v>
      </c>
      <c r="U1282" s="250" t="s">
        <v>1586</v>
      </c>
      <c r="V1282" s="261" t="s">
        <v>1586</v>
      </c>
      <c r="W1282" s="262" t="s">
        <v>1586</v>
      </c>
      <c r="Y1282" s="15">
        <f ca="1">SUMIFS('D - Harmonogram úklidu'!$AJ$5:$AJ$1213,'D - Harmonogram úklidu'!$A$5:$A$1213,'A1 - Seznam míst plnění vnější'!G1283,'D - Harmonogram úklidu'!$B$5:$B$1213,'A1 - Seznam míst plnění vnější'!L1283)</f>
        <v>4</v>
      </c>
      <c r="Z1282" s="47" t="str">
        <f t="shared" si="58"/>
        <v>Veselí nad Moravou-Zarazice</v>
      </c>
    </row>
    <row r="1283" spans="1:26" ht="19.5" customHeight="1" x14ac:dyDescent="0.25">
      <c r="A1283" s="14" t="s">
        <v>2510</v>
      </c>
      <c r="B1283" s="30">
        <v>2411</v>
      </c>
      <c r="C1283" s="26">
        <v>0</v>
      </c>
      <c r="D1283" s="42" t="s">
        <v>58</v>
      </c>
      <c r="E1283" s="26">
        <v>372052</v>
      </c>
      <c r="F1283" s="26" t="s">
        <v>1621</v>
      </c>
      <c r="G1283" s="33" t="s">
        <v>308</v>
      </c>
      <c r="H1283" s="227" t="s">
        <v>1988</v>
      </c>
      <c r="I1283" s="227" t="s">
        <v>2445</v>
      </c>
      <c r="J1283" s="227" t="s">
        <v>2580</v>
      </c>
      <c r="K1283" s="227" t="s">
        <v>2492</v>
      </c>
      <c r="L1283" s="227" t="s">
        <v>347</v>
      </c>
      <c r="M1283" s="247">
        <v>4</v>
      </c>
      <c r="N1283" s="32">
        <v>2</v>
      </c>
      <c r="O1283" s="39" t="s">
        <v>1576</v>
      </c>
      <c r="P1283" s="125">
        <f>SUMIFS('C - Sazby a jednotkové ceny'!$H$7:$H$69,'C - Sazby a jednotkové ceny'!$E$7:$E$69,'A1 - Seznam míst plnění vnější'!L1283,'C - Sazby a jednotkové ceny'!$F$7:$F$69,'A1 - Seznam míst plnění vnější'!M1283)</f>
        <v>0</v>
      </c>
      <c r="Q1283" s="269">
        <f t="shared" si="59"/>
        <v>0</v>
      </c>
      <c r="R1283" s="249" t="s">
        <v>1586</v>
      </c>
      <c r="S1283" s="251" t="s">
        <v>1586</v>
      </c>
      <c r="T1283" s="252" t="s">
        <v>1586</v>
      </c>
      <c r="U1283" s="250" t="s">
        <v>1586</v>
      </c>
      <c r="V1283" s="261" t="s">
        <v>1586</v>
      </c>
      <c r="W1283" s="262" t="s">
        <v>1586</v>
      </c>
      <c r="Y1283" s="15">
        <f ca="1">SUMIFS('D - Harmonogram úklidu'!$AJ$5:$AJ$1213,'D - Harmonogram úklidu'!$A$5:$A$1213,'A1 - Seznam míst plnění vnější'!G1284,'D - Harmonogram úklidu'!$B$5:$B$1213,'A1 - Seznam míst plnění vnější'!L1284)</f>
        <v>4</v>
      </c>
      <c r="Z1283" s="47" t="str">
        <f t="shared" si="58"/>
        <v>Veselí nad Moravou-Zarazice</v>
      </c>
    </row>
    <row r="1284" spans="1:26" ht="19.5" customHeight="1" x14ac:dyDescent="0.25">
      <c r="A1284" s="14" t="s">
        <v>2510</v>
      </c>
      <c r="B1284" s="30">
        <v>2411</v>
      </c>
      <c r="C1284" s="26">
        <v>0</v>
      </c>
      <c r="D1284" s="42" t="s">
        <v>58</v>
      </c>
      <c r="E1284" s="26">
        <v>372052</v>
      </c>
      <c r="F1284" s="26" t="s">
        <v>1622</v>
      </c>
      <c r="G1284" s="33" t="s">
        <v>308</v>
      </c>
      <c r="H1284" s="227" t="s">
        <v>1988</v>
      </c>
      <c r="I1284" s="227" t="s">
        <v>2445</v>
      </c>
      <c r="J1284" s="227" t="s">
        <v>2580</v>
      </c>
      <c r="K1284" s="227" t="s">
        <v>2495</v>
      </c>
      <c r="L1284" s="227" t="s">
        <v>350</v>
      </c>
      <c r="M1284" s="247">
        <v>2</v>
      </c>
      <c r="N1284" s="244">
        <v>83</v>
      </c>
      <c r="O1284" s="243" t="s">
        <v>1575</v>
      </c>
      <c r="P1284" s="125">
        <f>SUMIFS('C - Sazby a jednotkové ceny'!$H$7:$H$69,'C - Sazby a jednotkové ceny'!$E$7:$E$69,'A1 - Seznam míst plnění vnější'!L1284,'C - Sazby a jednotkové ceny'!$F$7:$F$69,'A1 - Seznam míst plnění vnější'!M1284)</f>
        <v>0</v>
      </c>
      <c r="Q1284" s="269">
        <f t="shared" si="59"/>
        <v>0</v>
      </c>
      <c r="R1284" s="249" t="s">
        <v>1586</v>
      </c>
      <c r="S1284" s="251" t="s">
        <v>1586</v>
      </c>
      <c r="T1284" s="252" t="s">
        <v>1586</v>
      </c>
      <c r="U1284" s="250" t="s">
        <v>1586</v>
      </c>
      <c r="V1284" s="261" t="s">
        <v>1586</v>
      </c>
      <c r="W1284" s="262" t="s">
        <v>1586</v>
      </c>
      <c r="Y1284" s="15">
        <f ca="1">SUMIFS('D - Harmonogram úklidu'!$AJ$5:$AJ$1213,'D - Harmonogram úklidu'!$A$5:$A$1213,'A1 - Seznam míst plnění vnější'!G1285,'D - Harmonogram úklidu'!$B$5:$B$1213,'A1 - Seznam míst plnění vnější'!L1285)</f>
        <v>1</v>
      </c>
      <c r="Z1284" s="47" t="str">
        <f t="shared" si="58"/>
        <v>Veselí nad Moravou-Zarazice</v>
      </c>
    </row>
    <row r="1285" spans="1:26" ht="19.5" customHeight="1" x14ac:dyDescent="0.25">
      <c r="A1285" s="14" t="s">
        <v>2510</v>
      </c>
      <c r="B1285" s="30">
        <v>2411</v>
      </c>
      <c r="C1285" s="26">
        <v>0</v>
      </c>
      <c r="D1285" s="43" t="s">
        <v>58</v>
      </c>
      <c r="E1285" s="26">
        <v>372052</v>
      </c>
      <c r="F1285" s="26" t="s">
        <v>1623</v>
      </c>
      <c r="G1285" s="33" t="s">
        <v>308</v>
      </c>
      <c r="H1285" s="227" t="s">
        <v>1988</v>
      </c>
      <c r="I1285" s="227" t="s">
        <v>2445</v>
      </c>
      <c r="J1285" s="227" t="s">
        <v>2494</v>
      </c>
      <c r="K1285" s="227" t="s">
        <v>2494</v>
      </c>
      <c r="L1285" s="227" t="s">
        <v>391</v>
      </c>
      <c r="M1285" s="247">
        <v>1</v>
      </c>
      <c r="N1285" s="244">
        <v>90</v>
      </c>
      <c r="O1285" s="243" t="s">
        <v>1575</v>
      </c>
      <c r="P1285" s="125">
        <f>SUMIFS('C - Sazby a jednotkové ceny'!$H$7:$H$69,'C - Sazby a jednotkové ceny'!$E$7:$E$69,'A1 - Seznam míst plnění vnější'!L1285,'C - Sazby a jednotkové ceny'!$F$7:$F$69,'A1 - Seznam míst plnění vnější'!M1285)</f>
        <v>0</v>
      </c>
      <c r="Q1285" s="269">
        <f t="shared" si="59"/>
        <v>0</v>
      </c>
      <c r="R1285" s="249" t="s">
        <v>1586</v>
      </c>
      <c r="S1285" s="251" t="s">
        <v>1586</v>
      </c>
      <c r="T1285" s="252" t="s">
        <v>1586</v>
      </c>
      <c r="U1285" s="250" t="s">
        <v>1586</v>
      </c>
      <c r="V1285" s="261" t="s">
        <v>1586</v>
      </c>
      <c r="W1285" s="262" t="s">
        <v>1586</v>
      </c>
      <c r="Y1285" s="15">
        <f ca="1">SUMIFS('D - Harmonogram úklidu'!$AJ$5:$AJ$1213,'D - Harmonogram úklidu'!$A$5:$A$1213,'A1 - Seznam míst plnění vnější'!G1286,'D - Harmonogram úklidu'!$B$5:$B$1213,'A1 - Seznam míst plnění vnější'!L1286)</f>
        <v>4</v>
      </c>
      <c r="Z1285" s="47" t="str">
        <f t="shared" si="58"/>
        <v>Veselí nad Moravou-Zarazice</v>
      </c>
    </row>
    <row r="1286" spans="1:26" ht="19.5" customHeight="1" x14ac:dyDescent="0.25">
      <c r="A1286" s="14" t="s">
        <v>2510</v>
      </c>
      <c r="B1286" s="30">
        <v>2071</v>
      </c>
      <c r="C1286" s="26" t="s">
        <v>128</v>
      </c>
      <c r="D1286" s="42" t="s">
        <v>133</v>
      </c>
      <c r="E1286" s="26">
        <v>370254</v>
      </c>
      <c r="F1286" s="26" t="s">
        <v>1624</v>
      </c>
      <c r="G1286" s="33" t="s">
        <v>239</v>
      </c>
      <c r="H1286" s="227" t="s">
        <v>1988</v>
      </c>
      <c r="I1286" s="227" t="s">
        <v>2446</v>
      </c>
      <c r="J1286" s="227" t="s">
        <v>2580</v>
      </c>
      <c r="K1286" s="227" t="s">
        <v>2491</v>
      </c>
      <c r="L1286" s="227" t="s">
        <v>346</v>
      </c>
      <c r="M1286" s="247">
        <v>2</v>
      </c>
      <c r="N1286" s="244">
        <v>12</v>
      </c>
      <c r="O1286" s="243" t="s">
        <v>1575</v>
      </c>
      <c r="P1286" s="125">
        <f>SUMIFS('C - Sazby a jednotkové ceny'!$H$7:$H$69,'C - Sazby a jednotkové ceny'!$E$7:$E$69,'A1 - Seznam míst plnění vnější'!L1286,'C - Sazby a jednotkové ceny'!$F$7:$F$69,'A1 - Seznam míst plnění vnější'!M1286)</f>
        <v>0</v>
      </c>
      <c r="Q1286" s="269">
        <f t="shared" si="59"/>
        <v>0</v>
      </c>
      <c r="R1286" s="249" t="s">
        <v>1586</v>
      </c>
      <c r="S1286" s="251" t="s">
        <v>1586</v>
      </c>
      <c r="T1286" s="252" t="s">
        <v>1586</v>
      </c>
      <c r="U1286" s="250" t="s">
        <v>1586</v>
      </c>
      <c r="V1286" s="261" t="s">
        <v>1586</v>
      </c>
      <c r="W1286" s="262" t="s">
        <v>1586</v>
      </c>
      <c r="Y1286" s="15">
        <f ca="1">SUMIFS('D - Harmonogram úklidu'!$AJ$5:$AJ$1213,'D - Harmonogram úklidu'!$A$5:$A$1213,'A1 - Seznam míst plnění vnější'!G1287,'D - Harmonogram úklidu'!$B$5:$B$1213,'A1 - Seznam míst plnění vnější'!L1287)</f>
        <v>4</v>
      </c>
      <c r="Z1286" s="47" t="str">
        <f t="shared" si="58"/>
        <v>Veselíčko</v>
      </c>
    </row>
    <row r="1287" spans="1:26" ht="19.5" customHeight="1" x14ac:dyDescent="0.25">
      <c r="A1287" s="14" t="s">
        <v>2510</v>
      </c>
      <c r="B1287" s="30">
        <v>2071</v>
      </c>
      <c r="C1287" s="26" t="s">
        <v>128</v>
      </c>
      <c r="D1287" s="41" t="s">
        <v>133</v>
      </c>
      <c r="E1287" s="26">
        <v>370254</v>
      </c>
      <c r="F1287" s="26" t="s">
        <v>1625</v>
      </c>
      <c r="G1287" s="33" t="s">
        <v>239</v>
      </c>
      <c r="H1287" s="227" t="s">
        <v>1988</v>
      </c>
      <c r="I1287" s="227" t="s">
        <v>2446</v>
      </c>
      <c r="J1287" s="227" t="s">
        <v>2580</v>
      </c>
      <c r="K1287" s="227" t="s">
        <v>2492</v>
      </c>
      <c r="L1287" s="227" t="s">
        <v>347</v>
      </c>
      <c r="M1287" s="247">
        <v>2</v>
      </c>
      <c r="N1287" s="32">
        <v>1</v>
      </c>
      <c r="O1287" s="39" t="s">
        <v>1576</v>
      </c>
      <c r="P1287" s="125">
        <f>SUMIFS('C - Sazby a jednotkové ceny'!$H$7:$H$69,'C - Sazby a jednotkové ceny'!$E$7:$E$69,'A1 - Seznam míst plnění vnější'!L1287,'C - Sazby a jednotkové ceny'!$F$7:$F$69,'A1 - Seznam míst plnění vnější'!M1287)</f>
        <v>0</v>
      </c>
      <c r="Q1287" s="269">
        <f t="shared" si="59"/>
        <v>0</v>
      </c>
      <c r="R1287" s="249" t="s">
        <v>1586</v>
      </c>
      <c r="S1287" s="251" t="s">
        <v>1586</v>
      </c>
      <c r="T1287" s="252" t="s">
        <v>1586</v>
      </c>
      <c r="U1287" s="250" t="s">
        <v>1586</v>
      </c>
      <c r="V1287" s="261" t="s">
        <v>1586</v>
      </c>
      <c r="W1287" s="262" t="s">
        <v>1586</v>
      </c>
      <c r="Y1287" s="15">
        <f ca="1">SUMIFS('D - Harmonogram úklidu'!$AJ$5:$AJ$1213,'D - Harmonogram úklidu'!$A$5:$A$1213,'A1 - Seznam míst plnění vnější'!G1288,'D - Harmonogram úklidu'!$B$5:$B$1213,'A1 - Seznam míst plnění vnější'!L1288)</f>
        <v>2</v>
      </c>
      <c r="Z1287" s="47" t="str">
        <f t="shared" si="58"/>
        <v>Veselíčko</v>
      </c>
    </row>
    <row r="1288" spans="1:26" ht="19.5" customHeight="1" x14ac:dyDescent="0.25">
      <c r="A1288" s="14" t="s">
        <v>2510</v>
      </c>
      <c r="B1288" s="30">
        <v>2071</v>
      </c>
      <c r="C1288" s="26" t="s">
        <v>128</v>
      </c>
      <c r="D1288" s="42" t="s">
        <v>133</v>
      </c>
      <c r="E1288" s="26">
        <v>370254</v>
      </c>
      <c r="F1288" s="26" t="s">
        <v>1626</v>
      </c>
      <c r="G1288" s="33" t="s">
        <v>239</v>
      </c>
      <c r="H1288" s="227" t="s">
        <v>1988</v>
      </c>
      <c r="I1288" s="227" t="s">
        <v>2446</v>
      </c>
      <c r="J1288" s="227" t="s">
        <v>2580</v>
      </c>
      <c r="K1288" s="227" t="s">
        <v>2495</v>
      </c>
      <c r="L1288" s="227" t="s">
        <v>350</v>
      </c>
      <c r="M1288" s="247">
        <v>1</v>
      </c>
      <c r="N1288" s="244">
        <v>400</v>
      </c>
      <c r="O1288" s="243" t="s">
        <v>1575</v>
      </c>
      <c r="P1288" s="125">
        <f>SUMIFS('C - Sazby a jednotkové ceny'!$H$7:$H$69,'C - Sazby a jednotkové ceny'!$E$7:$E$69,'A1 - Seznam míst plnění vnější'!L1288,'C - Sazby a jednotkové ceny'!$F$7:$F$69,'A1 - Seznam míst plnění vnější'!M1288)</f>
        <v>0</v>
      </c>
      <c r="Q1288" s="269">
        <f t="shared" si="59"/>
        <v>0</v>
      </c>
      <c r="R1288" s="249" t="s">
        <v>1586</v>
      </c>
      <c r="S1288" s="251" t="s">
        <v>1586</v>
      </c>
      <c r="T1288" s="252" t="s">
        <v>1586</v>
      </c>
      <c r="U1288" s="250" t="s">
        <v>1586</v>
      </c>
      <c r="V1288" s="261" t="s">
        <v>1586</v>
      </c>
      <c r="W1288" s="262" t="s">
        <v>1586</v>
      </c>
      <c r="Y1288" s="15">
        <f ca="1">SUMIFS('D - Harmonogram úklidu'!$AJ$5:$AJ$1213,'D - Harmonogram úklidu'!$A$5:$A$1213,'A1 - Seznam míst plnění vnější'!G1289,'D - Harmonogram úklidu'!$B$5:$B$1213,'A1 - Seznam míst plnění vnější'!L1289)</f>
        <v>1</v>
      </c>
      <c r="Z1288" s="47" t="str">
        <f t="shared" si="58"/>
        <v>Veselíčko</v>
      </c>
    </row>
    <row r="1289" spans="1:26" ht="19.5" customHeight="1" x14ac:dyDescent="0.25">
      <c r="A1289" s="14" t="s">
        <v>2510</v>
      </c>
      <c r="B1289" s="30">
        <v>2071</v>
      </c>
      <c r="C1289" s="44" t="s">
        <v>128</v>
      </c>
      <c r="D1289" s="42" t="s">
        <v>133</v>
      </c>
      <c r="E1289" s="26">
        <v>370254</v>
      </c>
      <c r="F1289" s="26" t="s">
        <v>1627</v>
      </c>
      <c r="G1289" s="33" t="s">
        <v>239</v>
      </c>
      <c r="H1289" s="227" t="s">
        <v>1988</v>
      </c>
      <c r="I1289" s="227" t="s">
        <v>2446</v>
      </c>
      <c r="J1289" s="227" t="s">
        <v>2494</v>
      </c>
      <c r="K1289" s="227" t="s">
        <v>2494</v>
      </c>
      <c r="L1289" s="227" t="s">
        <v>391</v>
      </c>
      <c r="M1289" s="247">
        <v>1</v>
      </c>
      <c r="N1289" s="244">
        <v>800</v>
      </c>
      <c r="O1289" s="243" t="s">
        <v>1575</v>
      </c>
      <c r="P1289" s="125">
        <f>SUMIFS('C - Sazby a jednotkové ceny'!$H$7:$H$69,'C - Sazby a jednotkové ceny'!$E$7:$E$69,'A1 - Seznam míst plnění vnější'!L1289,'C - Sazby a jednotkové ceny'!$F$7:$F$69,'A1 - Seznam míst plnění vnější'!M1289)</f>
        <v>0</v>
      </c>
      <c r="Q1289" s="269">
        <f t="shared" si="59"/>
        <v>0</v>
      </c>
      <c r="R1289" s="249" t="s">
        <v>1586</v>
      </c>
      <c r="S1289" s="251" t="s">
        <v>1586</v>
      </c>
      <c r="T1289" s="252" t="s">
        <v>1586</v>
      </c>
      <c r="U1289" s="250" t="s">
        <v>1586</v>
      </c>
      <c r="V1289" s="261" t="s">
        <v>1586</v>
      </c>
      <c r="W1289" s="262" t="s">
        <v>1586</v>
      </c>
      <c r="Y1289" s="15">
        <f ca="1">SUMIFS('D - Harmonogram úklidu'!$AJ$5:$AJ$1213,'D - Harmonogram úklidu'!$A$5:$A$1213,'A1 - Seznam míst plnění vnější'!G1290,'D - Harmonogram úklidu'!$B$5:$B$1213,'A1 - Seznam míst plnění vnější'!L1290)</f>
        <v>4</v>
      </c>
      <c r="Z1289" s="47" t="str">
        <f t="shared" si="58"/>
        <v>Veselíčko</v>
      </c>
    </row>
    <row r="1290" spans="1:26" ht="19.5" customHeight="1" x14ac:dyDescent="0.25">
      <c r="A1290" s="14" t="s">
        <v>2510</v>
      </c>
      <c r="B1290" s="30">
        <v>2071</v>
      </c>
      <c r="C1290" s="26" t="s">
        <v>128</v>
      </c>
      <c r="D1290" s="41" t="s">
        <v>133</v>
      </c>
      <c r="E1290" s="26">
        <v>359356</v>
      </c>
      <c r="F1290" s="26" t="s">
        <v>1624</v>
      </c>
      <c r="G1290" s="33" t="s">
        <v>240</v>
      </c>
      <c r="H1290" s="227" t="s">
        <v>1988</v>
      </c>
      <c r="I1290" s="227" t="s">
        <v>2447</v>
      </c>
      <c r="J1290" s="227" t="s">
        <v>2580</v>
      </c>
      <c r="K1290" s="227" t="s">
        <v>2491</v>
      </c>
      <c r="L1290" s="227" t="s">
        <v>346</v>
      </c>
      <c r="M1290" s="247">
        <v>2</v>
      </c>
      <c r="N1290" s="244">
        <v>15</v>
      </c>
      <c r="O1290" s="243" t="s">
        <v>1575</v>
      </c>
      <c r="P1290" s="125">
        <f>SUMIFS('C - Sazby a jednotkové ceny'!$H$7:$H$69,'C - Sazby a jednotkové ceny'!$E$7:$E$69,'A1 - Seznam míst plnění vnější'!L1290,'C - Sazby a jednotkové ceny'!$F$7:$F$69,'A1 - Seznam míst plnění vnější'!M1290)</f>
        <v>0</v>
      </c>
      <c r="Q1290" s="269">
        <f t="shared" si="59"/>
        <v>0</v>
      </c>
      <c r="R1290" s="249" t="s">
        <v>1586</v>
      </c>
      <c r="S1290" s="251" t="s">
        <v>1586</v>
      </c>
      <c r="T1290" s="252" t="s">
        <v>1586</v>
      </c>
      <c r="U1290" s="250" t="s">
        <v>1586</v>
      </c>
      <c r="V1290" s="261" t="s">
        <v>1586</v>
      </c>
      <c r="W1290" s="262" t="s">
        <v>1586</v>
      </c>
      <c r="Y1290" s="15">
        <f ca="1">SUMIFS('D - Harmonogram úklidu'!$AJ$5:$AJ$1213,'D - Harmonogram úklidu'!$A$5:$A$1213,'A1 - Seznam míst plnění vnější'!G1291,'D - Harmonogram úklidu'!$B$5:$B$1213,'A1 - Seznam míst plnění vnější'!L1291)</f>
        <v>4</v>
      </c>
      <c r="Z1290" s="47" t="str">
        <f t="shared" si="58"/>
        <v>Věžná</v>
      </c>
    </row>
    <row r="1291" spans="1:26" ht="19.5" customHeight="1" x14ac:dyDescent="0.25">
      <c r="A1291" s="14" t="s">
        <v>2510</v>
      </c>
      <c r="B1291" s="30">
        <v>2071</v>
      </c>
      <c r="C1291" s="26" t="s">
        <v>128</v>
      </c>
      <c r="D1291" s="41" t="s">
        <v>133</v>
      </c>
      <c r="E1291" s="26">
        <v>359356</v>
      </c>
      <c r="F1291" s="26" t="s">
        <v>1625</v>
      </c>
      <c r="G1291" s="33" t="s">
        <v>240</v>
      </c>
      <c r="H1291" s="227" t="s">
        <v>1988</v>
      </c>
      <c r="I1291" s="227" t="s">
        <v>2447</v>
      </c>
      <c r="J1291" s="227" t="s">
        <v>2580</v>
      </c>
      <c r="K1291" s="227" t="s">
        <v>2492</v>
      </c>
      <c r="L1291" s="227" t="s">
        <v>347</v>
      </c>
      <c r="M1291" s="247">
        <v>2</v>
      </c>
      <c r="N1291" s="32">
        <v>2</v>
      </c>
      <c r="O1291" s="39" t="s">
        <v>1576</v>
      </c>
      <c r="P1291" s="125">
        <f>SUMIFS('C - Sazby a jednotkové ceny'!$H$7:$H$69,'C - Sazby a jednotkové ceny'!$E$7:$E$69,'A1 - Seznam míst plnění vnější'!L1291,'C - Sazby a jednotkové ceny'!$F$7:$F$69,'A1 - Seznam míst plnění vnější'!M1291)</f>
        <v>0</v>
      </c>
      <c r="Q1291" s="269">
        <f t="shared" si="59"/>
        <v>0</v>
      </c>
      <c r="R1291" s="249" t="s">
        <v>1586</v>
      </c>
      <c r="S1291" s="251" t="s">
        <v>1586</v>
      </c>
      <c r="T1291" s="252" t="s">
        <v>1586</v>
      </c>
      <c r="U1291" s="250" t="s">
        <v>1586</v>
      </c>
      <c r="V1291" s="261" t="s">
        <v>1586</v>
      </c>
      <c r="W1291" s="262" t="s">
        <v>1586</v>
      </c>
      <c r="Y1291" s="15">
        <f ca="1">SUMIFS('D - Harmonogram úklidu'!$AJ$5:$AJ$1213,'D - Harmonogram úklidu'!$A$5:$A$1213,'A1 - Seznam míst plnění vnější'!G1292,'D - Harmonogram úklidu'!$B$5:$B$1213,'A1 - Seznam míst plnění vnější'!L1292)</f>
        <v>2</v>
      </c>
      <c r="Z1291" s="47" t="str">
        <f t="shared" si="58"/>
        <v>Věžná</v>
      </c>
    </row>
    <row r="1292" spans="1:26" ht="19.5" customHeight="1" x14ac:dyDescent="0.25">
      <c r="A1292" s="14" t="s">
        <v>2510</v>
      </c>
      <c r="B1292" s="30">
        <v>2071</v>
      </c>
      <c r="C1292" s="26" t="s">
        <v>128</v>
      </c>
      <c r="D1292" s="41" t="s">
        <v>133</v>
      </c>
      <c r="E1292" s="26">
        <v>359356</v>
      </c>
      <c r="F1292" s="26" t="s">
        <v>1626</v>
      </c>
      <c r="G1292" s="33" t="s">
        <v>240</v>
      </c>
      <c r="H1292" s="227" t="s">
        <v>1988</v>
      </c>
      <c r="I1292" s="227" t="s">
        <v>2447</v>
      </c>
      <c r="J1292" s="227" t="s">
        <v>2580</v>
      </c>
      <c r="K1292" s="227" t="s">
        <v>2495</v>
      </c>
      <c r="L1292" s="227" t="s">
        <v>350</v>
      </c>
      <c r="M1292" s="247">
        <v>1</v>
      </c>
      <c r="N1292" s="244">
        <v>309</v>
      </c>
      <c r="O1292" s="243" t="s">
        <v>1575</v>
      </c>
      <c r="P1292" s="125">
        <f>SUMIFS('C - Sazby a jednotkové ceny'!$H$7:$H$69,'C - Sazby a jednotkové ceny'!$E$7:$E$69,'A1 - Seznam míst plnění vnější'!L1292,'C - Sazby a jednotkové ceny'!$F$7:$F$69,'A1 - Seznam míst plnění vnější'!M1292)</f>
        <v>0</v>
      </c>
      <c r="Q1292" s="269">
        <f t="shared" si="59"/>
        <v>0</v>
      </c>
      <c r="R1292" s="249" t="s">
        <v>1586</v>
      </c>
      <c r="S1292" s="251" t="s">
        <v>1586</v>
      </c>
      <c r="T1292" s="252" t="s">
        <v>1586</v>
      </c>
      <c r="U1292" s="250" t="s">
        <v>1586</v>
      </c>
      <c r="V1292" s="261" t="s">
        <v>1586</v>
      </c>
      <c r="W1292" s="262" t="s">
        <v>1586</v>
      </c>
      <c r="Y1292" s="15">
        <f ca="1">SUMIFS('D - Harmonogram úklidu'!$AJ$5:$AJ$1213,'D - Harmonogram úklidu'!$A$5:$A$1213,'A1 - Seznam míst plnění vnější'!G1293,'D - Harmonogram úklidu'!$B$5:$B$1213,'A1 - Seznam míst plnění vnější'!L1293)</f>
        <v>1</v>
      </c>
      <c r="Z1292" s="47" t="str">
        <f t="shared" si="58"/>
        <v>Věžná</v>
      </c>
    </row>
    <row r="1293" spans="1:26" ht="19.5" customHeight="1" x14ac:dyDescent="0.25">
      <c r="A1293" s="14" t="s">
        <v>2510</v>
      </c>
      <c r="B1293" s="30">
        <v>2071</v>
      </c>
      <c r="C1293" s="26" t="s">
        <v>128</v>
      </c>
      <c r="D1293" s="41" t="s">
        <v>133</v>
      </c>
      <c r="E1293" s="26">
        <v>359356</v>
      </c>
      <c r="F1293" s="26" t="s">
        <v>1627</v>
      </c>
      <c r="G1293" s="33" t="s">
        <v>240</v>
      </c>
      <c r="H1293" s="227" t="s">
        <v>1988</v>
      </c>
      <c r="I1293" s="227" t="s">
        <v>2447</v>
      </c>
      <c r="J1293" s="227" t="s">
        <v>2494</v>
      </c>
      <c r="K1293" s="227" t="s">
        <v>2494</v>
      </c>
      <c r="L1293" s="227" t="s">
        <v>391</v>
      </c>
      <c r="M1293" s="247">
        <v>1</v>
      </c>
      <c r="N1293" s="244">
        <v>515</v>
      </c>
      <c r="O1293" s="243" t="s">
        <v>1575</v>
      </c>
      <c r="P1293" s="125">
        <f>SUMIFS('C - Sazby a jednotkové ceny'!$H$7:$H$69,'C - Sazby a jednotkové ceny'!$E$7:$E$69,'A1 - Seznam míst plnění vnější'!L1293,'C - Sazby a jednotkové ceny'!$F$7:$F$69,'A1 - Seznam míst plnění vnější'!M1293)</f>
        <v>0</v>
      </c>
      <c r="Q1293" s="269">
        <f t="shared" si="59"/>
        <v>0</v>
      </c>
      <c r="R1293" s="249" t="s">
        <v>1586</v>
      </c>
      <c r="S1293" s="251" t="s">
        <v>1586</v>
      </c>
      <c r="T1293" s="252" t="s">
        <v>1586</v>
      </c>
      <c r="U1293" s="250" t="s">
        <v>1586</v>
      </c>
      <c r="V1293" s="261" t="s">
        <v>1586</v>
      </c>
      <c r="W1293" s="262" t="s">
        <v>1586</v>
      </c>
      <c r="Y1293" s="15">
        <f ca="1">SUMIFS('D - Harmonogram úklidu'!$AJ$5:$AJ$1213,'D - Harmonogram úklidu'!$A$5:$A$1213,'A1 - Seznam míst plnění vnější'!G1294,'D - Harmonogram úklidu'!$B$5:$B$1213,'A1 - Seznam míst plnění vnější'!L1294)</f>
        <v>2</v>
      </c>
      <c r="Z1293" s="47" t="str">
        <f t="shared" si="58"/>
        <v>Věžná</v>
      </c>
    </row>
    <row r="1294" spans="1:26" ht="19.5" customHeight="1" x14ac:dyDescent="0.25">
      <c r="A1294" s="14" t="s">
        <v>2510</v>
      </c>
      <c r="B1294" s="30">
        <v>1733</v>
      </c>
      <c r="C1294" s="26" t="s">
        <v>128</v>
      </c>
      <c r="D1294" s="42" t="s">
        <v>131</v>
      </c>
      <c r="E1294" s="26">
        <v>562355</v>
      </c>
      <c r="F1294" s="26" t="s">
        <v>1620</v>
      </c>
      <c r="G1294" s="33" t="s">
        <v>241</v>
      </c>
      <c r="H1294" s="227" t="s">
        <v>1988</v>
      </c>
      <c r="I1294" s="227" t="s">
        <v>2448</v>
      </c>
      <c r="J1294" s="227" t="s">
        <v>2580</v>
      </c>
      <c r="K1294" s="227" t="s">
        <v>2491</v>
      </c>
      <c r="L1294" s="227" t="s">
        <v>346</v>
      </c>
      <c r="M1294" s="247">
        <v>2</v>
      </c>
      <c r="N1294" s="244">
        <v>15</v>
      </c>
      <c r="O1294" s="243" t="s">
        <v>1575</v>
      </c>
      <c r="P1294" s="125">
        <f>SUMIFS('C - Sazby a jednotkové ceny'!$H$7:$H$69,'C - Sazby a jednotkové ceny'!$E$7:$E$69,'A1 - Seznam míst plnění vnější'!L1294,'C - Sazby a jednotkové ceny'!$F$7:$F$69,'A1 - Seznam míst plnění vnější'!M1294)</f>
        <v>0</v>
      </c>
      <c r="Q1294" s="269">
        <f t="shared" si="59"/>
        <v>0</v>
      </c>
      <c r="R1294" s="249" t="s">
        <v>1586</v>
      </c>
      <c r="S1294" s="251" t="s">
        <v>1586</v>
      </c>
      <c r="T1294" s="252" t="s">
        <v>1586</v>
      </c>
      <c r="U1294" s="250" t="s">
        <v>1586</v>
      </c>
      <c r="V1294" s="261" t="s">
        <v>1586</v>
      </c>
      <c r="W1294" s="262" t="s">
        <v>1586</v>
      </c>
      <c r="Y1294" s="15">
        <f ca="1">SUMIFS('D - Harmonogram úklidu'!$AJ$5:$AJ$1213,'D - Harmonogram úklidu'!$A$5:$A$1213,'A1 - Seznam míst plnění vnější'!G1295,'D - Harmonogram úklidu'!$B$5:$B$1213,'A1 - Seznam míst plnění vnější'!L1295)</f>
        <v>4</v>
      </c>
      <c r="Z1294" s="47" t="str">
        <f t="shared" si="58"/>
        <v>Vilémovice</v>
      </c>
    </row>
    <row r="1295" spans="1:26" ht="19.5" customHeight="1" x14ac:dyDescent="0.25">
      <c r="A1295" s="14" t="s">
        <v>2510</v>
      </c>
      <c r="B1295" s="30">
        <v>1733</v>
      </c>
      <c r="C1295" s="26" t="s">
        <v>128</v>
      </c>
      <c r="D1295" s="42" t="s">
        <v>131</v>
      </c>
      <c r="E1295" s="26">
        <v>562355</v>
      </c>
      <c r="F1295" s="26" t="s">
        <v>1621</v>
      </c>
      <c r="G1295" s="33" t="s">
        <v>241</v>
      </c>
      <c r="H1295" s="227" t="s">
        <v>1988</v>
      </c>
      <c r="I1295" s="227" t="s">
        <v>2448</v>
      </c>
      <c r="J1295" s="227" t="s">
        <v>2580</v>
      </c>
      <c r="K1295" s="227" t="s">
        <v>2492</v>
      </c>
      <c r="L1295" s="227" t="s">
        <v>347</v>
      </c>
      <c r="M1295" s="247">
        <v>4</v>
      </c>
      <c r="N1295" s="32">
        <v>2</v>
      </c>
      <c r="O1295" s="39" t="s">
        <v>1576</v>
      </c>
      <c r="P1295" s="125">
        <f>SUMIFS('C - Sazby a jednotkové ceny'!$H$7:$H$69,'C - Sazby a jednotkové ceny'!$E$7:$E$69,'A1 - Seznam míst plnění vnější'!L1295,'C - Sazby a jednotkové ceny'!$F$7:$F$69,'A1 - Seznam míst plnění vnější'!M1295)</f>
        <v>0</v>
      </c>
      <c r="Q1295" s="269">
        <f t="shared" si="59"/>
        <v>0</v>
      </c>
      <c r="R1295" s="249" t="s">
        <v>1586</v>
      </c>
      <c r="S1295" s="251" t="s">
        <v>1586</v>
      </c>
      <c r="T1295" s="252" t="s">
        <v>1586</v>
      </c>
      <c r="U1295" s="250" t="s">
        <v>1586</v>
      </c>
      <c r="V1295" s="261" t="s">
        <v>1586</v>
      </c>
      <c r="W1295" s="262" t="s">
        <v>1586</v>
      </c>
      <c r="Y1295" s="15">
        <f ca="1">SUMIFS('D - Harmonogram úklidu'!$AJ$5:$AJ$1213,'D - Harmonogram úklidu'!$A$5:$A$1213,'A1 - Seznam míst plnění vnější'!G1296,'D - Harmonogram úklidu'!$B$5:$B$1213,'A1 - Seznam míst plnění vnější'!L1296)</f>
        <v>2</v>
      </c>
      <c r="Z1295" s="47" t="str">
        <f t="shared" si="58"/>
        <v>Vilémovice</v>
      </c>
    </row>
    <row r="1296" spans="1:26" ht="19.5" customHeight="1" x14ac:dyDescent="0.25">
      <c r="A1296" s="14" t="s">
        <v>2510</v>
      </c>
      <c r="B1296" s="30">
        <v>1733</v>
      </c>
      <c r="C1296" s="26" t="s">
        <v>128</v>
      </c>
      <c r="D1296" s="41" t="s">
        <v>131</v>
      </c>
      <c r="E1296" s="26">
        <v>562355</v>
      </c>
      <c r="F1296" s="26" t="s">
        <v>1622</v>
      </c>
      <c r="G1296" s="33" t="s">
        <v>241</v>
      </c>
      <c r="H1296" s="227" t="s">
        <v>1988</v>
      </c>
      <c r="I1296" s="227" t="s">
        <v>2448</v>
      </c>
      <c r="J1296" s="227" t="s">
        <v>2580</v>
      </c>
      <c r="K1296" s="227" t="s">
        <v>2495</v>
      </c>
      <c r="L1296" s="227" t="s">
        <v>350</v>
      </c>
      <c r="M1296" s="247">
        <v>1</v>
      </c>
      <c r="N1296" s="244">
        <v>150</v>
      </c>
      <c r="O1296" s="243" t="s">
        <v>1575</v>
      </c>
      <c r="P1296" s="125">
        <f>SUMIFS('C - Sazby a jednotkové ceny'!$H$7:$H$69,'C - Sazby a jednotkové ceny'!$E$7:$E$69,'A1 - Seznam míst plnění vnější'!L1296,'C - Sazby a jednotkové ceny'!$F$7:$F$69,'A1 - Seznam míst plnění vnější'!M1296)</f>
        <v>0</v>
      </c>
      <c r="Q1296" s="269">
        <f t="shared" si="59"/>
        <v>0</v>
      </c>
      <c r="R1296" s="249" t="s">
        <v>1586</v>
      </c>
      <c r="S1296" s="251" t="s">
        <v>1586</v>
      </c>
      <c r="T1296" s="252" t="s">
        <v>1586</v>
      </c>
      <c r="U1296" s="250" t="s">
        <v>1586</v>
      </c>
      <c r="V1296" s="261" t="s">
        <v>1586</v>
      </c>
      <c r="W1296" s="262" t="s">
        <v>1586</v>
      </c>
      <c r="Y1296" s="15">
        <f ca="1">SUMIFS('D - Harmonogram úklidu'!$AJ$5:$AJ$1213,'D - Harmonogram úklidu'!$A$5:$A$1213,'A1 - Seznam míst plnění vnější'!G1297,'D - Harmonogram úklidu'!$B$5:$B$1213,'A1 - Seznam míst plnění vnější'!L1297)</f>
        <v>1</v>
      </c>
      <c r="Z1296" s="47" t="str">
        <f t="shared" si="58"/>
        <v>Vilémovice</v>
      </c>
    </row>
    <row r="1297" spans="1:26" ht="19.5" customHeight="1" x14ac:dyDescent="0.25">
      <c r="A1297" s="14" t="s">
        <v>2510</v>
      </c>
      <c r="B1297" s="30">
        <v>1733</v>
      </c>
      <c r="C1297" s="26" t="s">
        <v>128</v>
      </c>
      <c r="D1297" s="41" t="s">
        <v>131</v>
      </c>
      <c r="E1297" s="26">
        <v>562355</v>
      </c>
      <c r="F1297" s="26" t="s">
        <v>1623</v>
      </c>
      <c r="G1297" s="33" t="s">
        <v>241</v>
      </c>
      <c r="H1297" s="227" t="s">
        <v>1988</v>
      </c>
      <c r="I1297" s="227" t="s">
        <v>2448</v>
      </c>
      <c r="J1297" s="227" t="s">
        <v>2494</v>
      </c>
      <c r="K1297" s="227" t="s">
        <v>2494</v>
      </c>
      <c r="L1297" s="227" t="s">
        <v>391</v>
      </c>
      <c r="M1297" s="247">
        <v>1</v>
      </c>
      <c r="N1297" s="244">
        <v>300</v>
      </c>
      <c r="O1297" s="243" t="s">
        <v>1575</v>
      </c>
      <c r="P1297" s="125">
        <f>SUMIFS('C - Sazby a jednotkové ceny'!$H$7:$H$69,'C - Sazby a jednotkové ceny'!$E$7:$E$69,'A1 - Seznam míst plnění vnější'!L1297,'C - Sazby a jednotkové ceny'!$F$7:$F$69,'A1 - Seznam míst plnění vnější'!M1297)</f>
        <v>0</v>
      </c>
      <c r="Q1297" s="269">
        <f t="shared" si="59"/>
        <v>0</v>
      </c>
      <c r="R1297" s="249" t="s">
        <v>1586</v>
      </c>
      <c r="S1297" s="251" t="s">
        <v>1586</v>
      </c>
      <c r="T1297" s="252" t="s">
        <v>1586</v>
      </c>
      <c r="U1297" s="250" t="s">
        <v>1586</v>
      </c>
      <c r="V1297" s="261" t="s">
        <v>1586</v>
      </c>
      <c r="W1297" s="262" t="s">
        <v>1586</v>
      </c>
      <c r="Y1297" s="15">
        <f ca="1">SUMIFS('D - Harmonogram úklidu'!$AJ$5:$AJ$1213,'D - Harmonogram úklidu'!$A$5:$A$1213,'A1 - Seznam míst plnění vnější'!G1298,'D - Harmonogram úklidu'!$B$5:$B$1213,'A1 - Seznam míst plnění vnější'!L1298)</f>
        <v>2</v>
      </c>
      <c r="Z1297" s="47" t="str">
        <f t="shared" si="58"/>
        <v>Vilémovice</v>
      </c>
    </row>
    <row r="1298" spans="1:26" ht="19.5" customHeight="1" x14ac:dyDescent="0.25">
      <c r="A1298" s="14" t="s">
        <v>2510</v>
      </c>
      <c r="B1298" s="30">
        <v>1611</v>
      </c>
      <c r="C1298" s="44">
        <v>0</v>
      </c>
      <c r="D1298" s="42" t="s">
        <v>121</v>
      </c>
      <c r="E1298" s="26">
        <v>548883</v>
      </c>
      <c r="F1298" s="26" t="s">
        <v>1624</v>
      </c>
      <c r="G1298" s="33" t="s">
        <v>242</v>
      </c>
      <c r="H1298" s="227" t="s">
        <v>1988</v>
      </c>
      <c r="I1298" s="227" t="s">
        <v>2449</v>
      </c>
      <c r="J1298" s="227" t="s">
        <v>2580</v>
      </c>
      <c r="K1298" s="227" t="s">
        <v>2491</v>
      </c>
      <c r="L1298" s="227" t="s">
        <v>346</v>
      </c>
      <c r="M1298" s="247">
        <v>2</v>
      </c>
      <c r="N1298" s="244">
        <v>5</v>
      </c>
      <c r="O1298" s="243" t="s">
        <v>1575</v>
      </c>
      <c r="P1298" s="125">
        <f>SUMIFS('C - Sazby a jednotkové ceny'!$H$7:$H$69,'C - Sazby a jednotkové ceny'!$E$7:$E$69,'A1 - Seznam míst plnění vnější'!L1298,'C - Sazby a jednotkové ceny'!$F$7:$F$69,'A1 - Seznam míst plnění vnější'!M1298)</f>
        <v>0</v>
      </c>
      <c r="Q1298" s="269">
        <f t="shared" si="59"/>
        <v>0</v>
      </c>
      <c r="R1298" s="249" t="s">
        <v>1586</v>
      </c>
      <c r="S1298" s="251" t="s">
        <v>1586</v>
      </c>
      <c r="T1298" s="252" t="s">
        <v>1586</v>
      </c>
      <c r="U1298" s="250" t="s">
        <v>1586</v>
      </c>
      <c r="V1298" s="261" t="s">
        <v>1586</v>
      </c>
      <c r="W1298" s="262" t="s">
        <v>1586</v>
      </c>
      <c r="Y1298" s="15">
        <f ca="1">SUMIFS('D - Harmonogram úklidu'!$AJ$5:$AJ$1213,'D - Harmonogram úklidu'!$A$5:$A$1213,'A1 - Seznam míst plnění vnější'!G1299,'D - Harmonogram úklidu'!$B$5:$B$1213,'A1 - Seznam míst plnění vnější'!L1299)</f>
        <v>4</v>
      </c>
      <c r="Z1298" s="47" t="str">
        <f t="shared" si="58"/>
        <v>Vítanov</v>
      </c>
    </row>
    <row r="1299" spans="1:26" ht="19.5" customHeight="1" x14ac:dyDescent="0.25">
      <c r="A1299" s="14" t="s">
        <v>2510</v>
      </c>
      <c r="B1299" s="30">
        <v>1611</v>
      </c>
      <c r="C1299" s="44">
        <v>0</v>
      </c>
      <c r="D1299" s="42" t="s">
        <v>121</v>
      </c>
      <c r="E1299" s="26">
        <v>548883</v>
      </c>
      <c r="F1299" s="26" t="s">
        <v>1625</v>
      </c>
      <c r="G1299" s="33" t="s">
        <v>242</v>
      </c>
      <c r="H1299" s="227" t="s">
        <v>1988</v>
      </c>
      <c r="I1299" s="227" t="s">
        <v>2449</v>
      </c>
      <c r="J1299" s="227" t="s">
        <v>2580</v>
      </c>
      <c r="K1299" s="227" t="s">
        <v>2492</v>
      </c>
      <c r="L1299" s="227" t="s">
        <v>347</v>
      </c>
      <c r="M1299" s="247">
        <v>4</v>
      </c>
      <c r="N1299" s="32">
        <v>1</v>
      </c>
      <c r="O1299" s="39" t="s">
        <v>1576</v>
      </c>
      <c r="P1299" s="125">
        <f>SUMIFS('C - Sazby a jednotkové ceny'!$H$7:$H$69,'C - Sazby a jednotkové ceny'!$E$7:$E$69,'A1 - Seznam míst plnění vnější'!L1299,'C - Sazby a jednotkové ceny'!$F$7:$F$69,'A1 - Seznam míst plnění vnější'!M1299)</f>
        <v>0</v>
      </c>
      <c r="Q1299" s="269">
        <f t="shared" si="59"/>
        <v>0</v>
      </c>
      <c r="R1299" s="249" t="s">
        <v>1586</v>
      </c>
      <c r="S1299" s="251" t="s">
        <v>1586</v>
      </c>
      <c r="T1299" s="252" t="s">
        <v>1586</v>
      </c>
      <c r="U1299" s="250" t="s">
        <v>1586</v>
      </c>
      <c r="V1299" s="261" t="s">
        <v>1586</v>
      </c>
      <c r="W1299" s="262" t="s">
        <v>1586</v>
      </c>
      <c r="Y1299" s="15">
        <f ca="1">SUMIFS('D - Harmonogram úklidu'!$AJ$5:$AJ$1213,'D - Harmonogram úklidu'!$A$5:$A$1213,'A1 - Seznam míst plnění vnější'!G1300,'D - Harmonogram úklidu'!$B$5:$B$1213,'A1 - Seznam míst plnění vnější'!L1300)</f>
        <v>2</v>
      </c>
      <c r="Z1299" s="47" t="str">
        <f t="shared" si="58"/>
        <v>Vítanov</v>
      </c>
    </row>
    <row r="1300" spans="1:26" ht="19.5" customHeight="1" x14ac:dyDescent="0.25">
      <c r="A1300" s="14" t="s">
        <v>2510</v>
      </c>
      <c r="B1300" s="30">
        <v>1611</v>
      </c>
      <c r="C1300" s="26">
        <v>0</v>
      </c>
      <c r="D1300" s="41" t="s">
        <v>121</v>
      </c>
      <c r="E1300" s="26">
        <v>548883</v>
      </c>
      <c r="F1300" s="26" t="s">
        <v>1626</v>
      </c>
      <c r="G1300" s="33" t="s">
        <v>242</v>
      </c>
      <c r="H1300" s="227" t="s">
        <v>1988</v>
      </c>
      <c r="I1300" s="227" t="s">
        <v>2449</v>
      </c>
      <c r="J1300" s="227" t="s">
        <v>2580</v>
      </c>
      <c r="K1300" s="227" t="s">
        <v>2495</v>
      </c>
      <c r="L1300" s="227" t="s">
        <v>350</v>
      </c>
      <c r="M1300" s="247">
        <v>1</v>
      </c>
      <c r="N1300" s="244">
        <v>255</v>
      </c>
      <c r="O1300" s="243" t="s">
        <v>1575</v>
      </c>
      <c r="P1300" s="125">
        <f>SUMIFS('C - Sazby a jednotkové ceny'!$H$7:$H$69,'C - Sazby a jednotkové ceny'!$E$7:$E$69,'A1 - Seznam míst plnění vnější'!L1300,'C - Sazby a jednotkové ceny'!$F$7:$F$69,'A1 - Seznam míst plnění vnější'!M1300)</f>
        <v>0</v>
      </c>
      <c r="Q1300" s="269">
        <f t="shared" si="59"/>
        <v>0</v>
      </c>
      <c r="R1300" s="249" t="s">
        <v>1586</v>
      </c>
      <c r="S1300" s="251" t="s">
        <v>1586</v>
      </c>
      <c r="T1300" s="252" t="s">
        <v>1586</v>
      </c>
      <c r="U1300" s="250" t="s">
        <v>1586</v>
      </c>
      <c r="V1300" s="261" t="s">
        <v>1586</v>
      </c>
      <c r="W1300" s="262" t="s">
        <v>1586</v>
      </c>
      <c r="Y1300" s="15">
        <f ca="1">SUMIFS('D - Harmonogram úklidu'!$AJ$5:$AJ$1213,'D - Harmonogram úklidu'!$A$5:$A$1213,'A1 - Seznam míst plnění vnější'!G1301,'D - Harmonogram úklidu'!$B$5:$B$1213,'A1 - Seznam míst plnění vnější'!L1301)</f>
        <v>1</v>
      </c>
      <c r="Z1300" s="47" t="str">
        <f t="shared" si="58"/>
        <v>Vítanov</v>
      </c>
    </row>
    <row r="1301" spans="1:26" ht="19.5" customHeight="1" x14ac:dyDescent="0.25">
      <c r="A1301" s="14" t="s">
        <v>2510</v>
      </c>
      <c r="B1301" s="30">
        <v>1611</v>
      </c>
      <c r="C1301" s="26">
        <v>0</v>
      </c>
      <c r="D1301" s="42" t="s">
        <v>121</v>
      </c>
      <c r="E1301" s="26">
        <v>548883</v>
      </c>
      <c r="F1301" s="26" t="s">
        <v>1627</v>
      </c>
      <c r="G1301" s="33" t="s">
        <v>242</v>
      </c>
      <c r="H1301" s="227" t="s">
        <v>1988</v>
      </c>
      <c r="I1301" s="227" t="s">
        <v>2449</v>
      </c>
      <c r="J1301" s="227" t="s">
        <v>2494</v>
      </c>
      <c r="K1301" s="227" t="s">
        <v>2494</v>
      </c>
      <c r="L1301" s="227" t="s">
        <v>391</v>
      </c>
      <c r="M1301" s="247">
        <v>1</v>
      </c>
      <c r="N1301" s="244">
        <v>425</v>
      </c>
      <c r="O1301" s="243" t="s">
        <v>1575</v>
      </c>
      <c r="P1301" s="125">
        <f>SUMIFS('C - Sazby a jednotkové ceny'!$H$7:$H$69,'C - Sazby a jednotkové ceny'!$E$7:$E$69,'A1 - Seznam míst plnění vnější'!L1301,'C - Sazby a jednotkové ceny'!$F$7:$F$69,'A1 - Seznam míst plnění vnější'!M1301)</f>
        <v>0</v>
      </c>
      <c r="Q1301" s="269">
        <f t="shared" si="59"/>
        <v>0</v>
      </c>
      <c r="R1301" s="249" t="s">
        <v>1586</v>
      </c>
      <c r="S1301" s="251" t="s">
        <v>1586</v>
      </c>
      <c r="T1301" s="252" t="s">
        <v>1586</v>
      </c>
      <c r="U1301" s="250" t="s">
        <v>1586</v>
      </c>
      <c r="V1301" s="261" t="s">
        <v>1586</v>
      </c>
      <c r="W1301" s="262" t="s">
        <v>1586</v>
      </c>
      <c r="Y1301" s="15">
        <f ca="1">SUMIFS('D - Harmonogram úklidu'!$AJ$5:$AJ$1213,'D - Harmonogram úklidu'!$A$5:$A$1213,'A1 - Seznam míst plnění vnější'!G1302,'D - Harmonogram úklidu'!$B$5:$B$1213,'A1 - Seznam míst plnění vnější'!L1302)</f>
        <v>2</v>
      </c>
      <c r="Z1301" s="47" t="str">
        <f t="shared" si="58"/>
        <v>Vítanov</v>
      </c>
    </row>
    <row r="1302" spans="1:26" ht="19.5" customHeight="1" x14ac:dyDescent="0.25">
      <c r="A1302" s="14" t="s">
        <v>2510</v>
      </c>
      <c r="B1302" s="30">
        <v>1241</v>
      </c>
      <c r="C1302" s="26" t="s">
        <v>128</v>
      </c>
      <c r="D1302" s="42" t="s">
        <v>132</v>
      </c>
      <c r="E1302" s="26">
        <v>365353</v>
      </c>
      <c r="F1302" s="26" t="s">
        <v>1912</v>
      </c>
      <c r="G1302" s="33" t="s">
        <v>293</v>
      </c>
      <c r="H1302" s="227" t="s">
        <v>1988</v>
      </c>
      <c r="I1302" s="227" t="s">
        <v>2450</v>
      </c>
      <c r="J1302" s="227" t="s">
        <v>2580</v>
      </c>
      <c r="K1302" s="227" t="s">
        <v>2491</v>
      </c>
      <c r="L1302" s="227" t="s">
        <v>346</v>
      </c>
      <c r="M1302" s="247">
        <v>2</v>
      </c>
      <c r="N1302" s="244">
        <v>8</v>
      </c>
      <c r="O1302" s="243" t="s">
        <v>1575</v>
      </c>
      <c r="P1302" s="125">
        <f>SUMIFS('C - Sazby a jednotkové ceny'!$H$7:$H$69,'C - Sazby a jednotkové ceny'!$E$7:$E$69,'A1 - Seznam míst plnění vnější'!L1302,'C - Sazby a jednotkové ceny'!$F$7:$F$69,'A1 - Seznam míst plnění vnější'!M1302)</f>
        <v>0</v>
      </c>
      <c r="Q1302" s="269">
        <f t="shared" si="59"/>
        <v>0</v>
      </c>
      <c r="R1302" s="249" t="s">
        <v>1586</v>
      </c>
      <c r="S1302" s="251" t="s">
        <v>1586</v>
      </c>
      <c r="T1302" s="252" t="s">
        <v>1586</v>
      </c>
      <c r="U1302" s="250" t="s">
        <v>1586</v>
      </c>
      <c r="V1302" s="261" t="s">
        <v>1586</v>
      </c>
      <c r="W1302" s="262" t="s">
        <v>1586</v>
      </c>
      <c r="Y1302" s="15">
        <f ca="1">SUMIFS('D - Harmonogram úklidu'!$AJ$5:$AJ$1213,'D - Harmonogram úklidu'!$A$5:$A$1213,'A1 - Seznam míst plnění vnější'!G1303,'D - Harmonogram úklidu'!$B$5:$B$1213,'A1 - Seznam míst plnění vnější'!L1303)</f>
        <v>4</v>
      </c>
      <c r="Z1302" s="47" t="str">
        <f t="shared" si="58"/>
        <v>Vladislav zastávka</v>
      </c>
    </row>
    <row r="1303" spans="1:26" ht="19.5" customHeight="1" x14ac:dyDescent="0.25">
      <c r="A1303" s="14" t="s">
        <v>2510</v>
      </c>
      <c r="B1303" s="30">
        <v>1241</v>
      </c>
      <c r="C1303" s="26" t="s">
        <v>128</v>
      </c>
      <c r="D1303" s="42" t="s">
        <v>132</v>
      </c>
      <c r="E1303" s="26">
        <v>365353</v>
      </c>
      <c r="F1303" s="26" t="s">
        <v>1913</v>
      </c>
      <c r="G1303" s="33" t="s">
        <v>293</v>
      </c>
      <c r="H1303" s="227" t="s">
        <v>1988</v>
      </c>
      <c r="I1303" s="227" t="s">
        <v>2450</v>
      </c>
      <c r="J1303" s="227" t="s">
        <v>2580</v>
      </c>
      <c r="K1303" s="227" t="s">
        <v>2492</v>
      </c>
      <c r="L1303" s="227" t="s">
        <v>347</v>
      </c>
      <c r="M1303" s="247">
        <v>4</v>
      </c>
      <c r="N1303" s="32">
        <v>3</v>
      </c>
      <c r="O1303" s="39" t="s">
        <v>1576</v>
      </c>
      <c r="P1303" s="125">
        <f>SUMIFS('C - Sazby a jednotkové ceny'!$H$7:$H$69,'C - Sazby a jednotkové ceny'!$E$7:$E$69,'A1 - Seznam míst plnění vnější'!L1303,'C - Sazby a jednotkové ceny'!$F$7:$F$69,'A1 - Seznam míst plnění vnější'!M1303)</f>
        <v>0</v>
      </c>
      <c r="Q1303" s="269">
        <f t="shared" si="59"/>
        <v>0</v>
      </c>
      <c r="R1303" s="249" t="s">
        <v>1586</v>
      </c>
      <c r="S1303" s="251" t="s">
        <v>1586</v>
      </c>
      <c r="T1303" s="252" t="s">
        <v>1586</v>
      </c>
      <c r="U1303" s="250" t="s">
        <v>1586</v>
      </c>
      <c r="V1303" s="261" t="s">
        <v>1586</v>
      </c>
      <c r="W1303" s="262" t="s">
        <v>1586</v>
      </c>
      <c r="Y1303" s="15">
        <f ca="1">SUMIFS('D - Harmonogram úklidu'!$AJ$5:$AJ$1213,'D - Harmonogram úklidu'!$A$5:$A$1213,'A1 - Seznam míst plnění vnější'!G1304,'D - Harmonogram úklidu'!$B$5:$B$1213,'A1 - Seznam míst plnění vnější'!L1304)</f>
        <v>2</v>
      </c>
      <c r="Z1303" s="47" t="str">
        <f t="shared" si="58"/>
        <v>Vladislav zastávka</v>
      </c>
    </row>
    <row r="1304" spans="1:26" ht="19.5" customHeight="1" x14ac:dyDescent="0.25">
      <c r="A1304" s="14" t="s">
        <v>2510</v>
      </c>
      <c r="B1304" s="30">
        <v>1241</v>
      </c>
      <c r="C1304" s="26" t="s">
        <v>128</v>
      </c>
      <c r="D1304" s="41" t="s">
        <v>132</v>
      </c>
      <c r="E1304" s="26">
        <v>365353</v>
      </c>
      <c r="F1304" s="26" t="s">
        <v>1914</v>
      </c>
      <c r="G1304" s="33" t="s">
        <v>293</v>
      </c>
      <c r="H1304" s="227" t="s">
        <v>1988</v>
      </c>
      <c r="I1304" s="227" t="s">
        <v>2450</v>
      </c>
      <c r="J1304" s="227" t="s">
        <v>2580</v>
      </c>
      <c r="K1304" s="227" t="s">
        <v>2495</v>
      </c>
      <c r="L1304" s="227" t="s">
        <v>350</v>
      </c>
      <c r="M1304" s="247">
        <v>1</v>
      </c>
      <c r="N1304" s="244">
        <v>510</v>
      </c>
      <c r="O1304" s="243" t="s">
        <v>1575</v>
      </c>
      <c r="P1304" s="125">
        <f>SUMIFS('C - Sazby a jednotkové ceny'!$H$7:$H$69,'C - Sazby a jednotkové ceny'!$E$7:$E$69,'A1 - Seznam míst plnění vnější'!L1304,'C - Sazby a jednotkové ceny'!$F$7:$F$69,'A1 - Seznam míst plnění vnější'!M1304)</f>
        <v>0</v>
      </c>
      <c r="Q1304" s="269">
        <f t="shared" si="59"/>
        <v>0</v>
      </c>
      <c r="R1304" s="249" t="s">
        <v>1586</v>
      </c>
      <c r="S1304" s="251" t="s">
        <v>1586</v>
      </c>
      <c r="T1304" s="252" t="s">
        <v>1586</v>
      </c>
      <c r="U1304" s="250" t="s">
        <v>1586</v>
      </c>
      <c r="V1304" s="261" t="s">
        <v>1586</v>
      </c>
      <c r="W1304" s="262" t="s">
        <v>1586</v>
      </c>
      <c r="Y1304" s="15">
        <f ca="1">SUMIFS('D - Harmonogram úklidu'!$AJ$5:$AJ$1213,'D - Harmonogram úklidu'!$A$5:$A$1213,'A1 - Seznam míst plnění vnější'!G1305,'D - Harmonogram úklidu'!$B$5:$B$1213,'A1 - Seznam míst plnění vnější'!L1305)</f>
        <v>1</v>
      </c>
      <c r="Z1304" s="47" t="str">
        <f t="shared" si="58"/>
        <v>Vladislav zastávka</v>
      </c>
    </row>
    <row r="1305" spans="1:26" ht="19.5" customHeight="1" x14ac:dyDescent="0.25">
      <c r="A1305" s="14" t="s">
        <v>2510</v>
      </c>
      <c r="B1305" s="30">
        <v>1241</v>
      </c>
      <c r="C1305" s="26" t="s">
        <v>128</v>
      </c>
      <c r="D1305" s="41" t="s">
        <v>132</v>
      </c>
      <c r="E1305" s="26">
        <v>365353</v>
      </c>
      <c r="F1305" s="26" t="s">
        <v>1915</v>
      </c>
      <c r="G1305" s="33" t="s">
        <v>293</v>
      </c>
      <c r="H1305" s="227" t="s">
        <v>1988</v>
      </c>
      <c r="I1305" s="227" t="s">
        <v>2450</v>
      </c>
      <c r="J1305" s="227" t="s">
        <v>2494</v>
      </c>
      <c r="K1305" s="227" t="s">
        <v>2494</v>
      </c>
      <c r="L1305" s="227" t="s">
        <v>391</v>
      </c>
      <c r="M1305" s="247">
        <v>1</v>
      </c>
      <c r="N1305" s="244">
        <v>850</v>
      </c>
      <c r="O1305" s="243" t="s">
        <v>1575</v>
      </c>
      <c r="P1305" s="125">
        <f>SUMIFS('C - Sazby a jednotkové ceny'!$H$7:$H$69,'C - Sazby a jednotkové ceny'!$E$7:$E$69,'A1 - Seznam míst plnění vnější'!L1305,'C - Sazby a jednotkové ceny'!$F$7:$F$69,'A1 - Seznam míst plnění vnější'!M1305)</f>
        <v>0</v>
      </c>
      <c r="Q1305" s="269">
        <f t="shared" si="59"/>
        <v>0</v>
      </c>
      <c r="R1305" s="249" t="s">
        <v>1586</v>
      </c>
      <c r="S1305" s="251" t="s">
        <v>1586</v>
      </c>
      <c r="T1305" s="252" t="s">
        <v>1586</v>
      </c>
      <c r="U1305" s="250" t="s">
        <v>1586</v>
      </c>
      <c r="V1305" s="261" t="s">
        <v>1586</v>
      </c>
      <c r="W1305" s="262" t="s">
        <v>1586</v>
      </c>
      <c r="Y1305" s="15">
        <f ca="1">SUMIFS('D - Harmonogram úklidu'!$AJ$5:$AJ$1213,'D - Harmonogram úklidu'!$A$5:$A$1213,'A1 - Seznam míst plnění vnější'!G1306,'D - Harmonogram úklidu'!$B$5:$B$1213,'A1 - Seznam míst plnění vnější'!L1306)</f>
        <v>2</v>
      </c>
      <c r="Z1305" s="47" t="str">
        <f t="shared" ref="Z1305:Z1368" si="60">IF(ISNUMBER(SEARCH(" - ",G1305,1)),LEFT(G1305,(SEARCH(" - ",G1305,1))-1),G1305)</f>
        <v>Vladislav zastávka</v>
      </c>
    </row>
    <row r="1306" spans="1:26" ht="19.5" customHeight="1" x14ac:dyDescent="0.25">
      <c r="A1306" s="14" t="s">
        <v>2510</v>
      </c>
      <c r="B1306" s="30">
        <v>1851</v>
      </c>
      <c r="C1306" s="26" t="s">
        <v>128</v>
      </c>
      <c r="D1306" s="42" t="s">
        <v>119</v>
      </c>
      <c r="E1306" s="26">
        <v>742627</v>
      </c>
      <c r="F1306" s="26" t="s">
        <v>1624</v>
      </c>
      <c r="G1306" s="33" t="s">
        <v>243</v>
      </c>
      <c r="H1306" s="227" t="s">
        <v>1988</v>
      </c>
      <c r="I1306" s="227" t="s">
        <v>2451</v>
      </c>
      <c r="J1306" s="227" t="s">
        <v>2580</v>
      </c>
      <c r="K1306" s="227" t="s">
        <v>2491</v>
      </c>
      <c r="L1306" s="227" t="s">
        <v>346</v>
      </c>
      <c r="M1306" s="247">
        <v>2</v>
      </c>
      <c r="N1306" s="244">
        <v>6</v>
      </c>
      <c r="O1306" s="243" t="s">
        <v>1575</v>
      </c>
      <c r="P1306" s="125">
        <f>SUMIFS('C - Sazby a jednotkové ceny'!$H$7:$H$69,'C - Sazby a jednotkové ceny'!$E$7:$E$69,'A1 - Seznam míst plnění vnější'!L1306,'C - Sazby a jednotkové ceny'!$F$7:$F$69,'A1 - Seznam míst plnění vnější'!M1306)</f>
        <v>0</v>
      </c>
      <c r="Q1306" s="269">
        <f t="shared" ref="Q1306:Q1369" si="61">M1306*P1306*N1306*(365/12/28)</f>
        <v>0</v>
      </c>
      <c r="R1306" s="249" t="s">
        <v>1586</v>
      </c>
      <c r="S1306" s="251" t="s">
        <v>1586</v>
      </c>
      <c r="T1306" s="252" t="s">
        <v>1586</v>
      </c>
      <c r="U1306" s="250" t="s">
        <v>1586</v>
      </c>
      <c r="V1306" s="261" t="s">
        <v>1586</v>
      </c>
      <c r="W1306" s="262" t="s">
        <v>1586</v>
      </c>
      <c r="Y1306" s="15">
        <f ca="1">SUMIFS('D - Harmonogram úklidu'!$AJ$5:$AJ$1213,'D - Harmonogram úklidu'!$A$5:$A$1213,'A1 - Seznam míst plnění vnější'!G1307,'D - Harmonogram úklidu'!$B$5:$B$1213,'A1 - Seznam míst plnění vnější'!L1307)</f>
        <v>4</v>
      </c>
      <c r="Z1306" s="47" t="str">
        <f t="shared" si="60"/>
        <v>Vlásenice</v>
      </c>
    </row>
    <row r="1307" spans="1:26" ht="19.5" customHeight="1" x14ac:dyDescent="0.25">
      <c r="A1307" s="14" t="s">
        <v>2510</v>
      </c>
      <c r="B1307" s="30">
        <v>1851</v>
      </c>
      <c r="C1307" s="26" t="s">
        <v>128</v>
      </c>
      <c r="D1307" s="42" t="s">
        <v>119</v>
      </c>
      <c r="E1307" s="26">
        <v>742627</v>
      </c>
      <c r="F1307" s="26" t="s">
        <v>1625</v>
      </c>
      <c r="G1307" s="33" t="s">
        <v>243</v>
      </c>
      <c r="H1307" s="227" t="s">
        <v>1988</v>
      </c>
      <c r="I1307" s="227" t="s">
        <v>2451</v>
      </c>
      <c r="J1307" s="227" t="s">
        <v>2580</v>
      </c>
      <c r="K1307" s="227" t="s">
        <v>2492</v>
      </c>
      <c r="L1307" s="227" t="s">
        <v>347</v>
      </c>
      <c r="M1307" s="247">
        <v>4</v>
      </c>
      <c r="N1307" s="32">
        <v>1</v>
      </c>
      <c r="O1307" s="39" t="s">
        <v>1576</v>
      </c>
      <c r="P1307" s="125">
        <f>SUMIFS('C - Sazby a jednotkové ceny'!$H$7:$H$69,'C - Sazby a jednotkové ceny'!$E$7:$E$69,'A1 - Seznam míst plnění vnější'!L1307,'C - Sazby a jednotkové ceny'!$F$7:$F$69,'A1 - Seznam míst plnění vnější'!M1307)</f>
        <v>0</v>
      </c>
      <c r="Q1307" s="269">
        <f t="shared" si="61"/>
        <v>0</v>
      </c>
      <c r="R1307" s="249" t="s">
        <v>1586</v>
      </c>
      <c r="S1307" s="251" t="s">
        <v>1586</v>
      </c>
      <c r="T1307" s="252" t="s">
        <v>1586</v>
      </c>
      <c r="U1307" s="250" t="s">
        <v>1586</v>
      </c>
      <c r="V1307" s="261" t="s">
        <v>1586</v>
      </c>
      <c r="W1307" s="262" t="s">
        <v>1586</v>
      </c>
      <c r="Y1307" s="15">
        <f ca="1">SUMIFS('D - Harmonogram úklidu'!$AJ$5:$AJ$1213,'D - Harmonogram úklidu'!$A$5:$A$1213,'A1 - Seznam míst plnění vnější'!G1308,'D - Harmonogram úklidu'!$B$5:$B$1213,'A1 - Seznam míst plnění vnější'!L1308)</f>
        <v>2</v>
      </c>
      <c r="Z1307" s="47" t="str">
        <f t="shared" si="60"/>
        <v>Vlásenice</v>
      </c>
    </row>
    <row r="1308" spans="1:26" ht="19.5" customHeight="1" x14ac:dyDescent="0.25">
      <c r="A1308" s="14" t="s">
        <v>2510</v>
      </c>
      <c r="B1308" s="30">
        <v>1851</v>
      </c>
      <c r="C1308" s="26" t="s">
        <v>128</v>
      </c>
      <c r="D1308" s="41" t="s">
        <v>119</v>
      </c>
      <c r="E1308" s="26">
        <v>742627</v>
      </c>
      <c r="F1308" s="26" t="s">
        <v>1626</v>
      </c>
      <c r="G1308" s="33" t="s">
        <v>243</v>
      </c>
      <c r="H1308" s="227" t="s">
        <v>1988</v>
      </c>
      <c r="I1308" s="227" t="s">
        <v>2451</v>
      </c>
      <c r="J1308" s="227" t="s">
        <v>2580</v>
      </c>
      <c r="K1308" s="227" t="s">
        <v>2495</v>
      </c>
      <c r="L1308" s="227" t="s">
        <v>350</v>
      </c>
      <c r="M1308" s="247">
        <v>1</v>
      </c>
      <c r="N1308" s="244">
        <v>240</v>
      </c>
      <c r="O1308" s="243" t="s">
        <v>1575</v>
      </c>
      <c r="P1308" s="125">
        <f>SUMIFS('C - Sazby a jednotkové ceny'!$H$7:$H$69,'C - Sazby a jednotkové ceny'!$E$7:$E$69,'A1 - Seznam míst plnění vnější'!L1308,'C - Sazby a jednotkové ceny'!$F$7:$F$69,'A1 - Seznam míst plnění vnější'!M1308)</f>
        <v>0</v>
      </c>
      <c r="Q1308" s="269">
        <f t="shared" si="61"/>
        <v>0</v>
      </c>
      <c r="R1308" s="249" t="s">
        <v>1586</v>
      </c>
      <c r="S1308" s="251" t="s">
        <v>1586</v>
      </c>
      <c r="T1308" s="252" t="s">
        <v>1586</v>
      </c>
      <c r="U1308" s="250" t="s">
        <v>1586</v>
      </c>
      <c r="V1308" s="261" t="s">
        <v>1586</v>
      </c>
      <c r="W1308" s="262" t="s">
        <v>1586</v>
      </c>
      <c r="Y1308" s="15">
        <f ca="1">SUMIFS('D - Harmonogram úklidu'!$AJ$5:$AJ$1213,'D - Harmonogram úklidu'!$A$5:$A$1213,'A1 - Seznam míst plnění vnější'!G1309,'D - Harmonogram úklidu'!$B$5:$B$1213,'A1 - Seznam míst plnění vnější'!L1309)</f>
        <v>1</v>
      </c>
      <c r="Z1308" s="47" t="str">
        <f t="shared" si="60"/>
        <v>Vlásenice</v>
      </c>
    </row>
    <row r="1309" spans="1:26" ht="19.5" customHeight="1" x14ac:dyDescent="0.25">
      <c r="A1309" s="14" t="s">
        <v>2510</v>
      </c>
      <c r="B1309" s="30">
        <v>1851</v>
      </c>
      <c r="C1309" s="44" t="s">
        <v>128</v>
      </c>
      <c r="D1309" s="42" t="s">
        <v>119</v>
      </c>
      <c r="E1309" s="26">
        <v>742627</v>
      </c>
      <c r="F1309" s="26" t="s">
        <v>1627</v>
      </c>
      <c r="G1309" s="33" t="s">
        <v>243</v>
      </c>
      <c r="H1309" s="227" t="s">
        <v>1988</v>
      </c>
      <c r="I1309" s="227" t="s">
        <v>2451</v>
      </c>
      <c r="J1309" s="227" t="s">
        <v>2494</v>
      </c>
      <c r="K1309" s="227" t="s">
        <v>2494</v>
      </c>
      <c r="L1309" s="227" t="s">
        <v>391</v>
      </c>
      <c r="M1309" s="247">
        <v>1</v>
      </c>
      <c r="N1309" s="244">
        <v>400</v>
      </c>
      <c r="O1309" s="243" t="s">
        <v>1575</v>
      </c>
      <c r="P1309" s="125">
        <f>SUMIFS('C - Sazby a jednotkové ceny'!$H$7:$H$69,'C - Sazby a jednotkové ceny'!$E$7:$E$69,'A1 - Seznam míst plnění vnější'!L1309,'C - Sazby a jednotkové ceny'!$F$7:$F$69,'A1 - Seznam míst plnění vnější'!M1309)</f>
        <v>0</v>
      </c>
      <c r="Q1309" s="269">
        <f t="shared" si="61"/>
        <v>0</v>
      </c>
      <c r="R1309" s="249" t="s">
        <v>1586</v>
      </c>
      <c r="S1309" s="251" t="s">
        <v>1586</v>
      </c>
      <c r="T1309" s="252" t="s">
        <v>1586</v>
      </c>
      <c r="U1309" s="250" t="s">
        <v>1586</v>
      </c>
      <c r="V1309" s="261" t="s">
        <v>1586</v>
      </c>
      <c r="W1309" s="262" t="s">
        <v>1586</v>
      </c>
      <c r="Y1309" s="15">
        <f ca="1">SUMIFS('D - Harmonogram úklidu'!$AJ$5:$AJ$1213,'D - Harmonogram úklidu'!$A$5:$A$1213,'A1 - Seznam míst plnění vnější'!G1310,'D - Harmonogram úklidu'!$B$5:$B$1213,'A1 - Seznam míst plnění vnější'!L1310)</f>
        <v>4</v>
      </c>
      <c r="Z1309" s="47" t="str">
        <f t="shared" si="60"/>
        <v>Vlásenice</v>
      </c>
    </row>
    <row r="1310" spans="1:26" ht="19.5" customHeight="1" x14ac:dyDescent="0.25">
      <c r="A1310" s="14" t="s">
        <v>2510</v>
      </c>
      <c r="B1310" s="30">
        <v>1261</v>
      </c>
      <c r="C1310" s="26" t="s">
        <v>344</v>
      </c>
      <c r="D1310" s="41" t="s">
        <v>132</v>
      </c>
      <c r="E1310" s="26">
        <v>361956</v>
      </c>
      <c r="F1310" s="26" t="s">
        <v>1620</v>
      </c>
      <c r="G1310" s="33" t="s">
        <v>244</v>
      </c>
      <c r="H1310" s="227" t="s">
        <v>1988</v>
      </c>
      <c r="I1310" s="227" t="s">
        <v>2452</v>
      </c>
      <c r="J1310" s="227" t="s">
        <v>2580</v>
      </c>
      <c r="K1310" s="227" t="s">
        <v>2491</v>
      </c>
      <c r="L1310" s="227" t="s">
        <v>346</v>
      </c>
      <c r="M1310" s="247">
        <v>4</v>
      </c>
      <c r="N1310" s="244">
        <v>6</v>
      </c>
      <c r="O1310" s="243" t="s">
        <v>1575</v>
      </c>
      <c r="P1310" s="125">
        <f>SUMIFS('C - Sazby a jednotkové ceny'!$H$7:$H$69,'C - Sazby a jednotkové ceny'!$E$7:$E$69,'A1 - Seznam míst plnění vnější'!L1310,'C - Sazby a jednotkové ceny'!$F$7:$F$69,'A1 - Seznam míst plnění vnější'!M1310)</f>
        <v>0</v>
      </c>
      <c r="Q1310" s="269">
        <f t="shared" si="61"/>
        <v>0</v>
      </c>
      <c r="R1310" s="249" t="s">
        <v>1586</v>
      </c>
      <c r="S1310" s="251" t="s">
        <v>1586</v>
      </c>
      <c r="T1310" s="252" t="s">
        <v>1586</v>
      </c>
      <c r="U1310" s="250" t="s">
        <v>1586</v>
      </c>
      <c r="V1310" s="261" t="s">
        <v>1586</v>
      </c>
      <c r="W1310" s="262" t="s">
        <v>1586</v>
      </c>
      <c r="Y1310" s="15">
        <f ca="1">SUMIFS('D - Harmonogram úklidu'!$AJ$5:$AJ$1213,'D - Harmonogram úklidu'!$A$5:$A$1213,'A1 - Seznam míst plnění vnější'!G1311,'D - Harmonogram úklidu'!$B$5:$B$1213,'A1 - Seznam míst plnění vnější'!L1311)</f>
        <v>4</v>
      </c>
      <c r="Z1310" s="47" t="str">
        <f t="shared" si="60"/>
        <v>Vlčatín</v>
      </c>
    </row>
    <row r="1311" spans="1:26" ht="19.5" customHeight="1" x14ac:dyDescent="0.25">
      <c r="A1311" s="14" t="s">
        <v>2510</v>
      </c>
      <c r="B1311" s="30">
        <v>1261</v>
      </c>
      <c r="C1311" s="26" t="s">
        <v>344</v>
      </c>
      <c r="D1311" s="41" t="s">
        <v>132</v>
      </c>
      <c r="E1311" s="26">
        <v>361956</v>
      </c>
      <c r="F1311" s="26" t="s">
        <v>1621</v>
      </c>
      <c r="G1311" s="33" t="s">
        <v>244</v>
      </c>
      <c r="H1311" s="227" t="s">
        <v>1988</v>
      </c>
      <c r="I1311" s="227" t="s">
        <v>2452</v>
      </c>
      <c r="J1311" s="227" t="s">
        <v>2580</v>
      </c>
      <c r="K1311" s="227" t="s">
        <v>2492</v>
      </c>
      <c r="L1311" s="227" t="s">
        <v>347</v>
      </c>
      <c r="M1311" s="247">
        <v>4</v>
      </c>
      <c r="N1311" s="39">
        <v>2</v>
      </c>
      <c r="O1311" s="39" t="s">
        <v>1576</v>
      </c>
      <c r="P1311" s="125">
        <f>SUMIFS('C - Sazby a jednotkové ceny'!$H$7:$H$69,'C - Sazby a jednotkové ceny'!$E$7:$E$69,'A1 - Seznam míst plnění vnější'!L1311,'C - Sazby a jednotkové ceny'!$F$7:$F$69,'A1 - Seznam míst plnění vnější'!M1311)</f>
        <v>0</v>
      </c>
      <c r="Q1311" s="269">
        <f t="shared" si="61"/>
        <v>0</v>
      </c>
      <c r="R1311" s="249" t="s">
        <v>1586</v>
      </c>
      <c r="S1311" s="251" t="s">
        <v>1586</v>
      </c>
      <c r="T1311" s="255" t="s">
        <v>1586</v>
      </c>
      <c r="U1311" s="250" t="s">
        <v>1586</v>
      </c>
      <c r="V1311" s="261" t="s">
        <v>1586</v>
      </c>
      <c r="W1311" s="262" t="s">
        <v>1586</v>
      </c>
      <c r="Y1311" s="15">
        <f ca="1">SUMIFS('D - Harmonogram úklidu'!$AJ$5:$AJ$1213,'D - Harmonogram úklidu'!$A$5:$A$1213,'A1 - Seznam míst plnění vnější'!G1312,'D - Harmonogram úklidu'!$B$5:$B$1213,'A1 - Seznam míst plnění vnější'!L1312)</f>
        <v>2</v>
      </c>
      <c r="Z1311" s="47" t="str">
        <f t="shared" si="60"/>
        <v>Vlčatín</v>
      </c>
    </row>
    <row r="1312" spans="1:26" ht="19.5" customHeight="1" x14ac:dyDescent="0.25">
      <c r="A1312" s="14" t="s">
        <v>2510</v>
      </c>
      <c r="B1312" s="30">
        <v>1261</v>
      </c>
      <c r="C1312" s="26" t="s">
        <v>344</v>
      </c>
      <c r="D1312" s="41" t="s">
        <v>132</v>
      </c>
      <c r="E1312" s="26">
        <v>361956</v>
      </c>
      <c r="F1312" s="26" t="s">
        <v>1622</v>
      </c>
      <c r="G1312" s="33" t="s">
        <v>244</v>
      </c>
      <c r="H1312" s="227" t="s">
        <v>1988</v>
      </c>
      <c r="I1312" s="227" t="s">
        <v>2452</v>
      </c>
      <c r="J1312" s="227" t="s">
        <v>2580</v>
      </c>
      <c r="K1312" s="227" t="s">
        <v>2495</v>
      </c>
      <c r="L1312" s="227" t="s">
        <v>350</v>
      </c>
      <c r="M1312" s="247">
        <v>1</v>
      </c>
      <c r="N1312" s="244">
        <v>102</v>
      </c>
      <c r="O1312" s="243" t="s">
        <v>1575</v>
      </c>
      <c r="P1312" s="125">
        <f>SUMIFS('C - Sazby a jednotkové ceny'!$H$7:$H$69,'C - Sazby a jednotkové ceny'!$E$7:$E$69,'A1 - Seznam míst plnění vnější'!L1312,'C - Sazby a jednotkové ceny'!$F$7:$F$69,'A1 - Seznam míst plnění vnější'!M1312)</f>
        <v>0</v>
      </c>
      <c r="Q1312" s="269">
        <f t="shared" si="61"/>
        <v>0</v>
      </c>
      <c r="R1312" s="249" t="s">
        <v>1586</v>
      </c>
      <c r="S1312" s="251" t="s">
        <v>1586</v>
      </c>
      <c r="T1312" s="252" t="s">
        <v>1586</v>
      </c>
      <c r="U1312" s="250" t="s">
        <v>1586</v>
      </c>
      <c r="V1312" s="261" t="s">
        <v>1586</v>
      </c>
      <c r="W1312" s="262" t="s">
        <v>1586</v>
      </c>
      <c r="Y1312" s="15">
        <f ca="1">SUMIFS('D - Harmonogram úklidu'!$AJ$5:$AJ$1213,'D - Harmonogram úklidu'!$A$5:$A$1213,'A1 - Seznam míst plnění vnější'!G1313,'D - Harmonogram úklidu'!$B$5:$B$1213,'A1 - Seznam míst plnění vnější'!L1313)</f>
        <v>1</v>
      </c>
      <c r="Z1312" s="47" t="str">
        <f t="shared" si="60"/>
        <v>Vlčatín</v>
      </c>
    </row>
    <row r="1313" spans="1:26" ht="19.5" customHeight="1" x14ac:dyDescent="0.25">
      <c r="A1313" s="14" t="s">
        <v>2510</v>
      </c>
      <c r="B1313" s="30">
        <v>1261</v>
      </c>
      <c r="C1313" s="26" t="s">
        <v>344</v>
      </c>
      <c r="D1313" s="41" t="s">
        <v>132</v>
      </c>
      <c r="E1313" s="26">
        <v>361956</v>
      </c>
      <c r="F1313" s="26" t="s">
        <v>1623</v>
      </c>
      <c r="G1313" s="33" t="s">
        <v>244</v>
      </c>
      <c r="H1313" s="227" t="s">
        <v>1988</v>
      </c>
      <c r="I1313" s="227" t="s">
        <v>2452</v>
      </c>
      <c r="J1313" s="227" t="s">
        <v>2494</v>
      </c>
      <c r="K1313" s="227" t="s">
        <v>2494</v>
      </c>
      <c r="L1313" s="227" t="s">
        <v>391</v>
      </c>
      <c r="M1313" s="247">
        <v>1</v>
      </c>
      <c r="N1313" s="244">
        <v>255</v>
      </c>
      <c r="O1313" s="243" t="s">
        <v>1575</v>
      </c>
      <c r="P1313" s="125">
        <f>SUMIFS('C - Sazby a jednotkové ceny'!$H$7:$H$69,'C - Sazby a jednotkové ceny'!$E$7:$E$69,'A1 - Seznam míst plnění vnější'!L1313,'C - Sazby a jednotkové ceny'!$F$7:$F$69,'A1 - Seznam míst plnění vnější'!M1313)</f>
        <v>0</v>
      </c>
      <c r="Q1313" s="269">
        <f t="shared" si="61"/>
        <v>0</v>
      </c>
      <c r="R1313" s="249" t="s">
        <v>1586</v>
      </c>
      <c r="S1313" s="251" t="s">
        <v>1586</v>
      </c>
      <c r="T1313" s="252" t="s">
        <v>1586</v>
      </c>
      <c r="U1313" s="250" t="s">
        <v>1586</v>
      </c>
      <c r="V1313" s="261" t="s">
        <v>1586</v>
      </c>
      <c r="W1313" s="262" t="s">
        <v>1586</v>
      </c>
      <c r="Y1313" s="15">
        <f ca="1">SUMIFS('D - Harmonogram úklidu'!$AJ$5:$AJ$1213,'D - Harmonogram úklidu'!$A$5:$A$1213,'A1 - Seznam míst plnění vnější'!G1314,'D - Harmonogram úklidu'!$B$5:$B$1213,'A1 - Seznam míst plnění vnější'!L1314)</f>
        <v>4</v>
      </c>
      <c r="Z1313" s="47" t="str">
        <f t="shared" si="60"/>
        <v>Vlčatín</v>
      </c>
    </row>
    <row r="1314" spans="1:26" ht="11.25" customHeight="1" x14ac:dyDescent="0.25">
      <c r="A1314" s="14" t="s">
        <v>2510</v>
      </c>
      <c r="B1314" s="30">
        <v>1201</v>
      </c>
      <c r="C1314" s="26" t="s">
        <v>128</v>
      </c>
      <c r="D1314" s="42" t="s">
        <v>131</v>
      </c>
      <c r="E1314" s="26">
        <v>541045</v>
      </c>
      <c r="F1314" s="26" t="s">
        <v>1616</v>
      </c>
      <c r="G1314" s="33" t="s">
        <v>245</v>
      </c>
      <c r="H1314" s="227" t="s">
        <v>1988</v>
      </c>
      <c r="I1314" s="227" t="s">
        <v>2453</v>
      </c>
      <c r="J1314" s="227" t="s">
        <v>2580</v>
      </c>
      <c r="K1314" s="227" t="s">
        <v>2495</v>
      </c>
      <c r="L1314" s="227" t="s">
        <v>350</v>
      </c>
      <c r="M1314" s="247">
        <v>2</v>
      </c>
      <c r="N1314" s="244">
        <v>1148</v>
      </c>
      <c r="O1314" s="243" t="s">
        <v>1575</v>
      </c>
      <c r="P1314" s="125">
        <f>SUMIFS('C - Sazby a jednotkové ceny'!$H$7:$H$69,'C - Sazby a jednotkové ceny'!$E$7:$E$69,'A1 - Seznam míst plnění vnější'!L1314,'C - Sazby a jednotkové ceny'!$F$7:$F$69,'A1 - Seznam míst plnění vnější'!M1314)</f>
        <v>0</v>
      </c>
      <c r="Q1314" s="269">
        <f t="shared" si="61"/>
        <v>0</v>
      </c>
      <c r="R1314" s="249" t="s">
        <v>1586</v>
      </c>
      <c r="S1314" s="251" t="s">
        <v>1586</v>
      </c>
      <c r="T1314" s="252" t="s">
        <v>1586</v>
      </c>
      <c r="U1314" s="250" t="s">
        <v>1586</v>
      </c>
      <c r="V1314" s="261" t="s">
        <v>1586</v>
      </c>
      <c r="W1314" s="262" t="s">
        <v>1586</v>
      </c>
      <c r="Y1314" s="15">
        <f ca="1">SUMIFS('D - Harmonogram úklidu'!$AJ$5:$AJ$1213,'D - Harmonogram úklidu'!$A$5:$A$1213,'A1 - Seznam míst plnění vnější'!G1315,'D - Harmonogram úklidu'!$B$5:$B$1213,'A1 - Seznam míst plnění vnější'!L1315)</f>
        <v>1</v>
      </c>
      <c r="Z1314" s="47" t="str">
        <f t="shared" si="60"/>
        <v>Vlkaneč</v>
      </c>
    </row>
    <row r="1315" spans="1:26" ht="11.25" customHeight="1" x14ac:dyDescent="0.25">
      <c r="A1315" s="14" t="s">
        <v>2510</v>
      </c>
      <c r="B1315" s="30">
        <v>1201</v>
      </c>
      <c r="C1315" s="26" t="s">
        <v>128</v>
      </c>
      <c r="D1315" s="42" t="s">
        <v>131</v>
      </c>
      <c r="E1315" s="26">
        <v>541045</v>
      </c>
      <c r="F1315" s="26" t="s">
        <v>1617</v>
      </c>
      <c r="G1315" s="33" t="s">
        <v>245</v>
      </c>
      <c r="H1315" s="227" t="s">
        <v>1988</v>
      </c>
      <c r="I1315" s="227" t="s">
        <v>2453</v>
      </c>
      <c r="J1315" s="227" t="s">
        <v>2494</v>
      </c>
      <c r="K1315" s="227" t="s">
        <v>2494</v>
      </c>
      <c r="L1315" s="227" t="s">
        <v>391</v>
      </c>
      <c r="M1315" s="247">
        <v>1</v>
      </c>
      <c r="N1315" s="244">
        <v>2237</v>
      </c>
      <c r="O1315" s="243" t="s">
        <v>1575</v>
      </c>
      <c r="P1315" s="125">
        <f>SUMIFS('C - Sazby a jednotkové ceny'!$H$7:$H$69,'C - Sazby a jednotkové ceny'!$E$7:$E$69,'A1 - Seznam míst plnění vnější'!L1315,'C - Sazby a jednotkové ceny'!$F$7:$F$69,'A1 - Seznam míst plnění vnější'!M1315)</f>
        <v>0</v>
      </c>
      <c r="Q1315" s="269">
        <f t="shared" si="61"/>
        <v>0</v>
      </c>
      <c r="R1315" s="249" t="s">
        <v>1586</v>
      </c>
      <c r="S1315" s="251" t="s">
        <v>1586</v>
      </c>
      <c r="T1315" s="252" t="s">
        <v>1586</v>
      </c>
      <c r="U1315" s="250" t="s">
        <v>1586</v>
      </c>
      <c r="V1315" s="261" t="s">
        <v>1586</v>
      </c>
      <c r="W1315" s="262" t="s">
        <v>1586</v>
      </c>
      <c r="Y1315" s="15">
        <f ca="1">SUMIFS('D - Harmonogram úklidu'!$AJ$5:$AJ$1213,'D - Harmonogram úklidu'!$A$5:$A$1213,'A1 - Seznam míst plnění vnější'!G1315,'D - Harmonogram úklidu'!$B$5:$B$1213,'A1 - Seznam míst plnění vnější'!L1315)</f>
        <v>1</v>
      </c>
      <c r="Z1315" s="47" t="str">
        <f t="shared" si="60"/>
        <v>Vlkaneč</v>
      </c>
    </row>
    <row r="1316" spans="1:26" ht="11.25" customHeight="1" x14ac:dyDescent="0.25">
      <c r="A1316" s="14" t="s">
        <v>2510</v>
      </c>
      <c r="B1316" s="30">
        <v>1201</v>
      </c>
      <c r="C1316" s="26" t="s">
        <v>128</v>
      </c>
      <c r="D1316" s="42" t="s">
        <v>131</v>
      </c>
      <c r="E1316" s="26">
        <v>541045</v>
      </c>
      <c r="F1316" s="26" t="s">
        <v>2573</v>
      </c>
      <c r="G1316" s="33" t="s">
        <v>245</v>
      </c>
      <c r="H1316" s="227" t="s">
        <v>1988</v>
      </c>
      <c r="I1316" s="227" t="s">
        <v>2453</v>
      </c>
      <c r="J1316" s="227" t="s">
        <v>2580</v>
      </c>
      <c r="K1316" s="227" t="s">
        <v>2492</v>
      </c>
      <c r="L1316" s="227" t="s">
        <v>347</v>
      </c>
      <c r="M1316" s="247">
        <v>4</v>
      </c>
      <c r="N1316" s="244">
        <v>4</v>
      </c>
      <c r="O1316" s="243" t="s">
        <v>1576</v>
      </c>
      <c r="P1316" s="125">
        <f>SUMIFS('C - Sazby a jednotkové ceny'!$H$7:$H$69,'C - Sazby a jednotkové ceny'!$E$7:$E$69,'A1 - Seznam míst plnění vnější'!L1316,'C - Sazby a jednotkové ceny'!$F$7:$F$69,'A1 - Seznam míst plnění vnější'!M1316)</f>
        <v>0</v>
      </c>
      <c r="Q1316" s="269">
        <f t="shared" si="61"/>
        <v>0</v>
      </c>
      <c r="R1316" s="249" t="s">
        <v>1586</v>
      </c>
      <c r="S1316" s="251" t="s">
        <v>1586</v>
      </c>
      <c r="T1316" s="252" t="s">
        <v>1586</v>
      </c>
      <c r="U1316" s="250" t="s">
        <v>1586</v>
      </c>
      <c r="V1316" s="261" t="s">
        <v>1586</v>
      </c>
      <c r="W1316" s="262" t="s">
        <v>1586</v>
      </c>
      <c r="Y1316" s="15">
        <f>SUMIFS('D - Harmonogram úklidu'!$AJ$5:$AJ$1213,'D - Harmonogram úklidu'!$A$5:$A$1213,'A1 - Seznam míst plnění vnější'!G1316,'D - Harmonogram úklidu'!$B$5:$B$1213,'A1 - Seznam míst plnění vnější'!L1316)</f>
        <v>0</v>
      </c>
      <c r="Z1316" s="47" t="str">
        <f t="shared" si="60"/>
        <v>Vlkaneč</v>
      </c>
    </row>
    <row r="1317" spans="1:26" ht="19.5" customHeight="1" x14ac:dyDescent="0.25">
      <c r="A1317" s="14" t="s">
        <v>2510</v>
      </c>
      <c r="B1317" s="30">
        <v>2302</v>
      </c>
      <c r="C1317" s="44" t="s">
        <v>68</v>
      </c>
      <c r="D1317" s="42" t="s">
        <v>72</v>
      </c>
      <c r="E1317" s="26">
        <v>368357</v>
      </c>
      <c r="F1317" s="26" t="s">
        <v>1733</v>
      </c>
      <c r="G1317" s="33" t="s">
        <v>1986</v>
      </c>
      <c r="H1317" s="227" t="s">
        <v>1988</v>
      </c>
      <c r="I1317" s="227" t="s">
        <v>2454</v>
      </c>
      <c r="J1317" s="227" t="s">
        <v>2580</v>
      </c>
      <c r="K1317" s="227" t="s">
        <v>2492</v>
      </c>
      <c r="L1317" s="227" t="s">
        <v>347</v>
      </c>
      <c r="M1317" s="247">
        <v>4</v>
      </c>
      <c r="N1317" s="32">
        <v>1</v>
      </c>
      <c r="O1317" s="39" t="s">
        <v>1576</v>
      </c>
      <c r="P1317" s="125">
        <f>SUMIFS('C - Sazby a jednotkové ceny'!$H$7:$H$69,'C - Sazby a jednotkové ceny'!$E$7:$E$69,'A1 - Seznam míst plnění vnější'!L1317,'C - Sazby a jednotkové ceny'!$F$7:$F$69,'A1 - Seznam míst plnění vnější'!M1317)</f>
        <v>0</v>
      </c>
      <c r="Q1317" s="269">
        <f t="shared" si="61"/>
        <v>0</v>
      </c>
      <c r="R1317" s="249" t="s">
        <v>1586</v>
      </c>
      <c r="S1317" s="251" t="s">
        <v>1586</v>
      </c>
      <c r="T1317" s="252" t="s">
        <v>1586</v>
      </c>
      <c r="U1317" s="250" t="s">
        <v>1586</v>
      </c>
      <c r="V1317" s="261" t="s">
        <v>1586</v>
      </c>
      <c r="W1317" s="262" t="s">
        <v>1586</v>
      </c>
      <c r="Y1317" s="15">
        <f>SUMIFS('D - Harmonogram úklidu'!$AJ$5:$AJ$1213,'D - Harmonogram úklidu'!$A$5:$A$1213,'A1 - Seznam míst plnění vnější'!G1317,'D - Harmonogram úklidu'!$B$5:$B$1213,'A1 - Seznam míst plnění vnější'!L1317)</f>
        <v>0</v>
      </c>
      <c r="Z1317" s="47" t="str">
        <f t="shared" si="60"/>
        <v>Vlkoš</v>
      </c>
    </row>
    <row r="1318" spans="1:26" ht="19.5" customHeight="1" x14ac:dyDescent="0.25">
      <c r="A1318" s="14" t="s">
        <v>2510</v>
      </c>
      <c r="B1318" s="30">
        <v>2302</v>
      </c>
      <c r="C1318" s="44" t="s">
        <v>68</v>
      </c>
      <c r="D1318" s="42" t="s">
        <v>72</v>
      </c>
      <c r="E1318" s="26">
        <v>368357</v>
      </c>
      <c r="F1318" s="26" t="s">
        <v>1734</v>
      </c>
      <c r="G1318" s="33" t="s">
        <v>1986</v>
      </c>
      <c r="H1318" s="227" t="s">
        <v>1988</v>
      </c>
      <c r="I1318" s="227" t="s">
        <v>2454</v>
      </c>
      <c r="J1318" s="227" t="s">
        <v>2580</v>
      </c>
      <c r="K1318" s="227" t="s">
        <v>2495</v>
      </c>
      <c r="L1318" s="227" t="s">
        <v>350</v>
      </c>
      <c r="M1318" s="247">
        <v>2</v>
      </c>
      <c r="N1318" s="245">
        <v>928</v>
      </c>
      <c r="O1318" s="243" t="s">
        <v>1575</v>
      </c>
      <c r="P1318" s="125">
        <f>SUMIFS('C - Sazby a jednotkové ceny'!$H$7:$H$69,'C - Sazby a jednotkové ceny'!$E$7:$E$69,'A1 - Seznam míst plnění vnější'!L1318,'C - Sazby a jednotkové ceny'!$F$7:$F$69,'A1 - Seznam míst plnění vnější'!M1318)</f>
        <v>0</v>
      </c>
      <c r="Q1318" s="269">
        <f t="shared" si="61"/>
        <v>0</v>
      </c>
      <c r="R1318" s="249" t="s">
        <v>1586</v>
      </c>
      <c r="S1318" s="251" t="s">
        <v>1586</v>
      </c>
      <c r="T1318" s="254" t="s">
        <v>1586</v>
      </c>
      <c r="U1318" s="250" t="s">
        <v>1586</v>
      </c>
      <c r="V1318" s="261" t="s">
        <v>1586</v>
      </c>
      <c r="W1318" s="262" t="s">
        <v>1586</v>
      </c>
      <c r="Y1318" s="15">
        <f>SUMIFS('D - Harmonogram úklidu'!$AJ$5:$AJ$1213,'D - Harmonogram úklidu'!$A$5:$A$1213,'A1 - Seznam míst plnění vnější'!G1318,'D - Harmonogram úklidu'!$B$5:$B$1213,'A1 - Seznam míst plnění vnější'!L1318)</f>
        <v>0</v>
      </c>
      <c r="Z1318" s="47" t="str">
        <f t="shared" si="60"/>
        <v>Vlkoš</v>
      </c>
    </row>
    <row r="1319" spans="1:26" ht="11.25" customHeight="1" x14ac:dyDescent="0.25">
      <c r="A1319" s="14" t="s">
        <v>2510</v>
      </c>
      <c r="B1319" s="30">
        <v>2031</v>
      </c>
      <c r="C1319" s="44" t="s">
        <v>344</v>
      </c>
      <c r="D1319" s="42" t="s">
        <v>163</v>
      </c>
      <c r="E1319" s="26">
        <v>368456</v>
      </c>
      <c r="F1319" s="26" t="s">
        <v>1943</v>
      </c>
      <c r="G1319" s="33" t="s">
        <v>246</v>
      </c>
      <c r="H1319" s="227" t="s">
        <v>1988</v>
      </c>
      <c r="I1319" s="227" t="s">
        <v>2455</v>
      </c>
      <c r="J1319" s="227" t="s">
        <v>2580</v>
      </c>
      <c r="K1319" s="227" t="s">
        <v>2495</v>
      </c>
      <c r="L1319" s="227" t="s">
        <v>350</v>
      </c>
      <c r="M1319" s="247">
        <v>2</v>
      </c>
      <c r="N1319" s="244">
        <v>205</v>
      </c>
      <c r="O1319" s="243" t="s">
        <v>1575</v>
      </c>
      <c r="P1319" s="125">
        <f>SUMIFS('C - Sazby a jednotkové ceny'!$H$7:$H$69,'C - Sazby a jednotkové ceny'!$E$7:$E$69,'A1 - Seznam míst plnění vnější'!L1319,'C - Sazby a jednotkové ceny'!$F$7:$F$69,'A1 - Seznam míst plnění vnější'!M1319)</f>
        <v>0</v>
      </c>
      <c r="Q1319" s="269">
        <f t="shared" si="61"/>
        <v>0</v>
      </c>
      <c r="R1319" s="249" t="s">
        <v>1586</v>
      </c>
      <c r="S1319" s="251" t="s">
        <v>1586</v>
      </c>
      <c r="T1319" s="252" t="s">
        <v>1586</v>
      </c>
      <c r="U1319" s="250" t="s">
        <v>1586</v>
      </c>
      <c r="V1319" s="261" t="s">
        <v>1586</v>
      </c>
      <c r="W1319" s="262" t="s">
        <v>1586</v>
      </c>
      <c r="Y1319" s="15">
        <f ca="1">SUMIFS('D - Harmonogram úklidu'!$AJ$5:$AJ$1213,'D - Harmonogram úklidu'!$A$5:$A$1213,'A1 - Seznam míst plnění vnější'!G1319,'D - Harmonogram úklidu'!$B$5:$B$1213,'A1 - Seznam míst plnění vnější'!L1319)</f>
        <v>6</v>
      </c>
      <c r="Z1319" s="47" t="str">
        <f t="shared" si="60"/>
        <v>Vlkov u Tišnova</v>
      </c>
    </row>
    <row r="1320" spans="1:26" ht="19.5" customHeight="1" x14ac:dyDescent="0.25">
      <c r="A1320" s="14" t="s">
        <v>2510</v>
      </c>
      <c r="B1320" s="30">
        <v>2031</v>
      </c>
      <c r="C1320" s="44" t="s">
        <v>344</v>
      </c>
      <c r="D1320" s="42" t="s">
        <v>163</v>
      </c>
      <c r="E1320" s="26">
        <v>368456</v>
      </c>
      <c r="F1320" s="26" t="s">
        <v>1727</v>
      </c>
      <c r="G1320" s="33" t="s">
        <v>246</v>
      </c>
      <c r="H1320" s="227" t="s">
        <v>1988</v>
      </c>
      <c r="I1320" s="227" t="s">
        <v>2456</v>
      </c>
      <c r="J1320" s="227" t="s">
        <v>2580</v>
      </c>
      <c r="K1320" s="227" t="s">
        <v>2492</v>
      </c>
      <c r="L1320" s="227" t="s">
        <v>347</v>
      </c>
      <c r="M1320" s="247">
        <v>4</v>
      </c>
      <c r="N1320" s="32">
        <v>2</v>
      </c>
      <c r="O1320" s="39" t="s">
        <v>1576</v>
      </c>
      <c r="P1320" s="125">
        <f>SUMIFS('C - Sazby a jednotkové ceny'!$H$7:$H$69,'C - Sazby a jednotkové ceny'!$E$7:$E$69,'A1 - Seznam míst plnění vnější'!L1320,'C - Sazby a jednotkové ceny'!$F$7:$F$69,'A1 - Seznam míst plnění vnější'!M1320)</f>
        <v>0</v>
      </c>
      <c r="Q1320" s="269">
        <f t="shared" si="61"/>
        <v>0</v>
      </c>
      <c r="R1320" s="249" t="s">
        <v>1586</v>
      </c>
      <c r="S1320" s="251" t="s">
        <v>1586</v>
      </c>
      <c r="T1320" s="252" t="s">
        <v>1586</v>
      </c>
      <c r="U1320" s="250" t="s">
        <v>1586</v>
      </c>
      <c r="V1320" s="261" t="s">
        <v>1586</v>
      </c>
      <c r="W1320" s="262" t="s">
        <v>1586</v>
      </c>
      <c r="Y1320" s="15">
        <f ca="1">SUMIFS('D - Harmonogram úklidu'!$AJ$5:$AJ$1213,'D - Harmonogram úklidu'!$A$5:$A$1213,'A1 - Seznam míst plnění vnější'!G1320,'D - Harmonogram úklidu'!$B$5:$B$1213,'A1 - Seznam míst plnění vnější'!L1320)</f>
        <v>4</v>
      </c>
      <c r="Z1320" s="47" t="str">
        <f t="shared" si="60"/>
        <v>Vlkov u Tišnova</v>
      </c>
    </row>
    <row r="1321" spans="1:26" ht="19.5" customHeight="1" x14ac:dyDescent="0.25">
      <c r="A1321" s="14" t="s">
        <v>2510</v>
      </c>
      <c r="B1321" s="30">
        <v>2031</v>
      </c>
      <c r="C1321" s="44" t="s">
        <v>344</v>
      </c>
      <c r="D1321" s="42" t="s">
        <v>163</v>
      </c>
      <c r="E1321" s="26">
        <v>368456</v>
      </c>
      <c r="F1321" s="26" t="s">
        <v>1728</v>
      </c>
      <c r="G1321" s="33" t="s">
        <v>246</v>
      </c>
      <c r="H1321" s="227" t="s">
        <v>1988</v>
      </c>
      <c r="I1321" s="227" t="s">
        <v>2456</v>
      </c>
      <c r="J1321" s="227" t="s">
        <v>2580</v>
      </c>
      <c r="K1321" s="227" t="s">
        <v>2495</v>
      </c>
      <c r="L1321" s="227" t="s">
        <v>350</v>
      </c>
      <c r="M1321" s="247">
        <v>1</v>
      </c>
      <c r="N1321" s="244">
        <v>5265</v>
      </c>
      <c r="O1321" s="243" t="s">
        <v>1575</v>
      </c>
      <c r="P1321" s="125">
        <f>SUMIFS('C - Sazby a jednotkové ceny'!$H$7:$H$69,'C - Sazby a jednotkové ceny'!$E$7:$E$69,'A1 - Seznam míst plnění vnější'!L1321,'C - Sazby a jednotkové ceny'!$F$7:$F$69,'A1 - Seznam míst plnění vnější'!M1321)</f>
        <v>0</v>
      </c>
      <c r="Q1321" s="269">
        <f t="shared" si="61"/>
        <v>0</v>
      </c>
      <c r="R1321" s="249" t="s">
        <v>1586</v>
      </c>
      <c r="S1321" s="251" t="s">
        <v>1586</v>
      </c>
      <c r="T1321" s="252" t="s">
        <v>1586</v>
      </c>
      <c r="U1321" s="250" t="s">
        <v>1586</v>
      </c>
      <c r="V1321" s="261" t="s">
        <v>1586</v>
      </c>
      <c r="W1321" s="262" t="s">
        <v>1586</v>
      </c>
      <c r="Y1321" s="15">
        <f ca="1">SUMIFS('D - Harmonogram úklidu'!$AJ$5:$AJ$1213,'D - Harmonogram úklidu'!$A$5:$A$1213,'A1 - Seznam míst plnění vnější'!G1321,'D - Harmonogram úklidu'!$B$5:$B$1213,'A1 - Seznam míst plnění vnější'!L1321)</f>
        <v>6</v>
      </c>
      <c r="Z1321" s="47" t="str">
        <f t="shared" si="60"/>
        <v>Vlkov u Tišnova</v>
      </c>
    </row>
    <row r="1322" spans="1:26" ht="19.5" customHeight="1" x14ac:dyDescent="0.25">
      <c r="A1322" s="14" t="s">
        <v>2510</v>
      </c>
      <c r="B1322" s="30">
        <v>2031</v>
      </c>
      <c r="C1322" s="26" t="s">
        <v>344</v>
      </c>
      <c r="D1322" s="42" t="s">
        <v>163</v>
      </c>
      <c r="E1322" s="26">
        <v>368456</v>
      </c>
      <c r="F1322" s="26" t="s">
        <v>1729</v>
      </c>
      <c r="G1322" s="33" t="s">
        <v>246</v>
      </c>
      <c r="H1322" s="227" t="s">
        <v>1988</v>
      </c>
      <c r="I1322" s="227" t="s">
        <v>2456</v>
      </c>
      <c r="J1322" s="227" t="s">
        <v>2494</v>
      </c>
      <c r="K1322" s="227" t="s">
        <v>2494</v>
      </c>
      <c r="L1322" s="227" t="s">
        <v>391</v>
      </c>
      <c r="M1322" s="247">
        <v>1</v>
      </c>
      <c r="N1322" s="244">
        <v>2385</v>
      </c>
      <c r="O1322" s="243" t="s">
        <v>1575</v>
      </c>
      <c r="P1322" s="125">
        <f>SUMIFS('C - Sazby a jednotkové ceny'!$H$7:$H$69,'C - Sazby a jednotkové ceny'!$E$7:$E$69,'A1 - Seznam míst plnění vnější'!L1322,'C - Sazby a jednotkové ceny'!$F$7:$F$69,'A1 - Seznam míst plnění vnější'!M1322)</f>
        <v>0</v>
      </c>
      <c r="Q1322" s="269">
        <f t="shared" si="61"/>
        <v>0</v>
      </c>
      <c r="R1322" s="249" t="s">
        <v>1586</v>
      </c>
      <c r="S1322" s="251" t="s">
        <v>1586</v>
      </c>
      <c r="T1322" s="252" t="s">
        <v>1586</v>
      </c>
      <c r="U1322" s="250" t="s">
        <v>1586</v>
      </c>
      <c r="V1322" s="261" t="s">
        <v>1586</v>
      </c>
      <c r="W1322" s="262" t="s">
        <v>1586</v>
      </c>
      <c r="Y1322" s="15">
        <f ca="1">SUMIFS('D - Harmonogram úklidu'!$AJ$5:$AJ$1213,'D - Harmonogram úklidu'!$A$5:$A$1213,'A1 - Seznam míst plnění vnější'!G1322,'D - Harmonogram úklidu'!$B$5:$B$1213,'A1 - Seznam míst plnění vnější'!L1322)</f>
        <v>1</v>
      </c>
      <c r="Z1322" s="47" t="str">
        <f t="shared" si="60"/>
        <v>Vlkov u Tišnova</v>
      </c>
    </row>
    <row r="1323" spans="1:26" ht="19.5" customHeight="1" x14ac:dyDescent="0.25">
      <c r="A1323" s="14" t="s">
        <v>2510</v>
      </c>
      <c r="B1323" s="30">
        <v>2411</v>
      </c>
      <c r="C1323" s="26" t="s">
        <v>68</v>
      </c>
      <c r="D1323" s="42" t="s">
        <v>58</v>
      </c>
      <c r="E1323" s="26">
        <v>371153</v>
      </c>
      <c r="F1323" s="26" t="s">
        <v>1620</v>
      </c>
      <c r="G1323" s="33" t="s">
        <v>111</v>
      </c>
      <c r="H1323" s="227" t="s">
        <v>1988</v>
      </c>
      <c r="I1323" s="227" t="s">
        <v>2457</v>
      </c>
      <c r="J1323" s="227" t="s">
        <v>2580</v>
      </c>
      <c r="K1323" s="227" t="s">
        <v>2491</v>
      </c>
      <c r="L1323" s="227" t="s">
        <v>346</v>
      </c>
      <c r="M1323" s="247">
        <v>4</v>
      </c>
      <c r="N1323" s="244">
        <v>10</v>
      </c>
      <c r="O1323" s="243" t="s">
        <v>1575</v>
      </c>
      <c r="P1323" s="125">
        <f>SUMIFS('C - Sazby a jednotkové ceny'!$H$7:$H$69,'C - Sazby a jednotkové ceny'!$E$7:$E$69,'A1 - Seznam míst plnění vnější'!L1323,'C - Sazby a jednotkové ceny'!$F$7:$F$69,'A1 - Seznam míst plnění vnější'!M1323)</f>
        <v>0</v>
      </c>
      <c r="Q1323" s="269">
        <f t="shared" si="61"/>
        <v>0</v>
      </c>
      <c r="R1323" s="249" t="s">
        <v>1586</v>
      </c>
      <c r="S1323" s="251" t="s">
        <v>1586</v>
      </c>
      <c r="T1323" s="252" t="s">
        <v>1586</v>
      </c>
      <c r="U1323" s="250" t="s">
        <v>1586</v>
      </c>
      <c r="V1323" s="261" t="s">
        <v>1586</v>
      </c>
      <c r="W1323" s="262" t="s">
        <v>1586</v>
      </c>
      <c r="Y1323" s="15">
        <f ca="1">SUMIFS('D - Harmonogram úklidu'!$AJ$5:$AJ$1213,'D - Harmonogram úklidu'!$A$5:$A$1213,'A1 - Seznam míst plnění vnější'!G1323,'D - Harmonogram úklidu'!$B$5:$B$1213,'A1 - Seznam míst plnění vnější'!L1323)</f>
        <v>4</v>
      </c>
      <c r="Z1323" s="47" t="str">
        <f t="shared" si="60"/>
        <v>Vnorovy</v>
      </c>
    </row>
    <row r="1324" spans="1:26" ht="19.5" customHeight="1" x14ac:dyDescent="0.25">
      <c r="A1324" s="14" t="s">
        <v>2510</v>
      </c>
      <c r="B1324" s="30">
        <v>2411</v>
      </c>
      <c r="C1324" s="26" t="s">
        <v>68</v>
      </c>
      <c r="D1324" s="41" t="s">
        <v>58</v>
      </c>
      <c r="E1324" s="26">
        <v>371153</v>
      </c>
      <c r="F1324" s="26" t="s">
        <v>1621</v>
      </c>
      <c r="G1324" s="33" t="s">
        <v>111</v>
      </c>
      <c r="H1324" s="227" t="s">
        <v>1988</v>
      </c>
      <c r="I1324" s="227" t="s">
        <v>2457</v>
      </c>
      <c r="J1324" s="227" t="s">
        <v>2580</v>
      </c>
      <c r="K1324" s="227" t="s">
        <v>2492</v>
      </c>
      <c r="L1324" s="227" t="s">
        <v>347</v>
      </c>
      <c r="M1324" s="247">
        <v>4</v>
      </c>
      <c r="N1324" s="32">
        <v>2</v>
      </c>
      <c r="O1324" s="39" t="s">
        <v>1576</v>
      </c>
      <c r="P1324" s="125">
        <f>SUMIFS('C - Sazby a jednotkové ceny'!$H$7:$H$69,'C - Sazby a jednotkové ceny'!$E$7:$E$69,'A1 - Seznam míst plnění vnější'!L1324,'C - Sazby a jednotkové ceny'!$F$7:$F$69,'A1 - Seznam míst plnění vnější'!M1324)</f>
        <v>0</v>
      </c>
      <c r="Q1324" s="269">
        <f t="shared" si="61"/>
        <v>0</v>
      </c>
      <c r="R1324" s="249" t="s">
        <v>1586</v>
      </c>
      <c r="S1324" s="251" t="s">
        <v>1586</v>
      </c>
      <c r="T1324" s="252" t="s">
        <v>1586</v>
      </c>
      <c r="U1324" s="250" t="s">
        <v>1586</v>
      </c>
      <c r="V1324" s="261" t="s">
        <v>1586</v>
      </c>
      <c r="W1324" s="262" t="s">
        <v>1586</v>
      </c>
      <c r="Y1324" s="15">
        <f ca="1">SUMIFS('D - Harmonogram úklidu'!$AJ$5:$AJ$1213,'D - Harmonogram úklidu'!$A$5:$A$1213,'A1 - Seznam míst plnění vnější'!G1324,'D - Harmonogram úklidu'!$B$5:$B$1213,'A1 - Seznam míst plnění vnější'!L1324)</f>
        <v>4</v>
      </c>
      <c r="Z1324" s="47" t="str">
        <f t="shared" si="60"/>
        <v>Vnorovy</v>
      </c>
    </row>
    <row r="1325" spans="1:26" ht="19.5" customHeight="1" x14ac:dyDescent="0.25">
      <c r="A1325" s="14" t="s">
        <v>2510</v>
      </c>
      <c r="B1325" s="30">
        <v>2411</v>
      </c>
      <c r="C1325" s="26" t="s">
        <v>68</v>
      </c>
      <c r="D1325" s="41" t="s">
        <v>58</v>
      </c>
      <c r="E1325" s="26">
        <v>371153</v>
      </c>
      <c r="F1325" s="26" t="s">
        <v>1622</v>
      </c>
      <c r="G1325" s="33" t="s">
        <v>111</v>
      </c>
      <c r="H1325" s="227" t="s">
        <v>1988</v>
      </c>
      <c r="I1325" s="227" t="s">
        <v>2457</v>
      </c>
      <c r="J1325" s="227" t="s">
        <v>2580</v>
      </c>
      <c r="K1325" s="227" t="s">
        <v>2495</v>
      </c>
      <c r="L1325" s="227" t="s">
        <v>350</v>
      </c>
      <c r="M1325" s="247">
        <v>2</v>
      </c>
      <c r="N1325" s="244">
        <v>256</v>
      </c>
      <c r="O1325" s="243" t="s">
        <v>1575</v>
      </c>
      <c r="P1325" s="125">
        <f>SUMIFS('C - Sazby a jednotkové ceny'!$H$7:$H$69,'C - Sazby a jednotkové ceny'!$E$7:$E$69,'A1 - Seznam míst plnění vnější'!L1325,'C - Sazby a jednotkové ceny'!$F$7:$F$69,'A1 - Seznam míst plnění vnější'!M1325)</f>
        <v>0</v>
      </c>
      <c r="Q1325" s="269">
        <f t="shared" si="61"/>
        <v>0</v>
      </c>
      <c r="R1325" s="249" t="s">
        <v>1586</v>
      </c>
      <c r="S1325" s="251" t="s">
        <v>1586</v>
      </c>
      <c r="T1325" s="252" t="s">
        <v>1586</v>
      </c>
      <c r="U1325" s="250" t="s">
        <v>1586</v>
      </c>
      <c r="V1325" s="261" t="s">
        <v>1586</v>
      </c>
      <c r="W1325" s="262" t="s">
        <v>1586</v>
      </c>
      <c r="Y1325" s="15">
        <f ca="1">SUMIFS('D - Harmonogram úklidu'!$AJ$5:$AJ$1213,'D - Harmonogram úklidu'!$A$5:$A$1213,'A1 - Seznam míst plnění vnější'!G1325,'D - Harmonogram úklidu'!$B$5:$B$1213,'A1 - Seznam míst plnění vnější'!L1325)</f>
        <v>4</v>
      </c>
      <c r="Z1325" s="47" t="str">
        <f t="shared" si="60"/>
        <v>Vnorovy</v>
      </c>
    </row>
    <row r="1326" spans="1:26" ht="19.5" customHeight="1" x14ac:dyDescent="0.25">
      <c r="A1326" s="14" t="s">
        <v>2510</v>
      </c>
      <c r="B1326" s="30">
        <v>2411</v>
      </c>
      <c r="C1326" s="26" t="s">
        <v>68</v>
      </c>
      <c r="D1326" s="42" t="s">
        <v>58</v>
      </c>
      <c r="E1326" s="26">
        <v>371153</v>
      </c>
      <c r="F1326" s="26" t="s">
        <v>1623</v>
      </c>
      <c r="G1326" s="33" t="s">
        <v>111</v>
      </c>
      <c r="H1326" s="227" t="s">
        <v>1988</v>
      </c>
      <c r="I1326" s="227" t="s">
        <v>2457</v>
      </c>
      <c r="J1326" s="227" t="s">
        <v>2494</v>
      </c>
      <c r="K1326" s="227" t="s">
        <v>2494</v>
      </c>
      <c r="L1326" s="227" t="s">
        <v>391</v>
      </c>
      <c r="M1326" s="247">
        <v>1</v>
      </c>
      <c r="N1326" s="244">
        <v>120</v>
      </c>
      <c r="O1326" s="243" t="s">
        <v>1575</v>
      </c>
      <c r="P1326" s="125">
        <f>SUMIFS('C - Sazby a jednotkové ceny'!$H$7:$H$69,'C - Sazby a jednotkové ceny'!$E$7:$E$69,'A1 - Seznam míst plnění vnější'!L1326,'C - Sazby a jednotkové ceny'!$F$7:$F$69,'A1 - Seznam míst plnění vnější'!M1326)</f>
        <v>0</v>
      </c>
      <c r="Q1326" s="269">
        <f t="shared" si="61"/>
        <v>0</v>
      </c>
      <c r="R1326" s="249" t="s">
        <v>1586</v>
      </c>
      <c r="S1326" s="251" t="s">
        <v>1586</v>
      </c>
      <c r="T1326" s="252" t="s">
        <v>1586</v>
      </c>
      <c r="U1326" s="250" t="s">
        <v>1586</v>
      </c>
      <c r="V1326" s="261" t="s">
        <v>1586</v>
      </c>
      <c r="W1326" s="262" t="s">
        <v>1586</v>
      </c>
      <c r="Y1326" s="15">
        <f ca="1">SUMIFS('D - Harmonogram úklidu'!$AJ$5:$AJ$1213,'D - Harmonogram úklidu'!$A$5:$A$1213,'A1 - Seznam míst plnění vnější'!G1326,'D - Harmonogram úklidu'!$B$5:$B$1213,'A1 - Seznam míst plnění vnější'!L1326)</f>
        <v>1</v>
      </c>
      <c r="Z1326" s="47" t="str">
        <f t="shared" si="60"/>
        <v>Vnorovy</v>
      </c>
    </row>
    <row r="1327" spans="1:26" ht="19.5" customHeight="1" x14ac:dyDescent="0.25">
      <c r="A1327" s="14" t="s">
        <v>2510</v>
      </c>
      <c r="B1327" s="30">
        <v>2001</v>
      </c>
      <c r="C1327" s="26" t="s">
        <v>68</v>
      </c>
      <c r="D1327" s="42" t="s">
        <v>33</v>
      </c>
      <c r="E1327" s="26">
        <v>339655</v>
      </c>
      <c r="F1327" s="26" t="s">
        <v>2622</v>
      </c>
      <c r="G1327" s="33" t="s">
        <v>37</v>
      </c>
      <c r="H1327" s="227" t="s">
        <v>1988</v>
      </c>
      <c r="I1327" s="227" t="s">
        <v>2458</v>
      </c>
      <c r="J1327" s="227" t="s">
        <v>2580</v>
      </c>
      <c r="K1327" s="227" t="s">
        <v>2491</v>
      </c>
      <c r="L1327" s="227" t="s">
        <v>346</v>
      </c>
      <c r="M1327" s="247">
        <v>2</v>
      </c>
      <c r="N1327" s="244">
        <v>30</v>
      </c>
      <c r="O1327" s="243" t="s">
        <v>1575</v>
      </c>
      <c r="P1327" s="125">
        <f>SUMIFS('C - Sazby a jednotkové ceny'!$H$7:$H$69,'C - Sazby a jednotkové ceny'!$E$7:$E$69,'A1 - Seznam míst plnění vnější'!L1327,'C - Sazby a jednotkové ceny'!$F$7:$F$69,'A1 - Seznam míst plnění vnější'!M1327)</f>
        <v>0</v>
      </c>
      <c r="Q1327" s="269">
        <f t="shared" si="61"/>
        <v>0</v>
      </c>
      <c r="R1327" s="249" t="s">
        <v>1586</v>
      </c>
      <c r="S1327" s="251" t="s">
        <v>1586</v>
      </c>
      <c r="T1327" s="252" t="s">
        <v>1586</v>
      </c>
      <c r="U1327" s="250" t="s">
        <v>1586</v>
      </c>
      <c r="V1327" s="261" t="s">
        <v>1586</v>
      </c>
      <c r="W1327" s="262" t="s">
        <v>1586</v>
      </c>
      <c r="Y1327" s="15">
        <f ca="1">SUMIFS('D - Harmonogram úklidu'!$AJ$5:$AJ$1213,'D - Harmonogram úklidu'!$A$5:$A$1213,'A1 - Seznam míst plnění vnější'!G1327,'D - Harmonogram úklidu'!$B$5:$B$1213,'A1 - Seznam míst plnění vnější'!L1327)</f>
        <v>2</v>
      </c>
      <c r="Z1327" s="47" t="str">
        <f t="shared" si="60"/>
        <v>Vojkovice nad Svratkou</v>
      </c>
    </row>
    <row r="1328" spans="1:26" ht="19.5" customHeight="1" x14ac:dyDescent="0.25">
      <c r="A1328" s="14" t="s">
        <v>2510</v>
      </c>
      <c r="B1328" s="30">
        <v>2001</v>
      </c>
      <c r="C1328" s="26" t="s">
        <v>68</v>
      </c>
      <c r="D1328" s="41" t="s">
        <v>33</v>
      </c>
      <c r="E1328" s="26">
        <v>339655</v>
      </c>
      <c r="F1328" s="26" t="s">
        <v>2619</v>
      </c>
      <c r="G1328" s="33" t="s">
        <v>37</v>
      </c>
      <c r="H1328" s="227" t="s">
        <v>1988</v>
      </c>
      <c r="I1328" s="227" t="s">
        <v>2458</v>
      </c>
      <c r="J1328" s="227" t="s">
        <v>2580</v>
      </c>
      <c r="K1328" s="227" t="s">
        <v>2492</v>
      </c>
      <c r="L1328" s="227" t="s">
        <v>347</v>
      </c>
      <c r="M1328" s="247">
        <v>4</v>
      </c>
      <c r="N1328" s="32">
        <v>3</v>
      </c>
      <c r="O1328" s="39" t="s">
        <v>1576</v>
      </c>
      <c r="P1328" s="125">
        <f>SUMIFS('C - Sazby a jednotkové ceny'!$H$7:$H$69,'C - Sazby a jednotkové ceny'!$E$7:$E$69,'A1 - Seznam míst plnění vnější'!L1328,'C - Sazby a jednotkové ceny'!$F$7:$F$69,'A1 - Seznam míst plnění vnější'!M1328)</f>
        <v>0</v>
      </c>
      <c r="Q1328" s="269">
        <f t="shared" si="61"/>
        <v>0</v>
      </c>
      <c r="R1328" s="249" t="s">
        <v>1586</v>
      </c>
      <c r="S1328" s="251" t="s">
        <v>1586</v>
      </c>
      <c r="T1328" s="252" t="s">
        <v>1586</v>
      </c>
      <c r="U1328" s="250" t="s">
        <v>1586</v>
      </c>
      <c r="V1328" s="261" t="s">
        <v>1586</v>
      </c>
      <c r="W1328" s="262" t="s">
        <v>1586</v>
      </c>
      <c r="Y1328" s="15">
        <f ca="1">SUMIFS('D - Harmonogram úklidu'!$AJ$5:$AJ$1213,'D - Harmonogram úklidu'!$A$5:$A$1213,'A1 - Seznam míst plnění vnější'!G1328,'D - Harmonogram úklidu'!$B$5:$B$1213,'A1 - Seznam míst plnění vnější'!L1328)</f>
        <v>4</v>
      </c>
      <c r="Z1328" s="47" t="str">
        <f t="shared" si="60"/>
        <v>Vojkovice nad Svratkou</v>
      </c>
    </row>
    <row r="1329" spans="1:26" ht="19.5" customHeight="1" x14ac:dyDescent="0.25">
      <c r="A1329" s="14" t="s">
        <v>489</v>
      </c>
      <c r="B1329" s="30">
        <v>2001</v>
      </c>
      <c r="C1329" s="26" t="s">
        <v>68</v>
      </c>
      <c r="D1329" s="41" t="s">
        <v>33</v>
      </c>
      <c r="E1329" s="26">
        <v>339655</v>
      </c>
      <c r="F1329" s="26" t="s">
        <v>2620</v>
      </c>
      <c r="G1329" s="33" t="s">
        <v>37</v>
      </c>
      <c r="H1329" s="227" t="s">
        <v>1988</v>
      </c>
      <c r="I1329" s="227" t="s">
        <v>2458</v>
      </c>
      <c r="J1329" s="227" t="s">
        <v>2580</v>
      </c>
      <c r="K1329" s="227" t="s">
        <v>2493</v>
      </c>
      <c r="L1329" s="227" t="s">
        <v>348</v>
      </c>
      <c r="M1329" s="247">
        <v>4</v>
      </c>
      <c r="N1329" s="32">
        <v>2</v>
      </c>
      <c r="O1329" s="39" t="s">
        <v>1576</v>
      </c>
      <c r="P1329" s="125">
        <f>SUMIFS('C - Sazby a jednotkové ceny'!$H$7:$H$69,'C - Sazby a jednotkové ceny'!$E$7:$E$69,'A1 - Seznam míst plnění vnější'!L1329,'C - Sazby a jednotkové ceny'!$F$7:$F$69,'A1 - Seznam míst plnění vnější'!M1329)</f>
        <v>0</v>
      </c>
      <c r="Q1329" s="269">
        <f t="shared" si="61"/>
        <v>0</v>
      </c>
      <c r="R1329" s="249" t="s">
        <v>1586</v>
      </c>
      <c r="S1329" s="251" t="s">
        <v>1586</v>
      </c>
      <c r="T1329" s="252" t="s">
        <v>1586</v>
      </c>
      <c r="U1329" s="250" t="s">
        <v>1586</v>
      </c>
      <c r="V1329" s="261" t="s">
        <v>1586</v>
      </c>
      <c r="W1329" s="262" t="s">
        <v>1586</v>
      </c>
      <c r="Y1329" s="15">
        <f ca="1">SUMIFS('D - Harmonogram úklidu'!$AJ$5:$AJ$1213,'D - Harmonogram úklidu'!$A$5:$A$1213,'A1 - Seznam míst plnění vnější'!G1329,'D - Harmonogram úklidu'!$B$5:$B$1213,'A1 - Seznam míst plnění vnější'!L1329)</f>
        <v>4</v>
      </c>
      <c r="Z1329" s="47" t="str">
        <f t="shared" si="60"/>
        <v>Vojkovice nad Svratkou</v>
      </c>
    </row>
    <row r="1330" spans="1:26" ht="19.5" customHeight="1" x14ac:dyDescent="0.25">
      <c r="A1330" s="14" t="s">
        <v>2510</v>
      </c>
      <c r="B1330" s="30">
        <v>2001</v>
      </c>
      <c r="C1330" s="26" t="s">
        <v>68</v>
      </c>
      <c r="D1330" s="42" t="s">
        <v>33</v>
      </c>
      <c r="E1330" s="26">
        <v>339655</v>
      </c>
      <c r="F1330" s="26" t="s">
        <v>2621</v>
      </c>
      <c r="G1330" s="33" t="s">
        <v>37</v>
      </c>
      <c r="H1330" s="227" t="s">
        <v>1988</v>
      </c>
      <c r="I1330" s="227" t="s">
        <v>2458</v>
      </c>
      <c r="J1330" s="227" t="s">
        <v>2580</v>
      </c>
      <c r="K1330" s="227" t="s">
        <v>2495</v>
      </c>
      <c r="L1330" s="227" t="s">
        <v>350</v>
      </c>
      <c r="M1330" s="247">
        <v>4</v>
      </c>
      <c r="N1330" s="244">
        <v>1246</v>
      </c>
      <c r="O1330" s="243" t="s">
        <v>1575</v>
      </c>
      <c r="P1330" s="125">
        <f>SUMIFS('C - Sazby a jednotkové ceny'!$H$7:$H$69,'C - Sazby a jednotkové ceny'!$E$7:$E$69,'A1 - Seznam míst plnění vnější'!L1330,'C - Sazby a jednotkové ceny'!$F$7:$F$69,'A1 - Seznam míst plnění vnější'!M1330)</f>
        <v>0</v>
      </c>
      <c r="Q1330" s="269">
        <f t="shared" si="61"/>
        <v>0</v>
      </c>
      <c r="R1330" s="249" t="s">
        <v>1586</v>
      </c>
      <c r="S1330" s="251" t="s">
        <v>1586</v>
      </c>
      <c r="T1330" s="252" t="s">
        <v>1586</v>
      </c>
      <c r="U1330" s="250" t="s">
        <v>1586</v>
      </c>
      <c r="V1330" s="261" t="s">
        <v>1586</v>
      </c>
      <c r="W1330" s="262" t="s">
        <v>1586</v>
      </c>
      <c r="Y1330" s="15">
        <f ca="1">SUMIFS('D - Harmonogram úklidu'!$AJ$5:$AJ$1213,'D - Harmonogram úklidu'!$A$5:$A$1213,'A1 - Seznam míst plnění vnější'!G1330,'D - Harmonogram úklidu'!$B$5:$B$1213,'A1 - Seznam míst plnění vnější'!L1330)</f>
        <v>4</v>
      </c>
      <c r="Z1330" s="47" t="str">
        <f t="shared" si="60"/>
        <v>Vojkovice nad Svratkou</v>
      </c>
    </row>
    <row r="1331" spans="1:26" ht="19.5" customHeight="1" x14ac:dyDescent="0.25">
      <c r="A1331" s="14" t="s">
        <v>2510</v>
      </c>
      <c r="B1331" s="30">
        <v>2302</v>
      </c>
      <c r="C1331" s="44" t="s">
        <v>68</v>
      </c>
      <c r="D1331" s="42" t="s">
        <v>72</v>
      </c>
      <c r="E1331" s="26">
        <v>336255</v>
      </c>
      <c r="F1331" s="26" t="s">
        <v>1846</v>
      </c>
      <c r="G1331" s="33" t="s">
        <v>112</v>
      </c>
      <c r="H1331" s="227" t="s">
        <v>1988</v>
      </c>
      <c r="I1331" s="227" t="s">
        <v>2459</v>
      </c>
      <c r="J1331" s="227" t="s">
        <v>2580</v>
      </c>
      <c r="K1331" s="227" t="s">
        <v>2492</v>
      </c>
      <c r="L1331" s="227" t="s">
        <v>347</v>
      </c>
      <c r="M1331" s="247">
        <v>12</v>
      </c>
      <c r="N1331" s="32">
        <v>2</v>
      </c>
      <c r="O1331" s="39" t="s">
        <v>1576</v>
      </c>
      <c r="P1331" s="125">
        <f>SUMIFS('C - Sazby a jednotkové ceny'!$H$7:$H$69,'C - Sazby a jednotkové ceny'!$E$7:$E$69,'A1 - Seznam míst plnění vnější'!L1331,'C - Sazby a jednotkové ceny'!$F$7:$F$69,'A1 - Seznam míst plnění vnější'!M1331)</f>
        <v>0</v>
      </c>
      <c r="Q1331" s="269">
        <f t="shared" si="61"/>
        <v>0</v>
      </c>
      <c r="R1331" s="249" t="s">
        <v>1586</v>
      </c>
      <c r="S1331" s="251" t="s">
        <v>1586</v>
      </c>
      <c r="T1331" s="252" t="s">
        <v>1586</v>
      </c>
      <c r="U1331" s="250" t="s">
        <v>1586</v>
      </c>
      <c r="V1331" s="261" t="s">
        <v>1586</v>
      </c>
      <c r="W1331" s="262" t="s">
        <v>1586</v>
      </c>
      <c r="Y1331" s="15">
        <f ca="1">SUMIFS('D - Harmonogram úklidu'!$AJ$5:$AJ$1213,'D - Harmonogram úklidu'!$A$5:$A$1213,'A1 - Seznam míst plnění vnější'!G1331,'D - Harmonogram úklidu'!$B$5:$B$1213,'A1 - Seznam míst plnění vnější'!L1331)</f>
        <v>12</v>
      </c>
      <c r="Z1331" s="47" t="str">
        <f t="shared" si="60"/>
        <v>Vracov</v>
      </c>
    </row>
    <row r="1332" spans="1:26" ht="19.5" customHeight="1" x14ac:dyDescent="0.25">
      <c r="A1332" s="14" t="s">
        <v>2510</v>
      </c>
      <c r="B1332" s="30">
        <v>2302</v>
      </c>
      <c r="C1332" s="44" t="s">
        <v>68</v>
      </c>
      <c r="D1332" s="42" t="s">
        <v>72</v>
      </c>
      <c r="E1332" s="26">
        <v>336255</v>
      </c>
      <c r="F1332" s="26" t="s">
        <v>1847</v>
      </c>
      <c r="G1332" s="33" t="s">
        <v>112</v>
      </c>
      <c r="H1332" s="227" t="s">
        <v>1988</v>
      </c>
      <c r="I1332" s="227" t="s">
        <v>2459</v>
      </c>
      <c r="J1332" s="227" t="s">
        <v>2580</v>
      </c>
      <c r="K1332" s="227" t="s">
        <v>2493</v>
      </c>
      <c r="L1332" s="227" t="s">
        <v>348</v>
      </c>
      <c r="M1332" s="247">
        <v>4</v>
      </c>
      <c r="N1332" s="32">
        <v>1</v>
      </c>
      <c r="O1332" s="39" t="s">
        <v>1576</v>
      </c>
      <c r="P1332" s="125">
        <f>SUMIFS('C - Sazby a jednotkové ceny'!$H$7:$H$69,'C - Sazby a jednotkové ceny'!$E$7:$E$69,'A1 - Seznam míst plnění vnější'!L1332,'C - Sazby a jednotkové ceny'!$F$7:$F$69,'A1 - Seznam míst plnění vnější'!M1332)</f>
        <v>0</v>
      </c>
      <c r="Q1332" s="269">
        <f t="shared" si="61"/>
        <v>0</v>
      </c>
      <c r="R1332" s="249" t="s">
        <v>1586</v>
      </c>
      <c r="S1332" s="251" t="s">
        <v>1586</v>
      </c>
      <c r="T1332" s="252" t="s">
        <v>1586</v>
      </c>
      <c r="U1332" s="250" t="s">
        <v>1586</v>
      </c>
      <c r="V1332" s="261" t="s">
        <v>1586</v>
      </c>
      <c r="W1332" s="262" t="s">
        <v>1586</v>
      </c>
      <c r="Y1332" s="15">
        <f ca="1">SUMIFS('D - Harmonogram úklidu'!$AJ$5:$AJ$1213,'D - Harmonogram úklidu'!$A$5:$A$1213,'A1 - Seznam míst plnění vnější'!G1332,'D - Harmonogram úklidu'!$B$5:$B$1213,'A1 - Seznam míst plnění vnější'!L1332)</f>
        <v>4</v>
      </c>
      <c r="Z1332" s="47" t="str">
        <f t="shared" si="60"/>
        <v>Vracov</v>
      </c>
    </row>
    <row r="1333" spans="1:26" ht="19.5" customHeight="1" x14ac:dyDescent="0.25">
      <c r="A1333" s="14" t="s">
        <v>2510</v>
      </c>
      <c r="B1333" s="30">
        <v>2302</v>
      </c>
      <c r="C1333" s="26" t="s">
        <v>68</v>
      </c>
      <c r="D1333" s="41" t="s">
        <v>72</v>
      </c>
      <c r="E1333" s="26">
        <v>336255</v>
      </c>
      <c r="F1333" s="26" t="s">
        <v>1848</v>
      </c>
      <c r="G1333" s="33" t="s">
        <v>112</v>
      </c>
      <c r="H1333" s="227" t="s">
        <v>1988</v>
      </c>
      <c r="I1333" s="227" t="s">
        <v>2459</v>
      </c>
      <c r="J1333" s="227" t="s">
        <v>2580</v>
      </c>
      <c r="K1333" s="227" t="s">
        <v>2495</v>
      </c>
      <c r="L1333" s="227" t="s">
        <v>350</v>
      </c>
      <c r="M1333" s="247">
        <v>12</v>
      </c>
      <c r="N1333" s="244">
        <v>460</v>
      </c>
      <c r="O1333" s="243" t="s">
        <v>1575</v>
      </c>
      <c r="P1333" s="125">
        <f>SUMIFS('C - Sazby a jednotkové ceny'!$H$7:$H$69,'C - Sazby a jednotkové ceny'!$E$7:$E$69,'A1 - Seznam míst plnění vnější'!L1333,'C - Sazby a jednotkové ceny'!$F$7:$F$69,'A1 - Seznam míst plnění vnější'!M1333)</f>
        <v>0</v>
      </c>
      <c r="Q1333" s="269">
        <f t="shared" si="61"/>
        <v>0</v>
      </c>
      <c r="R1333" s="249" t="s">
        <v>1586</v>
      </c>
      <c r="S1333" s="251" t="s">
        <v>1586</v>
      </c>
      <c r="T1333" s="252" t="s">
        <v>1586</v>
      </c>
      <c r="U1333" s="250" t="s">
        <v>1586</v>
      </c>
      <c r="V1333" s="261" t="s">
        <v>1586</v>
      </c>
      <c r="W1333" s="262" t="s">
        <v>1586</v>
      </c>
      <c r="Y1333" s="15">
        <f ca="1">SUMIFS('D - Harmonogram úklidu'!$AJ$5:$AJ$1213,'D - Harmonogram úklidu'!$A$5:$A$1213,'A1 - Seznam míst plnění vnější'!G1333,'D - Harmonogram úklidu'!$B$5:$B$1213,'A1 - Seznam míst plnění vnější'!L1333)</f>
        <v>12</v>
      </c>
      <c r="Z1333" s="47" t="str">
        <f t="shared" si="60"/>
        <v>Vracov</v>
      </c>
    </row>
    <row r="1334" spans="1:26" ht="19.5" customHeight="1" x14ac:dyDescent="0.25">
      <c r="A1334" s="14" t="s">
        <v>2510</v>
      </c>
      <c r="B1334" s="30">
        <v>2302</v>
      </c>
      <c r="C1334" s="26" t="s">
        <v>68</v>
      </c>
      <c r="D1334" s="41" t="s">
        <v>72</v>
      </c>
      <c r="E1334" s="26">
        <v>336255</v>
      </c>
      <c r="F1334" s="26" t="s">
        <v>1849</v>
      </c>
      <c r="G1334" s="33" t="s">
        <v>112</v>
      </c>
      <c r="H1334" s="227" t="s">
        <v>1988</v>
      </c>
      <c r="I1334" s="227" t="s">
        <v>2459</v>
      </c>
      <c r="J1334" s="227" t="s">
        <v>2494</v>
      </c>
      <c r="K1334" s="227" t="s">
        <v>2494</v>
      </c>
      <c r="L1334" s="227" t="s">
        <v>391</v>
      </c>
      <c r="M1334" s="247">
        <v>1</v>
      </c>
      <c r="N1334" s="244">
        <v>1590</v>
      </c>
      <c r="O1334" s="243" t="s">
        <v>1575</v>
      </c>
      <c r="P1334" s="125">
        <f>SUMIFS('C - Sazby a jednotkové ceny'!$H$7:$H$69,'C - Sazby a jednotkové ceny'!$E$7:$E$69,'A1 - Seznam míst plnění vnější'!L1334,'C - Sazby a jednotkové ceny'!$F$7:$F$69,'A1 - Seznam míst plnění vnější'!M1334)</f>
        <v>0</v>
      </c>
      <c r="Q1334" s="269">
        <f t="shared" si="61"/>
        <v>0</v>
      </c>
      <c r="R1334" s="249" t="s">
        <v>1586</v>
      </c>
      <c r="S1334" s="251" t="s">
        <v>1586</v>
      </c>
      <c r="T1334" s="252" t="s">
        <v>1586</v>
      </c>
      <c r="U1334" s="250" t="s">
        <v>1586</v>
      </c>
      <c r="V1334" s="261" t="s">
        <v>1586</v>
      </c>
      <c r="W1334" s="262" t="s">
        <v>1586</v>
      </c>
      <c r="Y1334" s="15">
        <f ca="1">SUMIFS('D - Harmonogram úklidu'!$AJ$5:$AJ$1213,'D - Harmonogram úklidu'!$A$5:$A$1213,'A1 - Seznam míst plnění vnější'!G1334,'D - Harmonogram úklidu'!$B$5:$B$1213,'A1 - Seznam míst plnění vnější'!L1334)</f>
        <v>1</v>
      </c>
      <c r="Z1334" s="47" t="str">
        <f t="shared" si="60"/>
        <v>Vracov</v>
      </c>
    </row>
    <row r="1335" spans="1:26" ht="19.5" customHeight="1" x14ac:dyDescent="0.25">
      <c r="A1335" s="14" t="s">
        <v>2510</v>
      </c>
      <c r="B1335" s="30">
        <v>2001</v>
      </c>
      <c r="C1335" s="26" t="s">
        <v>68</v>
      </c>
      <c r="D1335" s="41" t="s">
        <v>48</v>
      </c>
      <c r="E1335" s="26">
        <v>368753</v>
      </c>
      <c r="F1335" s="26" t="s">
        <v>1660</v>
      </c>
      <c r="G1335" s="33" t="s">
        <v>48</v>
      </c>
      <c r="H1335" s="227" t="s">
        <v>1988</v>
      </c>
      <c r="I1335" s="227" t="s">
        <v>2460</v>
      </c>
      <c r="J1335" s="227" t="s">
        <v>2580</v>
      </c>
      <c r="K1335" s="227" t="s">
        <v>2492</v>
      </c>
      <c r="L1335" s="227" t="s">
        <v>347</v>
      </c>
      <c r="M1335" s="247">
        <v>4</v>
      </c>
      <c r="N1335" s="32">
        <v>2</v>
      </c>
      <c r="O1335" s="39" t="s">
        <v>1576</v>
      </c>
      <c r="P1335" s="125">
        <f>SUMIFS('C - Sazby a jednotkové ceny'!$H$7:$H$69,'C - Sazby a jednotkové ceny'!$E$7:$E$69,'A1 - Seznam míst plnění vnější'!L1335,'C - Sazby a jednotkové ceny'!$F$7:$F$69,'A1 - Seznam míst plnění vnější'!M1335)</f>
        <v>0</v>
      </c>
      <c r="Q1335" s="269">
        <f t="shared" si="61"/>
        <v>0</v>
      </c>
      <c r="R1335" s="249" t="s">
        <v>1586</v>
      </c>
      <c r="S1335" s="251" t="s">
        <v>1586</v>
      </c>
      <c r="T1335" s="252" t="s">
        <v>1586</v>
      </c>
      <c r="U1335" s="250" t="s">
        <v>1586</v>
      </c>
      <c r="V1335" s="261" t="s">
        <v>1586</v>
      </c>
      <c r="W1335" s="262" t="s">
        <v>1586</v>
      </c>
      <c r="Y1335" s="15">
        <f ca="1">SUMIFS('D - Harmonogram úklidu'!$AJ$5:$AJ$1213,'D - Harmonogram úklidu'!$A$5:$A$1213,'A1 - Seznam míst plnění vnější'!G1335,'D - Harmonogram úklidu'!$B$5:$B$1213,'A1 - Seznam míst plnění vnější'!L1335)</f>
        <v>4</v>
      </c>
      <c r="Z1335" s="47" t="str">
        <f t="shared" si="60"/>
        <v>Vranovice</v>
      </c>
    </row>
    <row r="1336" spans="1:26" ht="19.5" customHeight="1" x14ac:dyDescent="0.25">
      <c r="A1336" s="14" t="s">
        <v>2510</v>
      </c>
      <c r="B1336" s="30">
        <v>2001</v>
      </c>
      <c r="C1336" s="26" t="s">
        <v>68</v>
      </c>
      <c r="D1336" s="41" t="s">
        <v>48</v>
      </c>
      <c r="E1336" s="26">
        <v>368753</v>
      </c>
      <c r="F1336" s="26" t="s">
        <v>1661</v>
      </c>
      <c r="G1336" s="33" t="s">
        <v>48</v>
      </c>
      <c r="H1336" s="227" t="s">
        <v>1988</v>
      </c>
      <c r="I1336" s="227" t="s">
        <v>2460</v>
      </c>
      <c r="J1336" s="227" t="s">
        <v>2580</v>
      </c>
      <c r="K1336" s="227" t="s">
        <v>2495</v>
      </c>
      <c r="L1336" s="227" t="s">
        <v>350</v>
      </c>
      <c r="M1336" s="247">
        <v>1</v>
      </c>
      <c r="N1336" s="244">
        <v>517</v>
      </c>
      <c r="O1336" s="243" t="s">
        <v>1575</v>
      </c>
      <c r="P1336" s="125">
        <f>SUMIFS('C - Sazby a jednotkové ceny'!$H$7:$H$69,'C - Sazby a jednotkové ceny'!$E$7:$E$69,'A1 - Seznam míst plnění vnější'!L1336,'C - Sazby a jednotkové ceny'!$F$7:$F$69,'A1 - Seznam míst plnění vnější'!M1336)</f>
        <v>0</v>
      </c>
      <c r="Q1336" s="269">
        <f t="shared" si="61"/>
        <v>0</v>
      </c>
      <c r="R1336" s="249" t="s">
        <v>1586</v>
      </c>
      <c r="S1336" s="251" t="s">
        <v>1585</v>
      </c>
      <c r="T1336" s="252" t="s">
        <v>1585</v>
      </c>
      <c r="U1336" s="250" t="s">
        <v>1586</v>
      </c>
      <c r="V1336" s="261" t="s">
        <v>1586</v>
      </c>
      <c r="W1336" s="262" t="s">
        <v>1586</v>
      </c>
      <c r="Y1336" s="15">
        <f ca="1">SUMIFS('D - Harmonogram úklidu'!$AJ$5:$AJ$1213,'D - Harmonogram úklidu'!$A$5:$A$1213,'A1 - Seznam míst plnění vnější'!G1336,'D - Harmonogram úklidu'!$B$5:$B$1213,'A1 - Seznam míst plnění vnější'!L1336)</f>
        <v>6</v>
      </c>
      <c r="Z1336" s="47" t="str">
        <f t="shared" si="60"/>
        <v>Vranovice</v>
      </c>
    </row>
    <row r="1337" spans="1:26" ht="19.5" customHeight="1" x14ac:dyDescent="0.25">
      <c r="A1337" s="14" t="s">
        <v>2510</v>
      </c>
      <c r="B1337" s="30">
        <v>2001</v>
      </c>
      <c r="C1337" s="26" t="s">
        <v>68</v>
      </c>
      <c r="D1337" s="42" t="s">
        <v>48</v>
      </c>
      <c r="E1337" s="26">
        <v>368753</v>
      </c>
      <c r="F1337" s="26" t="s">
        <v>1662</v>
      </c>
      <c r="G1337" s="33" t="s">
        <v>48</v>
      </c>
      <c r="H1337" s="227" t="s">
        <v>1988</v>
      </c>
      <c r="I1337" s="227" t="s">
        <v>2460</v>
      </c>
      <c r="J1337" s="227" t="s">
        <v>2494</v>
      </c>
      <c r="K1337" s="227" t="s">
        <v>2494</v>
      </c>
      <c r="L1337" s="227" t="s">
        <v>391</v>
      </c>
      <c r="M1337" s="247">
        <v>1</v>
      </c>
      <c r="N1337" s="244">
        <v>780</v>
      </c>
      <c r="O1337" s="243" t="s">
        <v>1575</v>
      </c>
      <c r="P1337" s="125">
        <f>SUMIFS('C - Sazby a jednotkové ceny'!$H$7:$H$69,'C - Sazby a jednotkové ceny'!$E$7:$E$69,'A1 - Seznam míst plnění vnější'!L1337,'C - Sazby a jednotkové ceny'!$F$7:$F$69,'A1 - Seznam míst plnění vnější'!M1337)</f>
        <v>0</v>
      </c>
      <c r="Q1337" s="269">
        <f t="shared" si="61"/>
        <v>0</v>
      </c>
      <c r="R1337" s="249" t="s">
        <v>1586</v>
      </c>
      <c r="S1337" s="251" t="s">
        <v>1586</v>
      </c>
      <c r="T1337" s="252" t="s">
        <v>1586</v>
      </c>
      <c r="U1337" s="250" t="s">
        <v>1586</v>
      </c>
      <c r="V1337" s="261" t="s">
        <v>1586</v>
      </c>
      <c r="W1337" s="262" t="s">
        <v>1586</v>
      </c>
      <c r="Y1337" s="15">
        <f ca="1">SUMIFS('D - Harmonogram úklidu'!$AJ$5:$AJ$1213,'D - Harmonogram úklidu'!$A$5:$A$1213,'A1 - Seznam míst plnění vnější'!G1337,'D - Harmonogram úklidu'!$B$5:$B$1213,'A1 - Seznam míst plnění vnější'!L1337)</f>
        <v>1</v>
      </c>
      <c r="Z1337" s="47" t="str">
        <f t="shared" si="60"/>
        <v>Vranovice</v>
      </c>
    </row>
    <row r="1338" spans="1:26" ht="11.25" customHeight="1" x14ac:dyDescent="0.25">
      <c r="A1338" s="14" t="s">
        <v>2510</v>
      </c>
      <c r="B1338" s="30">
        <v>2001</v>
      </c>
      <c r="C1338" s="44" t="s">
        <v>68</v>
      </c>
      <c r="D1338" s="42" t="s">
        <v>48</v>
      </c>
      <c r="E1338" s="26">
        <v>368753</v>
      </c>
      <c r="F1338" s="26" t="s">
        <v>1638</v>
      </c>
      <c r="G1338" s="33" t="s">
        <v>48</v>
      </c>
      <c r="H1338" s="227" t="s">
        <v>1988</v>
      </c>
      <c r="I1338" s="227" t="s">
        <v>2461</v>
      </c>
      <c r="J1338" s="227" t="s">
        <v>2580</v>
      </c>
      <c r="K1338" s="227" t="s">
        <v>2495</v>
      </c>
      <c r="L1338" s="227" t="s">
        <v>349</v>
      </c>
      <c r="M1338" s="247">
        <v>2</v>
      </c>
      <c r="N1338" s="244">
        <v>210</v>
      </c>
      <c r="O1338" s="243" t="s">
        <v>1575</v>
      </c>
      <c r="P1338" s="125">
        <f>SUMIFS('C - Sazby a jednotkové ceny'!$H$7:$H$69,'C - Sazby a jednotkové ceny'!$E$7:$E$69,'A1 - Seznam míst plnění vnější'!L1338,'C - Sazby a jednotkové ceny'!$F$7:$F$69,'A1 - Seznam míst plnění vnější'!M1338)</f>
        <v>0</v>
      </c>
      <c r="Q1338" s="269">
        <f t="shared" si="61"/>
        <v>0</v>
      </c>
      <c r="R1338" s="249" t="s">
        <v>1585</v>
      </c>
      <c r="S1338" s="251" t="s">
        <v>1585</v>
      </c>
      <c r="T1338" s="252" t="s">
        <v>1585</v>
      </c>
      <c r="U1338" s="250" t="s">
        <v>1586</v>
      </c>
      <c r="V1338" s="261" t="s">
        <v>1586</v>
      </c>
      <c r="W1338" s="262" t="s">
        <v>1586</v>
      </c>
      <c r="Y1338" s="15">
        <f ca="1">SUMIFS('D - Harmonogram úklidu'!$AJ$5:$AJ$1213,'D - Harmonogram úklidu'!$A$5:$A$1213,'A1 - Seznam míst plnění vnější'!G1338,'D - Harmonogram úklidu'!$B$5:$B$1213,'A1 - Seznam míst plnění vnější'!L1338)</f>
        <v>4</v>
      </c>
      <c r="Z1338" s="47" t="str">
        <f t="shared" si="60"/>
        <v>Vranovice</v>
      </c>
    </row>
    <row r="1339" spans="1:26" ht="11.25" customHeight="1" x14ac:dyDescent="0.25">
      <c r="A1339" s="14" t="s">
        <v>2510</v>
      </c>
      <c r="B1339" s="30">
        <v>2001</v>
      </c>
      <c r="C1339" s="26" t="s">
        <v>68</v>
      </c>
      <c r="D1339" s="42" t="s">
        <v>48</v>
      </c>
      <c r="E1339" s="26">
        <v>368753</v>
      </c>
      <c r="F1339" s="26" t="s">
        <v>1639</v>
      </c>
      <c r="G1339" s="33" t="s">
        <v>48</v>
      </c>
      <c r="H1339" s="227" t="s">
        <v>1988</v>
      </c>
      <c r="I1339" s="227" t="s">
        <v>2461</v>
      </c>
      <c r="J1339" s="227" t="s">
        <v>2580</v>
      </c>
      <c r="K1339" s="227" t="s">
        <v>2495</v>
      </c>
      <c r="L1339" s="227" t="s">
        <v>350</v>
      </c>
      <c r="M1339" s="247">
        <v>4</v>
      </c>
      <c r="N1339" s="244">
        <v>210</v>
      </c>
      <c r="O1339" s="243" t="s">
        <v>1575</v>
      </c>
      <c r="P1339" s="125">
        <f>SUMIFS('C - Sazby a jednotkové ceny'!$H$7:$H$69,'C - Sazby a jednotkové ceny'!$E$7:$E$69,'A1 - Seznam míst plnění vnější'!L1339,'C - Sazby a jednotkové ceny'!$F$7:$F$69,'A1 - Seznam míst plnění vnější'!M1339)</f>
        <v>0</v>
      </c>
      <c r="Q1339" s="269">
        <f t="shared" si="61"/>
        <v>0</v>
      </c>
      <c r="R1339" s="249" t="s">
        <v>1586</v>
      </c>
      <c r="S1339" s="251" t="s">
        <v>1585</v>
      </c>
      <c r="T1339" s="252" t="s">
        <v>1585</v>
      </c>
      <c r="U1339" s="250" t="s">
        <v>1586</v>
      </c>
      <c r="V1339" s="261" t="s">
        <v>1586</v>
      </c>
      <c r="W1339" s="262" t="s">
        <v>1586</v>
      </c>
      <c r="Y1339" s="15">
        <f ca="1">SUMIFS('D - Harmonogram úklidu'!$AJ$5:$AJ$1213,'D - Harmonogram úklidu'!$A$5:$A$1213,'A1 - Seznam míst plnění vnější'!G1339,'D - Harmonogram úklidu'!$B$5:$B$1213,'A1 - Seznam míst plnění vnější'!L1339)</f>
        <v>6</v>
      </c>
      <c r="Z1339" s="47" t="str">
        <f t="shared" si="60"/>
        <v>Vranovice</v>
      </c>
    </row>
    <row r="1340" spans="1:26" ht="11.25" customHeight="1" x14ac:dyDescent="0.25">
      <c r="A1340" s="14" t="s">
        <v>2510</v>
      </c>
      <c r="B1340" s="30">
        <v>2001</v>
      </c>
      <c r="C1340" s="26" t="s">
        <v>68</v>
      </c>
      <c r="D1340" s="42" t="s">
        <v>48</v>
      </c>
      <c r="E1340" s="26">
        <v>368753</v>
      </c>
      <c r="F1340" s="26" t="s">
        <v>1640</v>
      </c>
      <c r="G1340" s="33" t="s">
        <v>48</v>
      </c>
      <c r="H1340" s="227" t="s">
        <v>1988</v>
      </c>
      <c r="I1340" s="227" t="s">
        <v>2462</v>
      </c>
      <c r="J1340" s="227" t="s">
        <v>2580</v>
      </c>
      <c r="K1340" s="227" t="s">
        <v>2492</v>
      </c>
      <c r="L1340" s="227" t="s">
        <v>347</v>
      </c>
      <c r="M1340" s="247">
        <v>4</v>
      </c>
      <c r="N1340" s="32">
        <v>3</v>
      </c>
      <c r="O1340" s="39" t="s">
        <v>1576</v>
      </c>
      <c r="P1340" s="125">
        <f>SUMIFS('C - Sazby a jednotkové ceny'!$H$7:$H$69,'C - Sazby a jednotkové ceny'!$E$7:$E$69,'A1 - Seznam míst plnění vnější'!L1340,'C - Sazby a jednotkové ceny'!$F$7:$F$69,'A1 - Seznam míst plnění vnější'!M1340)</f>
        <v>0</v>
      </c>
      <c r="Q1340" s="269">
        <f t="shared" si="61"/>
        <v>0</v>
      </c>
      <c r="R1340" s="249" t="s">
        <v>1586</v>
      </c>
      <c r="S1340" s="251" t="s">
        <v>1586</v>
      </c>
      <c r="T1340" s="252" t="s">
        <v>1586</v>
      </c>
      <c r="U1340" s="250" t="s">
        <v>1586</v>
      </c>
      <c r="V1340" s="261" t="s">
        <v>1586</v>
      </c>
      <c r="W1340" s="262" t="s">
        <v>1586</v>
      </c>
      <c r="Y1340" s="15">
        <f ca="1">SUMIFS('D - Harmonogram úklidu'!$AJ$5:$AJ$1213,'D - Harmonogram úklidu'!$A$5:$A$1213,'A1 - Seznam míst plnění vnější'!G1340,'D - Harmonogram úklidu'!$B$5:$B$1213,'A1 - Seznam míst plnění vnější'!L1340)</f>
        <v>4</v>
      </c>
      <c r="Z1340" s="47" t="str">
        <f t="shared" si="60"/>
        <v>Vranovice</v>
      </c>
    </row>
    <row r="1341" spans="1:26" ht="11.25" customHeight="1" x14ac:dyDescent="0.25">
      <c r="A1341" s="14" t="s">
        <v>2510</v>
      </c>
      <c r="B1341" s="30">
        <v>2001</v>
      </c>
      <c r="C1341" s="26" t="s">
        <v>68</v>
      </c>
      <c r="D1341" s="42" t="s">
        <v>48</v>
      </c>
      <c r="E1341" s="26">
        <v>368753</v>
      </c>
      <c r="F1341" s="26" t="s">
        <v>1641</v>
      </c>
      <c r="G1341" s="33" t="s">
        <v>48</v>
      </c>
      <c r="H1341" s="227" t="s">
        <v>1988</v>
      </c>
      <c r="I1341" s="227" t="s">
        <v>2462</v>
      </c>
      <c r="J1341" s="227" t="s">
        <v>2580</v>
      </c>
      <c r="K1341" s="227" t="s">
        <v>2493</v>
      </c>
      <c r="L1341" s="227" t="s">
        <v>348</v>
      </c>
      <c r="M1341" s="247">
        <v>4</v>
      </c>
      <c r="N1341" s="32">
        <v>2</v>
      </c>
      <c r="O1341" s="39" t="s">
        <v>1576</v>
      </c>
      <c r="P1341" s="125">
        <f>SUMIFS('C - Sazby a jednotkové ceny'!$H$7:$H$69,'C - Sazby a jednotkové ceny'!$E$7:$E$69,'A1 - Seznam míst plnění vnější'!L1341,'C - Sazby a jednotkové ceny'!$F$7:$F$69,'A1 - Seznam míst plnění vnější'!M1341)</f>
        <v>0</v>
      </c>
      <c r="Q1341" s="269">
        <f t="shared" si="61"/>
        <v>0</v>
      </c>
      <c r="R1341" s="249" t="s">
        <v>1586</v>
      </c>
      <c r="S1341" s="251" t="s">
        <v>1586</v>
      </c>
      <c r="T1341" s="252" t="s">
        <v>1586</v>
      </c>
      <c r="U1341" s="250" t="s">
        <v>1586</v>
      </c>
      <c r="V1341" s="261" t="s">
        <v>1586</v>
      </c>
      <c r="W1341" s="262" t="s">
        <v>1586</v>
      </c>
      <c r="Y1341" s="15">
        <f ca="1">SUMIFS('D - Harmonogram úklidu'!$AJ$5:$AJ$1213,'D - Harmonogram úklidu'!$A$5:$A$1213,'A1 - Seznam míst plnění vnější'!G1341,'D - Harmonogram úklidu'!$B$5:$B$1213,'A1 - Seznam míst plnění vnější'!L1341)</f>
        <v>4</v>
      </c>
      <c r="Z1341" s="47" t="str">
        <f t="shared" si="60"/>
        <v>Vranovice</v>
      </c>
    </row>
    <row r="1342" spans="1:26" ht="11.25" customHeight="1" x14ac:dyDescent="0.25">
      <c r="A1342" s="14" t="s">
        <v>2510</v>
      </c>
      <c r="B1342" s="30">
        <v>2001</v>
      </c>
      <c r="C1342" s="26" t="s">
        <v>68</v>
      </c>
      <c r="D1342" s="42" t="s">
        <v>48</v>
      </c>
      <c r="E1342" s="26">
        <v>368753</v>
      </c>
      <c r="F1342" s="26" t="s">
        <v>1642</v>
      </c>
      <c r="G1342" s="33" t="s">
        <v>48</v>
      </c>
      <c r="H1342" s="227" t="s">
        <v>1988</v>
      </c>
      <c r="I1342" s="227" t="s">
        <v>2462</v>
      </c>
      <c r="J1342" s="227" t="s">
        <v>2580</v>
      </c>
      <c r="K1342" s="227" t="s">
        <v>2495</v>
      </c>
      <c r="L1342" s="227" t="s">
        <v>350</v>
      </c>
      <c r="M1342" s="247">
        <v>4</v>
      </c>
      <c r="N1342" s="244">
        <v>225</v>
      </c>
      <c r="O1342" s="243" t="s">
        <v>1575</v>
      </c>
      <c r="P1342" s="125">
        <f>SUMIFS('C - Sazby a jednotkové ceny'!$H$7:$H$69,'C - Sazby a jednotkové ceny'!$E$7:$E$69,'A1 - Seznam míst plnění vnější'!L1342,'C - Sazby a jednotkové ceny'!$F$7:$F$69,'A1 - Seznam míst plnění vnější'!M1342)</f>
        <v>0</v>
      </c>
      <c r="Q1342" s="269">
        <f t="shared" si="61"/>
        <v>0</v>
      </c>
      <c r="R1342" s="249" t="s">
        <v>1586</v>
      </c>
      <c r="S1342" s="251" t="s">
        <v>1585</v>
      </c>
      <c r="T1342" s="252" t="s">
        <v>1585</v>
      </c>
      <c r="U1342" s="250" t="s">
        <v>1586</v>
      </c>
      <c r="V1342" s="261" t="s">
        <v>1586</v>
      </c>
      <c r="W1342" s="262" t="s">
        <v>1586</v>
      </c>
      <c r="Y1342" s="15">
        <f ca="1">SUMIFS('D - Harmonogram úklidu'!$AJ$5:$AJ$1213,'D - Harmonogram úklidu'!$A$5:$A$1213,'A1 - Seznam míst plnění vnější'!G1342,'D - Harmonogram úklidu'!$B$5:$B$1213,'A1 - Seznam míst plnění vnější'!L1342)</f>
        <v>6</v>
      </c>
      <c r="Z1342" s="47" t="str">
        <f t="shared" si="60"/>
        <v>Vranovice</v>
      </c>
    </row>
    <row r="1343" spans="1:26" ht="19.5" customHeight="1" x14ac:dyDescent="0.25">
      <c r="A1343" s="14" t="s">
        <v>2510</v>
      </c>
      <c r="B1343" s="30">
        <v>2001</v>
      </c>
      <c r="C1343" s="26" t="s">
        <v>68</v>
      </c>
      <c r="D1343" s="41" t="s">
        <v>48</v>
      </c>
      <c r="E1343" s="26">
        <v>368753</v>
      </c>
      <c r="F1343" s="26" t="s">
        <v>1783</v>
      </c>
      <c r="G1343" s="33" t="s">
        <v>48</v>
      </c>
      <c r="H1343" s="227" t="s">
        <v>1988</v>
      </c>
      <c r="I1343" s="227" t="s">
        <v>2463</v>
      </c>
      <c r="J1343" s="227" t="s">
        <v>2580</v>
      </c>
      <c r="K1343" s="227" t="s">
        <v>1573</v>
      </c>
      <c r="L1343" s="227" t="s">
        <v>345</v>
      </c>
      <c r="M1343" s="247">
        <v>4</v>
      </c>
      <c r="N1343" s="32">
        <v>1</v>
      </c>
      <c r="O1343" s="39" t="s">
        <v>1576</v>
      </c>
      <c r="P1343" s="125">
        <f>SUMIFS('C - Sazby a jednotkové ceny'!$H$7:$H$69,'C - Sazby a jednotkové ceny'!$E$7:$E$69,'A1 - Seznam míst plnění vnější'!L1343,'C - Sazby a jednotkové ceny'!$F$7:$F$69,'A1 - Seznam míst plnění vnější'!M1343)</f>
        <v>0</v>
      </c>
      <c r="Q1343" s="269">
        <f t="shared" si="61"/>
        <v>0</v>
      </c>
      <c r="R1343" s="249" t="s">
        <v>1586</v>
      </c>
      <c r="S1343" s="251" t="s">
        <v>1586</v>
      </c>
      <c r="T1343" s="252" t="s">
        <v>1586</v>
      </c>
      <c r="U1343" s="250" t="s">
        <v>1586</v>
      </c>
      <c r="V1343" s="261" t="s">
        <v>1586</v>
      </c>
      <c r="W1343" s="262" t="s">
        <v>1586</v>
      </c>
      <c r="Y1343" s="15">
        <f ca="1">SUMIFS('D - Harmonogram úklidu'!$AJ$5:$AJ$1213,'D - Harmonogram úklidu'!$A$5:$A$1213,'A1 - Seznam míst plnění vnější'!G1343,'D - Harmonogram úklidu'!$B$5:$B$1213,'A1 - Seznam míst plnění vnější'!L1343)</f>
        <v>4</v>
      </c>
      <c r="Z1343" s="47" t="str">
        <f t="shared" si="60"/>
        <v>Vranovice</v>
      </c>
    </row>
    <row r="1344" spans="1:26" ht="19.5" customHeight="1" x14ac:dyDescent="0.25">
      <c r="A1344" s="14" t="s">
        <v>2510</v>
      </c>
      <c r="B1344" s="30">
        <v>2001</v>
      </c>
      <c r="C1344" s="26" t="s">
        <v>68</v>
      </c>
      <c r="D1344" s="42" t="s">
        <v>48</v>
      </c>
      <c r="E1344" s="26">
        <v>368753</v>
      </c>
      <c r="F1344" s="26" t="s">
        <v>1784</v>
      </c>
      <c r="G1344" s="33" t="s">
        <v>48</v>
      </c>
      <c r="H1344" s="227" t="s">
        <v>1988</v>
      </c>
      <c r="I1344" s="227" t="s">
        <v>2463</v>
      </c>
      <c r="J1344" s="227" t="s">
        <v>2580</v>
      </c>
      <c r="K1344" s="227" t="s">
        <v>1573</v>
      </c>
      <c r="L1344" s="227" t="s">
        <v>345</v>
      </c>
      <c r="M1344" s="247">
        <v>4</v>
      </c>
      <c r="N1344" s="32">
        <v>1</v>
      </c>
      <c r="O1344" s="39" t="s">
        <v>1576</v>
      </c>
      <c r="P1344" s="125">
        <f>SUMIFS('C - Sazby a jednotkové ceny'!$H$7:$H$69,'C - Sazby a jednotkové ceny'!$E$7:$E$69,'A1 - Seznam míst plnění vnější'!L1344,'C - Sazby a jednotkové ceny'!$F$7:$F$69,'A1 - Seznam míst plnění vnější'!M1344)</f>
        <v>0</v>
      </c>
      <c r="Q1344" s="269">
        <f t="shared" si="61"/>
        <v>0</v>
      </c>
      <c r="R1344" s="249" t="s">
        <v>1586</v>
      </c>
      <c r="S1344" s="251" t="s">
        <v>1586</v>
      </c>
      <c r="T1344" s="252" t="s">
        <v>1586</v>
      </c>
      <c r="U1344" s="250" t="s">
        <v>1586</v>
      </c>
      <c r="V1344" s="261" t="s">
        <v>1586</v>
      </c>
      <c r="W1344" s="262" t="s">
        <v>1586</v>
      </c>
      <c r="Y1344" s="15">
        <f ca="1">SUMIFS('D - Harmonogram úklidu'!$AJ$5:$AJ$1213,'D - Harmonogram úklidu'!$A$5:$A$1213,'A1 - Seznam míst plnění vnější'!G1344,'D - Harmonogram úklidu'!$B$5:$B$1213,'A1 - Seznam míst plnění vnější'!L1344)</f>
        <v>4</v>
      </c>
      <c r="Z1344" s="47" t="str">
        <f t="shared" si="60"/>
        <v>Vranovice</v>
      </c>
    </row>
    <row r="1345" spans="1:26" ht="19.5" customHeight="1" x14ac:dyDescent="0.25">
      <c r="A1345" s="14" t="s">
        <v>2510</v>
      </c>
      <c r="B1345" s="30">
        <v>1241</v>
      </c>
      <c r="C1345" s="26" t="s">
        <v>68</v>
      </c>
      <c r="D1345" s="42" t="s">
        <v>132</v>
      </c>
      <c r="E1345" s="26">
        <v>358655</v>
      </c>
      <c r="F1345" s="26" t="s">
        <v>1912</v>
      </c>
      <c r="G1345" s="33" t="s">
        <v>247</v>
      </c>
      <c r="H1345" s="227" t="s">
        <v>1988</v>
      </c>
      <c r="I1345" s="227" t="s">
        <v>2464</v>
      </c>
      <c r="J1345" s="227" t="s">
        <v>2580</v>
      </c>
      <c r="K1345" s="227" t="s">
        <v>2491</v>
      </c>
      <c r="L1345" s="227" t="s">
        <v>346</v>
      </c>
      <c r="M1345" s="247">
        <v>4</v>
      </c>
      <c r="N1345" s="244">
        <v>16</v>
      </c>
      <c r="O1345" s="243" t="s">
        <v>1575</v>
      </c>
      <c r="P1345" s="125">
        <f>SUMIFS('C - Sazby a jednotkové ceny'!$H$7:$H$69,'C - Sazby a jednotkové ceny'!$E$7:$E$69,'A1 - Seznam míst plnění vnější'!L1345,'C - Sazby a jednotkové ceny'!$F$7:$F$69,'A1 - Seznam míst plnění vnější'!M1345)</f>
        <v>0</v>
      </c>
      <c r="Q1345" s="269">
        <f t="shared" si="61"/>
        <v>0</v>
      </c>
      <c r="R1345" s="249" t="s">
        <v>1586</v>
      </c>
      <c r="S1345" s="251" t="s">
        <v>1586</v>
      </c>
      <c r="T1345" s="252" t="s">
        <v>1586</v>
      </c>
      <c r="U1345" s="250" t="s">
        <v>1586</v>
      </c>
      <c r="V1345" s="261" t="s">
        <v>1586</v>
      </c>
      <c r="W1345" s="262" t="s">
        <v>1586</v>
      </c>
      <c r="Y1345" s="15">
        <f ca="1">SUMIFS('D - Harmonogram úklidu'!$AJ$5:$AJ$1213,'D - Harmonogram úklidu'!$A$5:$A$1213,'A1 - Seznam míst plnění vnější'!G1345,'D - Harmonogram úklidu'!$B$5:$B$1213,'A1 - Seznam míst plnění vnější'!L1345)</f>
        <v>4</v>
      </c>
      <c r="Z1345" s="47" t="str">
        <f t="shared" si="60"/>
        <v>Vysoké Popovice</v>
      </c>
    </row>
    <row r="1346" spans="1:26" ht="19.5" customHeight="1" x14ac:dyDescent="0.25">
      <c r="A1346" s="14" t="s">
        <v>2510</v>
      </c>
      <c r="B1346" s="30">
        <v>1241</v>
      </c>
      <c r="C1346" s="26" t="s">
        <v>68</v>
      </c>
      <c r="D1346" s="42" t="s">
        <v>132</v>
      </c>
      <c r="E1346" s="26">
        <v>358655</v>
      </c>
      <c r="F1346" s="26" t="s">
        <v>1913</v>
      </c>
      <c r="G1346" s="33" t="s">
        <v>247</v>
      </c>
      <c r="H1346" s="227" t="s">
        <v>1988</v>
      </c>
      <c r="I1346" s="227" t="s">
        <v>2464</v>
      </c>
      <c r="J1346" s="227" t="s">
        <v>2580</v>
      </c>
      <c r="K1346" s="227" t="s">
        <v>2492</v>
      </c>
      <c r="L1346" s="227" t="s">
        <v>347</v>
      </c>
      <c r="M1346" s="247">
        <v>4</v>
      </c>
      <c r="N1346" s="32">
        <v>3</v>
      </c>
      <c r="O1346" s="39" t="s">
        <v>1576</v>
      </c>
      <c r="P1346" s="125">
        <f>SUMIFS('C - Sazby a jednotkové ceny'!$H$7:$H$69,'C - Sazby a jednotkové ceny'!$E$7:$E$69,'A1 - Seznam míst plnění vnější'!L1346,'C - Sazby a jednotkové ceny'!$F$7:$F$69,'A1 - Seznam míst plnění vnější'!M1346)</f>
        <v>0</v>
      </c>
      <c r="Q1346" s="269">
        <f t="shared" si="61"/>
        <v>0</v>
      </c>
      <c r="R1346" s="249" t="s">
        <v>1586</v>
      </c>
      <c r="S1346" s="251" t="s">
        <v>1586</v>
      </c>
      <c r="T1346" s="252" t="s">
        <v>1586</v>
      </c>
      <c r="U1346" s="250" t="s">
        <v>1586</v>
      </c>
      <c r="V1346" s="261" t="s">
        <v>1586</v>
      </c>
      <c r="W1346" s="262" t="s">
        <v>1586</v>
      </c>
      <c r="Y1346" s="15">
        <f ca="1">SUMIFS('D - Harmonogram úklidu'!$AJ$5:$AJ$1213,'D - Harmonogram úklidu'!$A$5:$A$1213,'A1 - Seznam míst plnění vnější'!G1346,'D - Harmonogram úklidu'!$B$5:$B$1213,'A1 - Seznam míst plnění vnější'!L1346)</f>
        <v>4</v>
      </c>
      <c r="Z1346" s="47" t="str">
        <f t="shared" si="60"/>
        <v>Vysoké Popovice</v>
      </c>
    </row>
    <row r="1347" spans="1:26" ht="19.5" customHeight="1" x14ac:dyDescent="0.25">
      <c r="A1347" s="14" t="s">
        <v>2510</v>
      </c>
      <c r="B1347" s="30">
        <v>1241</v>
      </c>
      <c r="C1347" s="26" t="s">
        <v>68</v>
      </c>
      <c r="D1347" s="42" t="s">
        <v>132</v>
      </c>
      <c r="E1347" s="26">
        <v>358655</v>
      </c>
      <c r="F1347" s="26" t="s">
        <v>1914</v>
      </c>
      <c r="G1347" s="33" t="s">
        <v>247</v>
      </c>
      <c r="H1347" s="227" t="s">
        <v>1988</v>
      </c>
      <c r="I1347" s="227" t="s">
        <v>2464</v>
      </c>
      <c r="J1347" s="227" t="s">
        <v>2580</v>
      </c>
      <c r="K1347" s="227" t="s">
        <v>2495</v>
      </c>
      <c r="L1347" s="227" t="s">
        <v>350</v>
      </c>
      <c r="M1347" s="247">
        <v>1</v>
      </c>
      <c r="N1347" s="244">
        <v>429</v>
      </c>
      <c r="O1347" s="243" t="s">
        <v>1575</v>
      </c>
      <c r="P1347" s="125">
        <f>SUMIFS('C - Sazby a jednotkové ceny'!$H$7:$H$69,'C - Sazby a jednotkové ceny'!$E$7:$E$69,'A1 - Seznam míst plnění vnější'!L1347,'C - Sazby a jednotkové ceny'!$F$7:$F$69,'A1 - Seznam míst plnění vnější'!M1347)</f>
        <v>0</v>
      </c>
      <c r="Q1347" s="269">
        <f t="shared" si="61"/>
        <v>0</v>
      </c>
      <c r="R1347" s="249" t="s">
        <v>1586</v>
      </c>
      <c r="S1347" s="251" t="s">
        <v>1586</v>
      </c>
      <c r="T1347" s="252" t="s">
        <v>1586</v>
      </c>
      <c r="U1347" s="250" t="s">
        <v>1586</v>
      </c>
      <c r="V1347" s="261" t="s">
        <v>1586</v>
      </c>
      <c r="W1347" s="262" t="s">
        <v>1586</v>
      </c>
      <c r="Y1347" s="15">
        <f ca="1">SUMIFS('D - Harmonogram úklidu'!$AJ$5:$AJ$1213,'D - Harmonogram úklidu'!$A$5:$A$1213,'A1 - Seznam míst plnění vnější'!G1347,'D - Harmonogram úklidu'!$B$5:$B$1213,'A1 - Seznam míst plnění vnější'!L1347)</f>
        <v>2</v>
      </c>
      <c r="Z1347" s="47" t="str">
        <f t="shared" si="60"/>
        <v>Vysoké Popovice</v>
      </c>
    </row>
    <row r="1348" spans="1:26" ht="19.5" customHeight="1" x14ac:dyDescent="0.25">
      <c r="A1348" s="14" t="s">
        <v>2510</v>
      </c>
      <c r="B1348" s="30">
        <v>1241</v>
      </c>
      <c r="C1348" s="26" t="s">
        <v>68</v>
      </c>
      <c r="D1348" s="41" t="s">
        <v>132</v>
      </c>
      <c r="E1348" s="26">
        <v>358655</v>
      </c>
      <c r="F1348" s="26" t="s">
        <v>1915</v>
      </c>
      <c r="G1348" s="33" t="s">
        <v>247</v>
      </c>
      <c r="H1348" s="227" t="s">
        <v>1988</v>
      </c>
      <c r="I1348" s="227" t="s">
        <v>2464</v>
      </c>
      <c r="J1348" s="227" t="s">
        <v>2494</v>
      </c>
      <c r="K1348" s="227" t="s">
        <v>2494</v>
      </c>
      <c r="L1348" s="227" t="s">
        <v>391</v>
      </c>
      <c r="M1348" s="247">
        <v>1</v>
      </c>
      <c r="N1348" s="244">
        <v>715</v>
      </c>
      <c r="O1348" s="243" t="s">
        <v>1575</v>
      </c>
      <c r="P1348" s="125">
        <f>SUMIFS('C - Sazby a jednotkové ceny'!$H$7:$H$69,'C - Sazby a jednotkové ceny'!$E$7:$E$69,'A1 - Seznam míst plnění vnější'!L1348,'C - Sazby a jednotkové ceny'!$F$7:$F$69,'A1 - Seznam míst plnění vnější'!M1348)</f>
        <v>0</v>
      </c>
      <c r="Q1348" s="269">
        <f t="shared" si="61"/>
        <v>0</v>
      </c>
      <c r="R1348" s="249" t="s">
        <v>1586</v>
      </c>
      <c r="S1348" s="251" t="s">
        <v>1586</v>
      </c>
      <c r="T1348" s="252" t="s">
        <v>1586</v>
      </c>
      <c r="U1348" s="250" t="s">
        <v>1586</v>
      </c>
      <c r="V1348" s="261" t="s">
        <v>1586</v>
      </c>
      <c r="W1348" s="262" t="s">
        <v>1586</v>
      </c>
      <c r="Y1348" s="15">
        <f ca="1">SUMIFS('D - Harmonogram úklidu'!$AJ$5:$AJ$1213,'D - Harmonogram úklidu'!$A$5:$A$1213,'A1 - Seznam míst plnění vnější'!G1348,'D - Harmonogram úklidu'!$B$5:$B$1213,'A1 - Seznam míst plnění vnější'!L1348)</f>
        <v>1</v>
      </c>
      <c r="Z1348" s="47" t="str">
        <f t="shared" si="60"/>
        <v>Vysoké Popovice</v>
      </c>
    </row>
    <row r="1349" spans="1:26" ht="11.25" customHeight="1" x14ac:dyDescent="0.25">
      <c r="A1349" s="14" t="s">
        <v>2510</v>
      </c>
      <c r="B1349" s="30">
        <v>2101</v>
      </c>
      <c r="C1349" s="26" t="s">
        <v>344</v>
      </c>
      <c r="D1349" s="41" t="s">
        <v>27</v>
      </c>
      <c r="E1349" s="26">
        <v>368951</v>
      </c>
      <c r="F1349" s="26" t="s">
        <v>1616</v>
      </c>
      <c r="G1349" s="33" t="s">
        <v>21</v>
      </c>
      <c r="H1349" s="227" t="s">
        <v>1988</v>
      </c>
      <c r="I1349" s="227" t="s">
        <v>2465</v>
      </c>
      <c r="J1349" s="227" t="s">
        <v>2580</v>
      </c>
      <c r="K1349" s="227" t="s">
        <v>2495</v>
      </c>
      <c r="L1349" s="227" t="s">
        <v>350</v>
      </c>
      <c r="M1349" s="247">
        <v>4</v>
      </c>
      <c r="N1349" s="244">
        <v>3913</v>
      </c>
      <c r="O1349" s="243" t="s">
        <v>1575</v>
      </c>
      <c r="P1349" s="125">
        <f>SUMIFS('C - Sazby a jednotkové ceny'!$H$7:$H$69,'C - Sazby a jednotkové ceny'!$E$7:$E$69,'A1 - Seznam míst plnění vnější'!L1349,'C - Sazby a jednotkové ceny'!$F$7:$F$69,'A1 - Seznam míst plnění vnější'!M1349)</f>
        <v>0</v>
      </c>
      <c r="Q1349" s="269">
        <f t="shared" si="61"/>
        <v>0</v>
      </c>
      <c r="R1349" s="249" t="s">
        <v>1586</v>
      </c>
      <c r="S1349" s="251" t="s">
        <v>1585</v>
      </c>
      <c r="T1349" s="252" t="s">
        <v>1585</v>
      </c>
      <c r="U1349" s="250" t="s">
        <v>1586</v>
      </c>
      <c r="V1349" s="261" t="s">
        <v>1586</v>
      </c>
      <c r="W1349" s="262" t="s">
        <v>1586</v>
      </c>
      <c r="Y1349" s="15">
        <f ca="1">SUMIFS('D - Harmonogram úklidu'!$AJ$5:$AJ$1213,'D - Harmonogram úklidu'!$A$5:$A$1213,'A1 - Seznam míst plnění vnější'!G1349,'D - Harmonogram úklidu'!$B$5:$B$1213,'A1 - Seznam míst plnění vnější'!L1349)</f>
        <v>16</v>
      </c>
      <c r="Z1349" s="47" t="str">
        <f t="shared" si="60"/>
        <v>Vyškov na Moravě</v>
      </c>
    </row>
    <row r="1350" spans="1:26" ht="11.25" customHeight="1" x14ac:dyDescent="0.25">
      <c r="A1350" s="14" t="s">
        <v>2510</v>
      </c>
      <c r="B1350" s="30">
        <v>2101</v>
      </c>
      <c r="C1350" s="26" t="s">
        <v>344</v>
      </c>
      <c r="D1350" s="41" t="s">
        <v>27</v>
      </c>
      <c r="E1350" s="26">
        <v>368951</v>
      </c>
      <c r="F1350" s="26" t="s">
        <v>1617</v>
      </c>
      <c r="G1350" s="33" t="s">
        <v>21</v>
      </c>
      <c r="H1350" s="227" t="s">
        <v>1988</v>
      </c>
      <c r="I1350" s="227" t="s">
        <v>2465</v>
      </c>
      <c r="J1350" s="227" t="s">
        <v>2494</v>
      </c>
      <c r="K1350" s="227" t="s">
        <v>2494</v>
      </c>
      <c r="L1350" s="227" t="s">
        <v>391</v>
      </c>
      <c r="M1350" s="247">
        <v>1</v>
      </c>
      <c r="N1350" s="244">
        <v>2250</v>
      </c>
      <c r="O1350" s="243" t="s">
        <v>1575</v>
      </c>
      <c r="P1350" s="125">
        <f>SUMIFS('C - Sazby a jednotkové ceny'!$H$7:$H$69,'C - Sazby a jednotkové ceny'!$E$7:$E$69,'A1 - Seznam míst plnění vnější'!L1350,'C - Sazby a jednotkové ceny'!$F$7:$F$69,'A1 - Seznam míst plnění vnější'!M1350)</f>
        <v>0</v>
      </c>
      <c r="Q1350" s="269">
        <f t="shared" si="61"/>
        <v>0</v>
      </c>
      <c r="R1350" s="249" t="s">
        <v>1586</v>
      </c>
      <c r="S1350" s="251" t="s">
        <v>1586</v>
      </c>
      <c r="T1350" s="252" t="s">
        <v>1586</v>
      </c>
      <c r="U1350" s="250" t="s">
        <v>1586</v>
      </c>
      <c r="V1350" s="261" t="s">
        <v>1586</v>
      </c>
      <c r="W1350" s="262" t="s">
        <v>1586</v>
      </c>
      <c r="Y1350" s="15">
        <f ca="1">SUMIFS('D - Harmonogram úklidu'!$AJ$5:$AJ$1213,'D - Harmonogram úklidu'!$A$5:$A$1213,'A1 - Seznam míst plnění vnější'!G1350,'D - Harmonogram úklidu'!$B$5:$B$1213,'A1 - Seznam míst plnění vnější'!L1350)</f>
        <v>1</v>
      </c>
      <c r="Z1350" s="47" t="str">
        <f t="shared" si="60"/>
        <v>Vyškov na Moravě</v>
      </c>
    </row>
    <row r="1351" spans="1:26" ht="11.25" customHeight="1" x14ac:dyDescent="0.25">
      <c r="A1351" s="14" t="s">
        <v>2510</v>
      </c>
      <c r="B1351" s="30">
        <v>2101</v>
      </c>
      <c r="C1351" s="26" t="s">
        <v>344</v>
      </c>
      <c r="D1351" s="41" t="s">
        <v>27</v>
      </c>
      <c r="E1351" s="26">
        <v>368951</v>
      </c>
      <c r="F1351" s="26" t="s">
        <v>2569</v>
      </c>
      <c r="G1351" s="33" t="s">
        <v>21</v>
      </c>
      <c r="H1351" s="227" t="s">
        <v>1988</v>
      </c>
      <c r="I1351" s="227" t="s">
        <v>2465</v>
      </c>
      <c r="J1351" s="227" t="s">
        <v>2580</v>
      </c>
      <c r="K1351" s="227" t="s">
        <v>2492</v>
      </c>
      <c r="L1351" s="227" t="s">
        <v>347</v>
      </c>
      <c r="M1351" s="247">
        <v>4</v>
      </c>
      <c r="N1351" s="244">
        <v>5</v>
      </c>
      <c r="O1351" s="243" t="s">
        <v>1576</v>
      </c>
      <c r="P1351" s="125">
        <f>SUMIFS('C - Sazby a jednotkové ceny'!$H$7:$H$69,'C - Sazby a jednotkové ceny'!$E$7:$E$69,'A1 - Seznam míst plnění vnější'!L1351,'C - Sazby a jednotkové ceny'!$F$7:$F$69,'A1 - Seznam míst plnění vnější'!M1351)</f>
        <v>0</v>
      </c>
      <c r="Q1351" s="269">
        <f t="shared" si="61"/>
        <v>0</v>
      </c>
      <c r="R1351" s="249" t="s">
        <v>1586</v>
      </c>
      <c r="S1351" s="251" t="s">
        <v>1586</v>
      </c>
      <c r="T1351" s="252" t="s">
        <v>1586</v>
      </c>
      <c r="U1351" s="250" t="s">
        <v>1586</v>
      </c>
      <c r="V1351" s="261" t="s">
        <v>1586</v>
      </c>
      <c r="W1351" s="262" t="s">
        <v>1586</v>
      </c>
      <c r="Y1351" s="15">
        <f ca="1">SUMIFS('D - Harmonogram úklidu'!$AJ$5:$AJ$1213,'D - Harmonogram úklidu'!$A$5:$A$1213,'A1 - Seznam míst plnění vnější'!G1351,'D - Harmonogram úklidu'!$B$5:$B$1213,'A1 - Seznam míst plnění vnější'!L1351)</f>
        <v>20</v>
      </c>
      <c r="Z1351" s="47" t="str">
        <f t="shared" si="60"/>
        <v>Vyškov na Moravě</v>
      </c>
    </row>
    <row r="1352" spans="1:26" ht="11.25" customHeight="1" x14ac:dyDescent="0.25">
      <c r="A1352" s="14" t="s">
        <v>2510</v>
      </c>
      <c r="B1352" s="30">
        <v>2101</v>
      </c>
      <c r="C1352" s="26" t="s">
        <v>344</v>
      </c>
      <c r="D1352" s="42" t="s">
        <v>27</v>
      </c>
      <c r="E1352" s="26">
        <v>368951</v>
      </c>
      <c r="F1352" s="26" t="s">
        <v>2707</v>
      </c>
      <c r="G1352" s="33" t="s">
        <v>21</v>
      </c>
      <c r="H1352" s="227" t="s">
        <v>1988</v>
      </c>
      <c r="I1352" s="227" t="s">
        <v>2466</v>
      </c>
      <c r="J1352" s="227" t="s">
        <v>2580</v>
      </c>
      <c r="K1352" s="227" t="s">
        <v>2492</v>
      </c>
      <c r="L1352" s="227" t="s">
        <v>347</v>
      </c>
      <c r="M1352" s="247">
        <v>12</v>
      </c>
      <c r="N1352" s="32">
        <v>5</v>
      </c>
      <c r="O1352" s="39" t="s">
        <v>1576</v>
      </c>
      <c r="P1352" s="125">
        <f>SUMIFS('C - Sazby a jednotkové ceny'!$H$7:$H$69,'C - Sazby a jednotkové ceny'!$E$7:$E$69,'A1 - Seznam míst plnění vnější'!L1352,'C - Sazby a jednotkové ceny'!$F$7:$F$69,'A1 - Seznam míst plnění vnější'!M1352)</f>
        <v>0</v>
      </c>
      <c r="Q1352" s="269">
        <f t="shared" si="61"/>
        <v>0</v>
      </c>
      <c r="R1352" s="249" t="s">
        <v>1586</v>
      </c>
      <c r="S1352" s="251" t="s">
        <v>1586</v>
      </c>
      <c r="T1352" s="252" t="s">
        <v>1586</v>
      </c>
      <c r="U1352" s="250" t="s">
        <v>1586</v>
      </c>
      <c r="V1352" s="261" t="s">
        <v>1586</v>
      </c>
      <c r="W1352" s="262" t="s">
        <v>1586</v>
      </c>
      <c r="Y1352" s="15">
        <f ca="1">SUMIFS('D - Harmonogram úklidu'!$AJ$5:$AJ$1213,'D - Harmonogram úklidu'!$A$5:$A$1213,'A1 - Seznam míst plnění vnější'!G1352,'D - Harmonogram úklidu'!$B$5:$B$1213,'A1 - Seznam míst plnění vnější'!L1352)</f>
        <v>20</v>
      </c>
      <c r="Z1352" s="47" t="str">
        <f t="shared" si="60"/>
        <v>Vyškov na Moravě</v>
      </c>
    </row>
    <row r="1353" spans="1:26" ht="11.25" customHeight="1" x14ac:dyDescent="0.25">
      <c r="A1353" s="14" t="s">
        <v>2510</v>
      </c>
      <c r="B1353" s="30">
        <v>2101</v>
      </c>
      <c r="C1353" s="26" t="s">
        <v>344</v>
      </c>
      <c r="D1353" s="41" t="s">
        <v>27</v>
      </c>
      <c r="E1353" s="26">
        <v>368951</v>
      </c>
      <c r="F1353" s="26" t="s">
        <v>2708</v>
      </c>
      <c r="G1353" s="33" t="s">
        <v>21</v>
      </c>
      <c r="H1353" s="227" t="s">
        <v>1988</v>
      </c>
      <c r="I1353" s="227" t="s">
        <v>2466</v>
      </c>
      <c r="J1353" s="227" t="s">
        <v>2580</v>
      </c>
      <c r="K1353" s="227" t="s">
        <v>2493</v>
      </c>
      <c r="L1353" s="227" t="s">
        <v>348</v>
      </c>
      <c r="M1353" s="247">
        <v>12</v>
      </c>
      <c r="N1353" s="32">
        <v>3</v>
      </c>
      <c r="O1353" s="39" t="s">
        <v>1576</v>
      </c>
      <c r="P1353" s="125">
        <f>SUMIFS('C - Sazby a jednotkové ceny'!$H$7:$H$69,'C - Sazby a jednotkové ceny'!$E$7:$E$69,'A1 - Seznam míst plnění vnější'!L1353,'C - Sazby a jednotkové ceny'!$F$7:$F$69,'A1 - Seznam míst plnění vnější'!M1353)</f>
        <v>0</v>
      </c>
      <c r="Q1353" s="269">
        <f t="shared" si="61"/>
        <v>0</v>
      </c>
      <c r="R1353" s="249" t="s">
        <v>1586</v>
      </c>
      <c r="S1353" s="251" t="s">
        <v>1586</v>
      </c>
      <c r="T1353" s="252" t="s">
        <v>1586</v>
      </c>
      <c r="U1353" s="250" t="s">
        <v>1586</v>
      </c>
      <c r="V1353" s="261" t="s">
        <v>1586</v>
      </c>
      <c r="W1353" s="262" t="s">
        <v>1586</v>
      </c>
      <c r="Y1353" s="15">
        <f ca="1">SUMIFS('D - Harmonogram úklidu'!$AJ$5:$AJ$1213,'D - Harmonogram úklidu'!$A$5:$A$1213,'A1 - Seznam míst plnění vnější'!G1353,'D - Harmonogram úklidu'!$B$5:$B$1213,'A1 - Seznam míst plnění vnější'!L1353)</f>
        <v>12</v>
      </c>
      <c r="Z1353" s="47" t="str">
        <f t="shared" si="60"/>
        <v>Vyškov na Moravě</v>
      </c>
    </row>
    <row r="1354" spans="1:26" ht="11.25" customHeight="1" x14ac:dyDescent="0.25">
      <c r="A1354" s="14" t="s">
        <v>2510</v>
      </c>
      <c r="B1354" s="30">
        <v>2101</v>
      </c>
      <c r="C1354" s="44" t="s">
        <v>344</v>
      </c>
      <c r="D1354" s="42" t="s">
        <v>27</v>
      </c>
      <c r="E1354" s="26">
        <v>368951</v>
      </c>
      <c r="F1354" s="26" t="s">
        <v>2709</v>
      </c>
      <c r="G1354" s="33" t="s">
        <v>21</v>
      </c>
      <c r="H1354" s="227" t="s">
        <v>1988</v>
      </c>
      <c r="I1354" s="227" t="s">
        <v>2466</v>
      </c>
      <c r="J1354" s="227" t="s">
        <v>2580</v>
      </c>
      <c r="K1354" s="227" t="s">
        <v>2495</v>
      </c>
      <c r="L1354" s="227" t="s">
        <v>350</v>
      </c>
      <c r="M1354" s="247">
        <v>12</v>
      </c>
      <c r="N1354" s="244">
        <v>205</v>
      </c>
      <c r="O1354" s="243" t="s">
        <v>1575</v>
      </c>
      <c r="P1354" s="125">
        <f>SUMIFS('C - Sazby a jednotkové ceny'!$H$7:$H$69,'C - Sazby a jednotkové ceny'!$E$7:$E$69,'A1 - Seznam míst plnění vnější'!L1354,'C - Sazby a jednotkové ceny'!$F$7:$F$69,'A1 - Seznam míst plnění vnější'!M1354)</f>
        <v>0</v>
      </c>
      <c r="Q1354" s="269">
        <f t="shared" si="61"/>
        <v>0</v>
      </c>
      <c r="R1354" s="249" t="s">
        <v>1586</v>
      </c>
      <c r="S1354" s="251" t="s">
        <v>1585</v>
      </c>
      <c r="T1354" s="252" t="s">
        <v>1585</v>
      </c>
      <c r="U1354" s="250" t="s">
        <v>1586</v>
      </c>
      <c r="V1354" s="261" t="s">
        <v>1586</v>
      </c>
      <c r="W1354" s="262" t="s">
        <v>1586</v>
      </c>
      <c r="Y1354" s="15">
        <f ca="1">SUMIFS('D - Harmonogram úklidu'!$AJ$5:$AJ$1213,'D - Harmonogram úklidu'!$A$5:$A$1213,'A1 - Seznam míst plnění vnější'!G1354,'D - Harmonogram úklidu'!$B$5:$B$1213,'A1 - Seznam míst plnění vnější'!L1354)</f>
        <v>16</v>
      </c>
      <c r="Z1354" s="47" t="str">
        <f t="shared" si="60"/>
        <v>Vyškov na Moravě</v>
      </c>
    </row>
    <row r="1355" spans="1:26" ht="19.5" customHeight="1" x14ac:dyDescent="0.25">
      <c r="A1355" s="14" t="s">
        <v>2510</v>
      </c>
      <c r="B1355" s="30">
        <v>2001</v>
      </c>
      <c r="C1355" s="44" t="s">
        <v>68</v>
      </c>
      <c r="D1355" s="42" t="s">
        <v>48</v>
      </c>
      <c r="E1355" s="26">
        <v>369058</v>
      </c>
      <c r="F1355" s="26" t="s">
        <v>1944</v>
      </c>
      <c r="G1355" s="33" t="s">
        <v>57</v>
      </c>
      <c r="H1355" s="227" t="s">
        <v>1988</v>
      </c>
      <c r="I1355" s="227" t="s">
        <v>2467</v>
      </c>
      <c r="J1355" s="227" t="s">
        <v>2580</v>
      </c>
      <c r="K1355" s="227" t="s">
        <v>2492</v>
      </c>
      <c r="L1355" s="227" t="s">
        <v>347</v>
      </c>
      <c r="M1355" s="247">
        <v>12</v>
      </c>
      <c r="N1355" s="32">
        <v>5</v>
      </c>
      <c r="O1355" s="39" t="s">
        <v>1576</v>
      </c>
      <c r="P1355" s="125">
        <f>SUMIFS('C - Sazby a jednotkové ceny'!$H$7:$H$69,'C - Sazby a jednotkové ceny'!$E$7:$E$69,'A1 - Seznam míst plnění vnější'!L1355,'C - Sazby a jednotkové ceny'!$F$7:$F$69,'A1 - Seznam míst plnění vnější'!M1355)</f>
        <v>0</v>
      </c>
      <c r="Q1355" s="269">
        <f t="shared" si="61"/>
        <v>0</v>
      </c>
      <c r="R1355" s="249" t="s">
        <v>1586</v>
      </c>
      <c r="S1355" s="251" t="s">
        <v>1586</v>
      </c>
      <c r="T1355" s="252" t="s">
        <v>1586</v>
      </c>
      <c r="U1355" s="250" t="s">
        <v>1586</v>
      </c>
      <c r="V1355" s="261" t="s">
        <v>1586</v>
      </c>
      <c r="W1355" s="262" t="s">
        <v>1586</v>
      </c>
      <c r="Y1355" s="15">
        <f ca="1">SUMIFS('D - Harmonogram úklidu'!$AJ$5:$AJ$1213,'D - Harmonogram úklidu'!$A$5:$A$1213,'A1 - Seznam míst plnění vnější'!G1355,'D - Harmonogram úklidu'!$B$5:$B$1213,'A1 - Seznam míst plnění vnější'!L1355)</f>
        <v>20</v>
      </c>
      <c r="Z1355" s="47" t="str">
        <f t="shared" si="60"/>
        <v>Zaječí</v>
      </c>
    </row>
    <row r="1356" spans="1:26" ht="19.5" customHeight="1" x14ac:dyDescent="0.25">
      <c r="A1356" s="14" t="s">
        <v>2510</v>
      </c>
      <c r="B1356" s="30">
        <v>2001</v>
      </c>
      <c r="C1356" s="44" t="s">
        <v>68</v>
      </c>
      <c r="D1356" s="42" t="s">
        <v>48</v>
      </c>
      <c r="E1356" s="26">
        <v>369058</v>
      </c>
      <c r="F1356" s="26" t="s">
        <v>1945</v>
      </c>
      <c r="G1356" s="33" t="s">
        <v>57</v>
      </c>
      <c r="H1356" s="227" t="s">
        <v>1988</v>
      </c>
      <c r="I1356" s="227" t="s">
        <v>2467</v>
      </c>
      <c r="J1356" s="227" t="s">
        <v>2580</v>
      </c>
      <c r="K1356" s="227" t="s">
        <v>2493</v>
      </c>
      <c r="L1356" s="227" t="s">
        <v>348</v>
      </c>
      <c r="M1356" s="247">
        <v>12</v>
      </c>
      <c r="N1356" s="32">
        <v>1</v>
      </c>
      <c r="O1356" s="39" t="s">
        <v>1576</v>
      </c>
      <c r="P1356" s="125">
        <f>SUMIFS('C - Sazby a jednotkové ceny'!$H$7:$H$69,'C - Sazby a jednotkové ceny'!$E$7:$E$69,'A1 - Seznam míst plnění vnější'!L1356,'C - Sazby a jednotkové ceny'!$F$7:$F$69,'A1 - Seznam míst plnění vnější'!M1356)</f>
        <v>0</v>
      </c>
      <c r="Q1356" s="269">
        <f t="shared" si="61"/>
        <v>0</v>
      </c>
      <c r="R1356" s="249" t="s">
        <v>1586</v>
      </c>
      <c r="S1356" s="251" t="s">
        <v>1586</v>
      </c>
      <c r="T1356" s="252" t="s">
        <v>1586</v>
      </c>
      <c r="U1356" s="250" t="s">
        <v>1586</v>
      </c>
      <c r="V1356" s="261" t="s">
        <v>1586</v>
      </c>
      <c r="W1356" s="262" t="s">
        <v>1586</v>
      </c>
      <c r="Y1356" s="15">
        <f ca="1">SUMIFS('D - Harmonogram úklidu'!$AJ$5:$AJ$1213,'D - Harmonogram úklidu'!$A$5:$A$1213,'A1 - Seznam míst plnění vnější'!G1356,'D - Harmonogram úklidu'!$B$5:$B$1213,'A1 - Seznam míst plnění vnější'!L1356)</f>
        <v>12</v>
      </c>
      <c r="Z1356" s="47" t="str">
        <f t="shared" si="60"/>
        <v>Zaječí</v>
      </c>
    </row>
    <row r="1357" spans="1:26" ht="19.5" customHeight="1" x14ac:dyDescent="0.25">
      <c r="A1357" s="14" t="s">
        <v>2510</v>
      </c>
      <c r="B1357" s="30">
        <v>2001</v>
      </c>
      <c r="C1357" s="26" t="s">
        <v>68</v>
      </c>
      <c r="D1357" s="42" t="s">
        <v>48</v>
      </c>
      <c r="E1357" s="26">
        <v>369058</v>
      </c>
      <c r="F1357" s="26" t="s">
        <v>1946</v>
      </c>
      <c r="G1357" s="33" t="s">
        <v>57</v>
      </c>
      <c r="H1357" s="227" t="s">
        <v>1988</v>
      </c>
      <c r="I1357" s="227" t="s">
        <v>2467</v>
      </c>
      <c r="J1357" s="227" t="s">
        <v>2580</v>
      </c>
      <c r="K1357" s="227" t="s">
        <v>2495</v>
      </c>
      <c r="L1357" s="227" t="s">
        <v>350</v>
      </c>
      <c r="M1357" s="247">
        <v>1</v>
      </c>
      <c r="N1357" s="244">
        <v>278</v>
      </c>
      <c r="O1357" s="243" t="s">
        <v>1575</v>
      </c>
      <c r="P1357" s="125">
        <f>SUMIFS('C - Sazby a jednotkové ceny'!$H$7:$H$69,'C - Sazby a jednotkové ceny'!$E$7:$E$69,'A1 - Seznam míst plnění vnější'!L1357,'C - Sazby a jednotkové ceny'!$F$7:$F$69,'A1 - Seznam míst plnění vnější'!M1357)</f>
        <v>0</v>
      </c>
      <c r="Q1357" s="269">
        <f t="shared" si="61"/>
        <v>0</v>
      </c>
      <c r="R1357" s="249" t="s">
        <v>1586</v>
      </c>
      <c r="S1357" s="251" t="s">
        <v>1585</v>
      </c>
      <c r="T1357" s="252" t="s">
        <v>1585</v>
      </c>
      <c r="U1357" s="250" t="s">
        <v>1586</v>
      </c>
      <c r="V1357" s="261" t="s">
        <v>1586</v>
      </c>
      <c r="W1357" s="262" t="s">
        <v>1586</v>
      </c>
      <c r="Y1357" s="15">
        <f ca="1">SUMIFS('D - Harmonogram úklidu'!$AJ$5:$AJ$1213,'D - Harmonogram úklidu'!$A$5:$A$1213,'A1 - Seznam míst plnění vnější'!G1357,'D - Harmonogram úklidu'!$B$5:$B$1213,'A1 - Seznam míst plnění vnější'!L1357)</f>
        <v>18</v>
      </c>
      <c r="Z1357" s="47" t="str">
        <f t="shared" si="60"/>
        <v>Zaječí</v>
      </c>
    </row>
    <row r="1358" spans="1:26" ht="19.5" customHeight="1" x14ac:dyDescent="0.25">
      <c r="A1358" s="14" t="s">
        <v>2510</v>
      </c>
      <c r="B1358" s="30">
        <v>2001</v>
      </c>
      <c r="C1358" s="26" t="s">
        <v>68</v>
      </c>
      <c r="D1358" s="42" t="s">
        <v>48</v>
      </c>
      <c r="E1358" s="26">
        <v>369058</v>
      </c>
      <c r="F1358" s="26" t="s">
        <v>1947</v>
      </c>
      <c r="G1358" s="33" t="s">
        <v>57</v>
      </c>
      <c r="H1358" s="227" t="s">
        <v>1988</v>
      </c>
      <c r="I1358" s="227" t="s">
        <v>2467</v>
      </c>
      <c r="J1358" s="227" t="s">
        <v>2494</v>
      </c>
      <c r="K1358" s="227" t="s">
        <v>2494</v>
      </c>
      <c r="L1358" s="227" t="s">
        <v>391</v>
      </c>
      <c r="M1358" s="247">
        <v>1</v>
      </c>
      <c r="N1358" s="244">
        <v>510</v>
      </c>
      <c r="O1358" s="243" t="s">
        <v>1575</v>
      </c>
      <c r="P1358" s="125">
        <f>SUMIFS('C - Sazby a jednotkové ceny'!$H$7:$H$69,'C - Sazby a jednotkové ceny'!$E$7:$E$69,'A1 - Seznam míst plnění vnější'!L1358,'C - Sazby a jednotkové ceny'!$F$7:$F$69,'A1 - Seznam míst plnění vnější'!M1358)</f>
        <v>0</v>
      </c>
      <c r="Q1358" s="269">
        <f t="shared" si="61"/>
        <v>0</v>
      </c>
      <c r="R1358" s="249" t="s">
        <v>1586</v>
      </c>
      <c r="S1358" s="251" t="s">
        <v>1586</v>
      </c>
      <c r="T1358" s="252" t="s">
        <v>1586</v>
      </c>
      <c r="U1358" s="250" t="s">
        <v>1586</v>
      </c>
      <c r="V1358" s="261" t="s">
        <v>1586</v>
      </c>
      <c r="W1358" s="262" t="s">
        <v>1586</v>
      </c>
      <c r="Y1358" s="15">
        <f ca="1">SUMIFS('D - Harmonogram úklidu'!$AJ$5:$AJ$1213,'D - Harmonogram úklidu'!$A$5:$A$1213,'A1 - Seznam míst plnění vnější'!G1358,'D - Harmonogram úklidu'!$B$5:$B$1213,'A1 - Seznam míst plnění vnější'!L1358)</f>
        <v>1</v>
      </c>
      <c r="Z1358" s="47" t="str">
        <f t="shared" si="60"/>
        <v>Zaječí</v>
      </c>
    </row>
    <row r="1359" spans="1:26" ht="11.25" customHeight="1" x14ac:dyDescent="0.25">
      <c r="A1359" s="14" t="s">
        <v>2510</v>
      </c>
      <c r="B1359" s="30">
        <v>2001</v>
      </c>
      <c r="C1359" s="26" t="s">
        <v>68</v>
      </c>
      <c r="D1359" s="42" t="s">
        <v>48</v>
      </c>
      <c r="E1359" s="26">
        <v>369058</v>
      </c>
      <c r="F1359" s="26" t="s">
        <v>1638</v>
      </c>
      <c r="G1359" s="33" t="s">
        <v>57</v>
      </c>
      <c r="H1359" s="227" t="s">
        <v>1988</v>
      </c>
      <c r="I1359" s="227" t="s">
        <v>2468</v>
      </c>
      <c r="J1359" s="227" t="s">
        <v>2580</v>
      </c>
      <c r="K1359" s="227" t="s">
        <v>2495</v>
      </c>
      <c r="L1359" s="227" t="s">
        <v>349</v>
      </c>
      <c r="M1359" s="247">
        <v>2</v>
      </c>
      <c r="N1359" s="244">
        <v>203</v>
      </c>
      <c r="O1359" s="243" t="s">
        <v>1575</v>
      </c>
      <c r="P1359" s="125">
        <f>SUMIFS('C - Sazby a jednotkové ceny'!$H$7:$H$69,'C - Sazby a jednotkové ceny'!$E$7:$E$69,'A1 - Seznam míst plnění vnější'!L1359,'C - Sazby a jednotkové ceny'!$F$7:$F$69,'A1 - Seznam míst plnění vnější'!M1359)</f>
        <v>0</v>
      </c>
      <c r="Q1359" s="269">
        <f t="shared" si="61"/>
        <v>0</v>
      </c>
      <c r="R1359" s="249" t="s">
        <v>1585</v>
      </c>
      <c r="S1359" s="251" t="s">
        <v>1585</v>
      </c>
      <c r="T1359" s="252" t="s">
        <v>1585</v>
      </c>
      <c r="U1359" s="250" t="s">
        <v>1586</v>
      </c>
      <c r="V1359" s="261" t="s">
        <v>1586</v>
      </c>
      <c r="W1359" s="262" t="s">
        <v>1586</v>
      </c>
      <c r="Y1359" s="15">
        <f ca="1">SUMIFS('D - Harmonogram úklidu'!$AJ$5:$AJ$1213,'D - Harmonogram úklidu'!$A$5:$A$1213,'A1 - Seznam míst plnění vnější'!G1359,'D - Harmonogram úklidu'!$B$5:$B$1213,'A1 - Seznam míst plnění vnější'!L1359)</f>
        <v>4</v>
      </c>
      <c r="Z1359" s="47" t="str">
        <f t="shared" si="60"/>
        <v>Zaječí</v>
      </c>
    </row>
    <row r="1360" spans="1:26" ht="11.25" customHeight="1" x14ac:dyDescent="0.25">
      <c r="A1360" s="14" t="s">
        <v>2510</v>
      </c>
      <c r="B1360" s="30">
        <v>2001</v>
      </c>
      <c r="C1360" s="26" t="s">
        <v>68</v>
      </c>
      <c r="D1360" s="42" t="s">
        <v>48</v>
      </c>
      <c r="E1360" s="26">
        <v>369058</v>
      </c>
      <c r="F1360" s="26" t="s">
        <v>1639</v>
      </c>
      <c r="G1360" s="33" t="s">
        <v>57</v>
      </c>
      <c r="H1360" s="227" t="s">
        <v>1988</v>
      </c>
      <c r="I1360" s="227" t="s">
        <v>2468</v>
      </c>
      <c r="J1360" s="227" t="s">
        <v>2580</v>
      </c>
      <c r="K1360" s="227" t="s">
        <v>2495</v>
      </c>
      <c r="L1360" s="227" t="s">
        <v>350</v>
      </c>
      <c r="M1360" s="247">
        <v>4</v>
      </c>
      <c r="N1360" s="244">
        <v>203</v>
      </c>
      <c r="O1360" s="243" t="s">
        <v>1575</v>
      </c>
      <c r="P1360" s="125">
        <f>SUMIFS('C - Sazby a jednotkové ceny'!$H$7:$H$69,'C - Sazby a jednotkové ceny'!$E$7:$E$69,'A1 - Seznam míst plnění vnější'!L1360,'C - Sazby a jednotkové ceny'!$F$7:$F$69,'A1 - Seznam míst plnění vnější'!M1360)</f>
        <v>0</v>
      </c>
      <c r="Q1360" s="269">
        <f t="shared" si="61"/>
        <v>0</v>
      </c>
      <c r="R1360" s="249" t="s">
        <v>1586</v>
      </c>
      <c r="S1360" s="251" t="s">
        <v>1585</v>
      </c>
      <c r="T1360" s="252" t="s">
        <v>1585</v>
      </c>
      <c r="U1360" s="250" t="s">
        <v>1586</v>
      </c>
      <c r="V1360" s="261" t="s">
        <v>1586</v>
      </c>
      <c r="W1360" s="262" t="s">
        <v>1586</v>
      </c>
      <c r="Y1360" s="15">
        <f ca="1">SUMIFS('D - Harmonogram úklidu'!$AJ$5:$AJ$1213,'D - Harmonogram úklidu'!$A$5:$A$1213,'A1 - Seznam míst plnění vnější'!G1360,'D - Harmonogram úklidu'!$B$5:$B$1213,'A1 - Seznam míst plnění vnější'!L1360)</f>
        <v>18</v>
      </c>
      <c r="Z1360" s="47" t="str">
        <f t="shared" si="60"/>
        <v>Zaječí</v>
      </c>
    </row>
    <row r="1361" spans="1:26" ht="11.25" customHeight="1" x14ac:dyDescent="0.25">
      <c r="A1361" s="14" t="s">
        <v>2510</v>
      </c>
      <c r="B1361" s="30">
        <v>2001</v>
      </c>
      <c r="C1361" s="26" t="s">
        <v>68</v>
      </c>
      <c r="D1361" s="42" t="s">
        <v>48</v>
      </c>
      <c r="E1361" s="26">
        <v>369058</v>
      </c>
      <c r="F1361" s="26" t="s">
        <v>1838</v>
      </c>
      <c r="G1361" s="33" t="s">
        <v>57</v>
      </c>
      <c r="H1361" s="227" t="s">
        <v>1988</v>
      </c>
      <c r="I1361" s="227" t="s">
        <v>2469</v>
      </c>
      <c r="J1361" s="227" t="s">
        <v>2580</v>
      </c>
      <c r="K1361" s="227" t="s">
        <v>2492</v>
      </c>
      <c r="L1361" s="227" t="s">
        <v>347</v>
      </c>
      <c r="M1361" s="247">
        <v>12</v>
      </c>
      <c r="N1361" s="32">
        <v>1</v>
      </c>
      <c r="O1361" s="39" t="s">
        <v>1576</v>
      </c>
      <c r="P1361" s="125">
        <f>SUMIFS('C - Sazby a jednotkové ceny'!$H$7:$H$69,'C - Sazby a jednotkové ceny'!$E$7:$E$69,'A1 - Seznam míst plnění vnější'!L1361,'C - Sazby a jednotkové ceny'!$F$7:$F$69,'A1 - Seznam míst plnění vnější'!M1361)</f>
        <v>0</v>
      </c>
      <c r="Q1361" s="269">
        <f t="shared" si="61"/>
        <v>0</v>
      </c>
      <c r="R1361" s="249" t="s">
        <v>1586</v>
      </c>
      <c r="S1361" s="251" t="s">
        <v>1586</v>
      </c>
      <c r="T1361" s="252" t="s">
        <v>1586</v>
      </c>
      <c r="U1361" s="250" t="s">
        <v>1586</v>
      </c>
      <c r="V1361" s="261" t="s">
        <v>1586</v>
      </c>
      <c r="W1361" s="262" t="s">
        <v>1586</v>
      </c>
      <c r="Y1361" s="15">
        <f ca="1">SUMIFS('D - Harmonogram úklidu'!$AJ$5:$AJ$1213,'D - Harmonogram úklidu'!$A$5:$A$1213,'A1 - Seznam míst plnění vnější'!G1361,'D - Harmonogram úklidu'!$B$5:$B$1213,'A1 - Seznam míst plnění vnější'!L1361)</f>
        <v>20</v>
      </c>
      <c r="Z1361" s="47" t="str">
        <f t="shared" si="60"/>
        <v>Zaječí</v>
      </c>
    </row>
    <row r="1362" spans="1:26" ht="11.25" customHeight="1" x14ac:dyDescent="0.25">
      <c r="A1362" s="14" t="s">
        <v>2510</v>
      </c>
      <c r="B1362" s="30">
        <v>2001</v>
      </c>
      <c r="C1362" s="26" t="s">
        <v>68</v>
      </c>
      <c r="D1362" s="42" t="s">
        <v>48</v>
      </c>
      <c r="E1362" s="26">
        <v>369058</v>
      </c>
      <c r="F1362" s="26" t="s">
        <v>1839</v>
      </c>
      <c r="G1362" s="33" t="s">
        <v>57</v>
      </c>
      <c r="H1362" s="227" t="s">
        <v>1988</v>
      </c>
      <c r="I1362" s="227" t="s">
        <v>2469</v>
      </c>
      <c r="J1362" s="227" t="s">
        <v>2580</v>
      </c>
      <c r="K1362" s="227" t="s">
        <v>2493</v>
      </c>
      <c r="L1362" s="227" t="s">
        <v>348</v>
      </c>
      <c r="M1362" s="247">
        <v>12</v>
      </c>
      <c r="N1362" s="32">
        <v>1</v>
      </c>
      <c r="O1362" s="39" t="s">
        <v>1576</v>
      </c>
      <c r="P1362" s="125">
        <f>SUMIFS('C - Sazby a jednotkové ceny'!$H$7:$H$69,'C - Sazby a jednotkové ceny'!$E$7:$E$69,'A1 - Seznam míst plnění vnější'!L1362,'C - Sazby a jednotkové ceny'!$F$7:$F$69,'A1 - Seznam míst plnění vnější'!M1362)</f>
        <v>0</v>
      </c>
      <c r="Q1362" s="269">
        <f t="shared" si="61"/>
        <v>0</v>
      </c>
      <c r="R1362" s="249" t="s">
        <v>1586</v>
      </c>
      <c r="S1362" s="251" t="s">
        <v>1586</v>
      </c>
      <c r="T1362" s="252" t="s">
        <v>1586</v>
      </c>
      <c r="U1362" s="250" t="s">
        <v>1586</v>
      </c>
      <c r="V1362" s="261" t="s">
        <v>1586</v>
      </c>
      <c r="W1362" s="262" t="s">
        <v>1586</v>
      </c>
      <c r="Y1362" s="15">
        <f ca="1">SUMIFS('D - Harmonogram úklidu'!$AJ$5:$AJ$1213,'D - Harmonogram úklidu'!$A$5:$A$1213,'A1 - Seznam míst plnění vnější'!G1362,'D - Harmonogram úklidu'!$B$5:$B$1213,'A1 - Seznam míst plnění vnější'!L1362)</f>
        <v>12</v>
      </c>
      <c r="Z1362" s="47" t="str">
        <f t="shared" si="60"/>
        <v>Zaječí</v>
      </c>
    </row>
    <row r="1363" spans="1:26" ht="11.25" customHeight="1" x14ac:dyDescent="0.25">
      <c r="A1363" s="14" t="s">
        <v>2510</v>
      </c>
      <c r="B1363" s="30">
        <v>2001</v>
      </c>
      <c r="C1363" s="44" t="s">
        <v>68</v>
      </c>
      <c r="D1363" s="42" t="s">
        <v>48</v>
      </c>
      <c r="E1363" s="26">
        <v>369058</v>
      </c>
      <c r="F1363" s="26" t="s">
        <v>1840</v>
      </c>
      <c r="G1363" s="33" t="s">
        <v>57</v>
      </c>
      <c r="H1363" s="227" t="s">
        <v>1988</v>
      </c>
      <c r="I1363" s="227" t="s">
        <v>2469</v>
      </c>
      <c r="J1363" s="227" t="s">
        <v>2580</v>
      </c>
      <c r="K1363" s="227" t="s">
        <v>2495</v>
      </c>
      <c r="L1363" s="227" t="s">
        <v>350</v>
      </c>
      <c r="M1363" s="247">
        <v>12</v>
      </c>
      <c r="N1363" s="244">
        <v>50</v>
      </c>
      <c r="O1363" s="243" t="s">
        <v>1575</v>
      </c>
      <c r="P1363" s="125">
        <f>SUMIFS('C - Sazby a jednotkové ceny'!$H$7:$H$69,'C - Sazby a jednotkové ceny'!$E$7:$E$69,'A1 - Seznam míst plnění vnější'!L1363,'C - Sazby a jednotkové ceny'!$F$7:$F$69,'A1 - Seznam míst plnění vnější'!M1363)</f>
        <v>0</v>
      </c>
      <c r="Q1363" s="269">
        <f t="shared" si="61"/>
        <v>0</v>
      </c>
      <c r="R1363" s="249" t="s">
        <v>1586</v>
      </c>
      <c r="S1363" s="251" t="s">
        <v>1585</v>
      </c>
      <c r="T1363" s="252" t="s">
        <v>1585</v>
      </c>
      <c r="U1363" s="250" t="s">
        <v>1586</v>
      </c>
      <c r="V1363" s="261" t="s">
        <v>1586</v>
      </c>
      <c r="W1363" s="262" t="s">
        <v>1586</v>
      </c>
      <c r="Y1363" s="15">
        <f ca="1">SUMIFS('D - Harmonogram úklidu'!$AJ$5:$AJ$1213,'D - Harmonogram úklidu'!$A$5:$A$1213,'A1 - Seznam míst plnění vnější'!G1363,'D - Harmonogram úklidu'!$B$5:$B$1213,'A1 - Seznam míst plnění vnější'!L1363)</f>
        <v>18</v>
      </c>
      <c r="Z1363" s="47" t="str">
        <f t="shared" si="60"/>
        <v>Zaječí</v>
      </c>
    </row>
    <row r="1364" spans="1:26" ht="19.5" customHeight="1" x14ac:dyDescent="0.25">
      <c r="A1364" s="14" t="s">
        <v>2510</v>
      </c>
      <c r="B1364" s="30">
        <v>2001</v>
      </c>
      <c r="C1364" s="44" t="s">
        <v>68</v>
      </c>
      <c r="D1364" s="42" t="s">
        <v>48</v>
      </c>
      <c r="E1364" s="26">
        <v>369058</v>
      </c>
      <c r="F1364" s="26" t="s">
        <v>1948</v>
      </c>
      <c r="G1364" s="33" t="s">
        <v>57</v>
      </c>
      <c r="H1364" s="227" t="s">
        <v>1988</v>
      </c>
      <c r="I1364" s="227" t="s">
        <v>2470</v>
      </c>
      <c r="J1364" s="227" t="s">
        <v>2580</v>
      </c>
      <c r="K1364" s="227" t="s">
        <v>1573</v>
      </c>
      <c r="L1364" s="227" t="s">
        <v>345</v>
      </c>
      <c r="M1364" s="247">
        <v>4</v>
      </c>
      <c r="N1364" s="32">
        <v>1</v>
      </c>
      <c r="O1364" s="39" t="s">
        <v>1576</v>
      </c>
      <c r="P1364" s="125">
        <f>SUMIFS('C - Sazby a jednotkové ceny'!$H$7:$H$69,'C - Sazby a jednotkové ceny'!$E$7:$E$69,'A1 - Seznam míst plnění vnější'!L1364,'C - Sazby a jednotkové ceny'!$F$7:$F$69,'A1 - Seznam míst plnění vnější'!M1364)</f>
        <v>0</v>
      </c>
      <c r="Q1364" s="269">
        <f t="shared" si="61"/>
        <v>0</v>
      </c>
      <c r="R1364" s="249" t="s">
        <v>1586</v>
      </c>
      <c r="S1364" s="251" t="s">
        <v>1586</v>
      </c>
      <c r="T1364" s="252" t="s">
        <v>1586</v>
      </c>
      <c r="U1364" s="250" t="s">
        <v>1586</v>
      </c>
      <c r="V1364" s="261" t="s">
        <v>1586</v>
      </c>
      <c r="W1364" s="262" t="s">
        <v>1586</v>
      </c>
      <c r="Y1364" s="15">
        <f ca="1">SUMIFS('D - Harmonogram úklidu'!$AJ$5:$AJ$1213,'D - Harmonogram úklidu'!$A$5:$A$1213,'A1 - Seznam míst plnění vnější'!G1364,'D - Harmonogram úklidu'!$B$5:$B$1213,'A1 - Seznam míst plnění vnější'!L1364)</f>
        <v>4</v>
      </c>
      <c r="Z1364" s="47" t="str">
        <f t="shared" si="60"/>
        <v>Zaječí</v>
      </c>
    </row>
    <row r="1365" spans="1:26" ht="19.5" customHeight="1" x14ac:dyDescent="0.25">
      <c r="A1365" s="14" t="s">
        <v>2510</v>
      </c>
      <c r="B1365" s="30">
        <v>2001</v>
      </c>
      <c r="C1365" s="26" t="s">
        <v>68</v>
      </c>
      <c r="D1365" s="41" t="s">
        <v>48</v>
      </c>
      <c r="E1365" s="26">
        <v>369058</v>
      </c>
      <c r="F1365" s="26" t="s">
        <v>1949</v>
      </c>
      <c r="G1365" s="33" t="s">
        <v>57</v>
      </c>
      <c r="H1365" s="227" t="s">
        <v>1988</v>
      </c>
      <c r="I1365" s="227" t="s">
        <v>2470</v>
      </c>
      <c r="J1365" s="227" t="s">
        <v>2580</v>
      </c>
      <c r="K1365" s="227" t="s">
        <v>1573</v>
      </c>
      <c r="L1365" s="227" t="s">
        <v>345</v>
      </c>
      <c r="M1365" s="247">
        <v>4</v>
      </c>
      <c r="N1365" s="32">
        <v>1</v>
      </c>
      <c r="O1365" s="39" t="s">
        <v>1576</v>
      </c>
      <c r="P1365" s="125">
        <f>SUMIFS('C - Sazby a jednotkové ceny'!$H$7:$H$69,'C - Sazby a jednotkové ceny'!$E$7:$E$69,'A1 - Seznam míst plnění vnější'!L1365,'C - Sazby a jednotkové ceny'!$F$7:$F$69,'A1 - Seznam míst plnění vnější'!M1365)</f>
        <v>0</v>
      </c>
      <c r="Q1365" s="269">
        <f t="shared" si="61"/>
        <v>0</v>
      </c>
      <c r="R1365" s="249" t="s">
        <v>1586</v>
      </c>
      <c r="S1365" s="251" t="s">
        <v>1586</v>
      </c>
      <c r="T1365" s="252" t="s">
        <v>1586</v>
      </c>
      <c r="U1365" s="250" t="s">
        <v>1586</v>
      </c>
      <c r="V1365" s="261" t="s">
        <v>1586</v>
      </c>
      <c r="W1365" s="262" t="s">
        <v>1586</v>
      </c>
      <c r="Y1365" s="15">
        <f ca="1">SUMIFS('D - Harmonogram úklidu'!$AJ$5:$AJ$1213,'D - Harmonogram úklidu'!$A$5:$A$1213,'A1 - Seznam míst plnění vnější'!G1365,'D - Harmonogram úklidu'!$B$5:$B$1213,'A1 - Seznam míst plnění vnější'!L1365)</f>
        <v>4</v>
      </c>
      <c r="Z1365" s="47" t="str">
        <f t="shared" si="60"/>
        <v>Zaječí</v>
      </c>
    </row>
    <row r="1366" spans="1:26" ht="19.5" customHeight="1" x14ac:dyDescent="0.25">
      <c r="A1366" s="14" t="s">
        <v>2510</v>
      </c>
      <c r="B1366" s="30">
        <v>2001</v>
      </c>
      <c r="C1366" s="26" t="s">
        <v>68</v>
      </c>
      <c r="D1366" s="41" t="s">
        <v>48</v>
      </c>
      <c r="E1366" s="26">
        <v>369058</v>
      </c>
      <c r="F1366" s="26" t="s">
        <v>1950</v>
      </c>
      <c r="G1366" s="33" t="s">
        <v>57</v>
      </c>
      <c r="H1366" s="227" t="s">
        <v>1988</v>
      </c>
      <c r="I1366" s="227" t="s">
        <v>2470</v>
      </c>
      <c r="J1366" s="227" t="s">
        <v>2580</v>
      </c>
      <c r="K1366" s="227" t="s">
        <v>1573</v>
      </c>
      <c r="L1366" s="227" t="s">
        <v>345</v>
      </c>
      <c r="M1366" s="247">
        <v>4</v>
      </c>
      <c r="N1366" s="32">
        <v>1</v>
      </c>
      <c r="O1366" s="39" t="s">
        <v>1576</v>
      </c>
      <c r="P1366" s="125">
        <f>SUMIFS('C - Sazby a jednotkové ceny'!$H$7:$H$69,'C - Sazby a jednotkové ceny'!$E$7:$E$69,'A1 - Seznam míst plnění vnější'!L1366,'C - Sazby a jednotkové ceny'!$F$7:$F$69,'A1 - Seznam míst plnění vnější'!M1366)</f>
        <v>0</v>
      </c>
      <c r="Q1366" s="269">
        <f t="shared" si="61"/>
        <v>0</v>
      </c>
      <c r="R1366" s="249" t="s">
        <v>1586</v>
      </c>
      <c r="S1366" s="251" t="s">
        <v>1586</v>
      </c>
      <c r="T1366" s="252" t="s">
        <v>1586</v>
      </c>
      <c r="U1366" s="250" t="s">
        <v>1586</v>
      </c>
      <c r="V1366" s="261" t="s">
        <v>1586</v>
      </c>
      <c r="W1366" s="262" t="s">
        <v>1586</v>
      </c>
      <c r="Y1366" s="15">
        <f ca="1">SUMIFS('D - Harmonogram úklidu'!$AJ$5:$AJ$1213,'D - Harmonogram úklidu'!$A$5:$A$1213,'A1 - Seznam míst plnění vnější'!G1366,'D - Harmonogram úklidu'!$B$5:$B$1213,'A1 - Seznam míst plnění vnější'!L1366)</f>
        <v>4</v>
      </c>
      <c r="Z1366" s="47" t="str">
        <f t="shared" si="60"/>
        <v>Zaječí</v>
      </c>
    </row>
    <row r="1367" spans="1:26" ht="19.5" customHeight="1" x14ac:dyDescent="0.25">
      <c r="A1367" s="14" t="s">
        <v>2510</v>
      </c>
      <c r="B1367" s="30">
        <v>1851</v>
      </c>
      <c r="C1367" s="44" t="s">
        <v>128</v>
      </c>
      <c r="D1367" s="42" t="s">
        <v>119</v>
      </c>
      <c r="E1367" s="26">
        <v>742320</v>
      </c>
      <c r="F1367" s="26" t="s">
        <v>1624</v>
      </c>
      <c r="G1367" s="33" t="s">
        <v>248</v>
      </c>
      <c r="H1367" s="227" t="s">
        <v>1988</v>
      </c>
      <c r="I1367" s="227" t="s">
        <v>2471</v>
      </c>
      <c r="J1367" s="227" t="s">
        <v>2580</v>
      </c>
      <c r="K1367" s="227" t="s">
        <v>2491</v>
      </c>
      <c r="L1367" s="227" t="s">
        <v>346</v>
      </c>
      <c r="M1367" s="247">
        <v>2</v>
      </c>
      <c r="N1367" s="244">
        <v>6</v>
      </c>
      <c r="O1367" s="243" t="s">
        <v>1575</v>
      </c>
      <c r="P1367" s="125">
        <f>SUMIFS('C - Sazby a jednotkové ceny'!$H$7:$H$69,'C - Sazby a jednotkové ceny'!$E$7:$E$69,'A1 - Seznam míst plnění vnější'!L1367,'C - Sazby a jednotkové ceny'!$F$7:$F$69,'A1 - Seznam míst plnění vnější'!M1367)</f>
        <v>0</v>
      </c>
      <c r="Q1367" s="269">
        <f t="shared" si="61"/>
        <v>0</v>
      </c>
      <c r="R1367" s="249" t="s">
        <v>1586</v>
      </c>
      <c r="S1367" s="251" t="s">
        <v>1586</v>
      </c>
      <c r="T1367" s="252" t="s">
        <v>1586</v>
      </c>
      <c r="U1367" s="250" t="s">
        <v>1586</v>
      </c>
      <c r="V1367" s="261" t="s">
        <v>1586</v>
      </c>
      <c r="W1367" s="262" t="s">
        <v>1586</v>
      </c>
      <c r="Y1367" s="15">
        <f ca="1">SUMIFS('D - Harmonogram úklidu'!$AJ$5:$AJ$1213,'D - Harmonogram úklidu'!$A$5:$A$1213,'A1 - Seznam míst plnění vnější'!G1367,'D - Harmonogram úklidu'!$B$5:$B$1213,'A1 - Seznam míst plnění vnější'!L1367)</f>
        <v>2</v>
      </c>
      <c r="Z1367" s="47" t="str">
        <f t="shared" si="60"/>
        <v>Zajíčkov</v>
      </c>
    </row>
    <row r="1368" spans="1:26" ht="19.5" customHeight="1" x14ac:dyDescent="0.25">
      <c r="A1368" s="14" t="s">
        <v>2510</v>
      </c>
      <c r="B1368" s="30">
        <v>1851</v>
      </c>
      <c r="C1368" s="44" t="s">
        <v>128</v>
      </c>
      <c r="D1368" s="42" t="s">
        <v>119</v>
      </c>
      <c r="E1368" s="26">
        <v>742320</v>
      </c>
      <c r="F1368" s="26" t="s">
        <v>1625</v>
      </c>
      <c r="G1368" s="33" t="s">
        <v>248</v>
      </c>
      <c r="H1368" s="227" t="s">
        <v>1988</v>
      </c>
      <c r="I1368" s="227" t="s">
        <v>2471</v>
      </c>
      <c r="J1368" s="227" t="s">
        <v>2580</v>
      </c>
      <c r="K1368" s="227" t="s">
        <v>2492</v>
      </c>
      <c r="L1368" s="227" t="s">
        <v>347</v>
      </c>
      <c r="M1368" s="247">
        <v>4</v>
      </c>
      <c r="N1368" s="31">
        <v>1</v>
      </c>
      <c r="O1368" s="39" t="s">
        <v>1576</v>
      </c>
      <c r="P1368" s="125">
        <f>SUMIFS('C - Sazby a jednotkové ceny'!$H$7:$H$69,'C - Sazby a jednotkové ceny'!$E$7:$E$69,'A1 - Seznam míst plnění vnější'!L1368,'C - Sazby a jednotkové ceny'!$F$7:$F$69,'A1 - Seznam míst plnění vnější'!M1368)</f>
        <v>0</v>
      </c>
      <c r="Q1368" s="269">
        <f t="shared" si="61"/>
        <v>0</v>
      </c>
      <c r="R1368" s="249" t="s">
        <v>1586</v>
      </c>
      <c r="S1368" s="251" t="s">
        <v>1586</v>
      </c>
      <c r="T1368" s="254" t="s">
        <v>1586</v>
      </c>
      <c r="U1368" s="250" t="s">
        <v>1586</v>
      </c>
      <c r="V1368" s="261" t="s">
        <v>1586</v>
      </c>
      <c r="W1368" s="262" t="s">
        <v>1586</v>
      </c>
      <c r="Y1368" s="15">
        <f ca="1">SUMIFS('D - Harmonogram úklidu'!$AJ$5:$AJ$1213,'D - Harmonogram úklidu'!$A$5:$A$1213,'A1 - Seznam míst plnění vnější'!G1368,'D - Harmonogram úklidu'!$B$5:$B$1213,'A1 - Seznam míst plnění vnější'!L1368)</f>
        <v>4</v>
      </c>
      <c r="Z1368" s="47" t="str">
        <f t="shared" si="60"/>
        <v>Zajíčkov</v>
      </c>
    </row>
    <row r="1369" spans="1:26" ht="19.5" customHeight="1" x14ac:dyDescent="0.25">
      <c r="A1369" s="14" t="s">
        <v>2510</v>
      </c>
      <c r="B1369" s="30">
        <v>1851</v>
      </c>
      <c r="C1369" s="44" t="s">
        <v>128</v>
      </c>
      <c r="D1369" s="42" t="s">
        <v>119</v>
      </c>
      <c r="E1369" s="26">
        <v>742320</v>
      </c>
      <c r="F1369" s="26" t="s">
        <v>1626</v>
      </c>
      <c r="G1369" s="33" t="s">
        <v>248</v>
      </c>
      <c r="H1369" s="227" t="s">
        <v>1988</v>
      </c>
      <c r="I1369" s="227" t="s">
        <v>2471</v>
      </c>
      <c r="J1369" s="227" t="s">
        <v>2580</v>
      </c>
      <c r="K1369" s="227" t="s">
        <v>2495</v>
      </c>
      <c r="L1369" s="227" t="s">
        <v>350</v>
      </c>
      <c r="M1369" s="247">
        <v>1</v>
      </c>
      <c r="N1369" s="244">
        <v>261</v>
      </c>
      <c r="O1369" s="243" t="s">
        <v>1575</v>
      </c>
      <c r="P1369" s="125">
        <f>SUMIFS('C - Sazby a jednotkové ceny'!$H$7:$H$69,'C - Sazby a jednotkové ceny'!$E$7:$E$69,'A1 - Seznam míst plnění vnější'!L1369,'C - Sazby a jednotkové ceny'!$F$7:$F$69,'A1 - Seznam míst plnění vnější'!M1369)</f>
        <v>0</v>
      </c>
      <c r="Q1369" s="269">
        <f t="shared" si="61"/>
        <v>0</v>
      </c>
      <c r="R1369" s="249" t="s">
        <v>1586</v>
      </c>
      <c r="S1369" s="251" t="s">
        <v>1586</v>
      </c>
      <c r="T1369" s="252" t="s">
        <v>1586</v>
      </c>
      <c r="U1369" s="250" t="s">
        <v>1586</v>
      </c>
      <c r="V1369" s="261" t="s">
        <v>1586</v>
      </c>
      <c r="W1369" s="262" t="s">
        <v>1586</v>
      </c>
      <c r="Y1369" s="15">
        <f ca="1">SUMIFS('D - Harmonogram úklidu'!$AJ$5:$AJ$1213,'D - Harmonogram úklidu'!$A$5:$A$1213,'A1 - Seznam míst plnění vnější'!G1369,'D - Harmonogram úklidu'!$B$5:$B$1213,'A1 - Seznam míst plnění vnější'!L1369)</f>
        <v>2</v>
      </c>
      <c r="Z1369" s="47" t="str">
        <f t="shared" ref="Z1369:Z1418" si="62">IF(ISNUMBER(SEARCH(" - ",G1369,1)),LEFT(G1369,(SEARCH(" - ",G1369,1))-1),G1369)</f>
        <v>Zajíčkov</v>
      </c>
    </row>
    <row r="1370" spans="1:26" ht="19.5" customHeight="1" x14ac:dyDescent="0.25">
      <c r="A1370" s="14" t="s">
        <v>2510</v>
      </c>
      <c r="B1370" s="30">
        <v>1851</v>
      </c>
      <c r="C1370" s="44" t="s">
        <v>128</v>
      </c>
      <c r="D1370" s="42" t="s">
        <v>119</v>
      </c>
      <c r="E1370" s="26">
        <v>742320</v>
      </c>
      <c r="F1370" s="26" t="s">
        <v>1627</v>
      </c>
      <c r="G1370" s="33" t="s">
        <v>248</v>
      </c>
      <c r="H1370" s="227" t="s">
        <v>1988</v>
      </c>
      <c r="I1370" s="227" t="s">
        <v>2471</v>
      </c>
      <c r="J1370" s="227" t="s">
        <v>2494</v>
      </c>
      <c r="K1370" s="227" t="s">
        <v>2494</v>
      </c>
      <c r="L1370" s="227" t="s">
        <v>391</v>
      </c>
      <c r="M1370" s="247">
        <v>1</v>
      </c>
      <c r="N1370" s="244">
        <v>405</v>
      </c>
      <c r="O1370" s="243" t="s">
        <v>1575</v>
      </c>
      <c r="P1370" s="125">
        <f>SUMIFS('C - Sazby a jednotkové ceny'!$H$7:$H$69,'C - Sazby a jednotkové ceny'!$E$7:$E$69,'A1 - Seznam míst plnění vnější'!L1370,'C - Sazby a jednotkové ceny'!$F$7:$F$69,'A1 - Seznam míst plnění vnější'!M1370)</f>
        <v>0</v>
      </c>
      <c r="Q1370" s="269">
        <f t="shared" ref="Q1370:Q1418" si="63">M1370*P1370*N1370*(365/12/28)</f>
        <v>0</v>
      </c>
      <c r="R1370" s="249" t="s">
        <v>1586</v>
      </c>
      <c r="S1370" s="251" t="s">
        <v>1586</v>
      </c>
      <c r="T1370" s="252" t="s">
        <v>1586</v>
      </c>
      <c r="U1370" s="250" t="s">
        <v>1586</v>
      </c>
      <c r="V1370" s="261" t="s">
        <v>1586</v>
      </c>
      <c r="W1370" s="262" t="s">
        <v>1586</v>
      </c>
      <c r="Y1370" s="15">
        <f ca="1">SUMIFS('D - Harmonogram úklidu'!$AJ$5:$AJ$1213,'D - Harmonogram úklidu'!$A$5:$A$1213,'A1 - Seznam míst plnění vnější'!G1370,'D - Harmonogram úklidu'!$B$5:$B$1213,'A1 - Seznam míst plnění vnější'!L1370)</f>
        <v>1</v>
      </c>
      <c r="Z1370" s="47" t="str">
        <f t="shared" si="62"/>
        <v>Zajíčkov</v>
      </c>
    </row>
    <row r="1371" spans="1:26" ht="11.25" customHeight="1" x14ac:dyDescent="0.25">
      <c r="A1371" s="14" t="s">
        <v>2510</v>
      </c>
      <c r="B1371" s="30">
        <v>1241</v>
      </c>
      <c r="C1371" s="44" t="s">
        <v>68</v>
      </c>
      <c r="D1371" s="42" t="s">
        <v>61</v>
      </c>
      <c r="E1371" s="26">
        <v>369157</v>
      </c>
      <c r="F1371" s="26" t="s">
        <v>2710</v>
      </c>
      <c r="G1371" s="33" t="s">
        <v>113</v>
      </c>
      <c r="H1371" s="227" t="s">
        <v>1988</v>
      </c>
      <c r="I1371" s="227" t="s">
        <v>2472</v>
      </c>
      <c r="J1371" s="227" t="s">
        <v>2580</v>
      </c>
      <c r="K1371" s="227" t="s">
        <v>2492</v>
      </c>
      <c r="L1371" s="227" t="s">
        <v>347</v>
      </c>
      <c r="M1371" s="247">
        <v>4</v>
      </c>
      <c r="N1371" s="32">
        <v>3</v>
      </c>
      <c r="O1371" s="39" t="s">
        <v>1576</v>
      </c>
      <c r="P1371" s="125">
        <f>SUMIFS('C - Sazby a jednotkové ceny'!$H$7:$H$69,'C - Sazby a jednotkové ceny'!$E$7:$E$69,'A1 - Seznam míst plnění vnější'!L1371,'C - Sazby a jednotkové ceny'!$F$7:$F$69,'A1 - Seznam míst plnění vnější'!M1371)</f>
        <v>0</v>
      </c>
      <c r="Q1371" s="269">
        <f t="shared" si="63"/>
        <v>0</v>
      </c>
      <c r="R1371" s="249" t="s">
        <v>1586</v>
      </c>
      <c r="S1371" s="251" t="s">
        <v>1586</v>
      </c>
      <c r="T1371" s="252" t="s">
        <v>1586</v>
      </c>
      <c r="U1371" s="250" t="s">
        <v>1586</v>
      </c>
      <c r="V1371" s="261" t="s">
        <v>1586</v>
      </c>
      <c r="W1371" s="262" t="s">
        <v>1586</v>
      </c>
      <c r="Y1371" s="15">
        <f ca="1">SUMIFS('D - Harmonogram úklidu'!$AJ$5:$AJ$1213,'D - Harmonogram úklidu'!$A$5:$A$1213,'A1 - Seznam míst plnění vnější'!G1371,'D - Harmonogram úklidu'!$B$5:$B$1213,'A1 - Seznam míst plnění vnější'!L1371)</f>
        <v>4</v>
      </c>
      <c r="Z1371" s="47" t="str">
        <f t="shared" si="62"/>
        <v>Zastávka u Brna</v>
      </c>
    </row>
    <row r="1372" spans="1:26" ht="11.25" customHeight="1" x14ac:dyDescent="0.25">
      <c r="A1372" s="14" t="s">
        <v>2510</v>
      </c>
      <c r="B1372" s="30">
        <v>1241</v>
      </c>
      <c r="C1372" s="26" t="s">
        <v>68</v>
      </c>
      <c r="D1372" s="42" t="s">
        <v>61</v>
      </c>
      <c r="E1372" s="26">
        <v>369157</v>
      </c>
      <c r="F1372" s="26" t="s">
        <v>2711</v>
      </c>
      <c r="G1372" s="33" t="s">
        <v>113</v>
      </c>
      <c r="H1372" s="227" t="s">
        <v>1988</v>
      </c>
      <c r="I1372" s="227" t="s">
        <v>2472</v>
      </c>
      <c r="J1372" s="227" t="s">
        <v>2580</v>
      </c>
      <c r="K1372" s="227" t="s">
        <v>2493</v>
      </c>
      <c r="L1372" s="227" t="s">
        <v>348</v>
      </c>
      <c r="M1372" s="247">
        <v>4</v>
      </c>
      <c r="N1372" s="32">
        <v>1</v>
      </c>
      <c r="O1372" s="39" t="s">
        <v>1576</v>
      </c>
      <c r="P1372" s="125">
        <f>SUMIFS('C - Sazby a jednotkové ceny'!$H$7:$H$69,'C - Sazby a jednotkové ceny'!$E$7:$E$69,'A1 - Seznam míst plnění vnější'!L1372,'C - Sazby a jednotkové ceny'!$F$7:$F$69,'A1 - Seznam míst plnění vnější'!M1372)</f>
        <v>0</v>
      </c>
      <c r="Q1372" s="269">
        <f t="shared" ref="Q1372" si="64">M1372*P1372*N1372*(365/12/28)</f>
        <v>0</v>
      </c>
      <c r="R1372" s="249" t="s">
        <v>1586</v>
      </c>
      <c r="S1372" s="251" t="s">
        <v>1586</v>
      </c>
      <c r="T1372" s="252" t="s">
        <v>1586</v>
      </c>
      <c r="U1372" s="250" t="s">
        <v>1586</v>
      </c>
      <c r="V1372" s="261" t="s">
        <v>1586</v>
      </c>
      <c r="W1372" s="262" t="s">
        <v>1586</v>
      </c>
    </row>
    <row r="1373" spans="1:26" ht="11.25" customHeight="1" x14ac:dyDescent="0.25">
      <c r="A1373" s="14" t="s">
        <v>2510</v>
      </c>
      <c r="B1373" s="30">
        <v>1241</v>
      </c>
      <c r="C1373" s="26" t="s">
        <v>68</v>
      </c>
      <c r="D1373" s="42" t="s">
        <v>61</v>
      </c>
      <c r="E1373" s="26">
        <v>369157</v>
      </c>
      <c r="F1373" s="26" t="s">
        <v>2712</v>
      </c>
      <c r="G1373" s="33" t="s">
        <v>113</v>
      </c>
      <c r="H1373" s="227" t="s">
        <v>1988</v>
      </c>
      <c r="I1373" s="227" t="s">
        <v>2472</v>
      </c>
      <c r="J1373" s="227" t="s">
        <v>2494</v>
      </c>
      <c r="K1373" s="227" t="s">
        <v>2494</v>
      </c>
      <c r="L1373" s="227" t="s">
        <v>391</v>
      </c>
      <c r="M1373" s="247">
        <v>1</v>
      </c>
      <c r="N1373" s="244">
        <v>950</v>
      </c>
      <c r="O1373" s="243" t="s">
        <v>1575</v>
      </c>
      <c r="P1373" s="125">
        <f>SUMIFS('C - Sazby a jednotkové ceny'!$H$7:$H$69,'C - Sazby a jednotkové ceny'!$E$7:$E$69,'A1 - Seznam míst plnění vnější'!L1373,'C - Sazby a jednotkové ceny'!$F$7:$F$69,'A1 - Seznam míst plnění vnější'!M1373)</f>
        <v>0</v>
      </c>
      <c r="Q1373" s="269">
        <f t="shared" si="63"/>
        <v>0</v>
      </c>
      <c r="R1373" s="249" t="s">
        <v>1586</v>
      </c>
      <c r="S1373" s="251" t="s">
        <v>1586</v>
      </c>
      <c r="T1373" s="252" t="s">
        <v>1586</v>
      </c>
      <c r="U1373" s="250" t="s">
        <v>1586</v>
      </c>
      <c r="V1373" s="261" t="s">
        <v>1586</v>
      </c>
      <c r="W1373" s="262" t="s">
        <v>1586</v>
      </c>
      <c r="Y1373" s="15">
        <f ca="1">SUMIFS('D - Harmonogram úklidu'!$AJ$5:$AJ$1213,'D - Harmonogram úklidu'!$A$5:$A$1213,'A1 - Seznam míst plnění vnější'!G1373,'D - Harmonogram úklidu'!$B$5:$B$1213,'A1 - Seznam míst plnění vnější'!L1373)</f>
        <v>1</v>
      </c>
      <c r="Z1373" s="47" t="str">
        <f t="shared" si="62"/>
        <v>Zastávka u Brna</v>
      </c>
    </row>
    <row r="1374" spans="1:26" ht="11.25" customHeight="1" x14ac:dyDescent="0.25">
      <c r="A1374" s="14" t="s">
        <v>2510</v>
      </c>
      <c r="B1374" s="30">
        <v>1241</v>
      </c>
      <c r="C1374" s="26" t="s">
        <v>68</v>
      </c>
      <c r="D1374" s="42" t="s">
        <v>61</v>
      </c>
      <c r="E1374" s="26">
        <v>369157</v>
      </c>
      <c r="F1374" s="26" t="s">
        <v>1633</v>
      </c>
      <c r="G1374" s="33" t="s">
        <v>113</v>
      </c>
      <c r="H1374" s="227" t="s">
        <v>1988</v>
      </c>
      <c r="I1374" s="227" t="s">
        <v>2473</v>
      </c>
      <c r="J1374" s="227" t="s">
        <v>2580</v>
      </c>
      <c r="K1374" s="227" t="s">
        <v>2495</v>
      </c>
      <c r="L1374" s="227" t="s">
        <v>350</v>
      </c>
      <c r="M1374" s="247">
        <v>4</v>
      </c>
      <c r="N1374" s="244">
        <v>266</v>
      </c>
      <c r="O1374" s="243" t="s">
        <v>1575</v>
      </c>
      <c r="P1374" s="125">
        <f>SUMIFS('C - Sazby a jednotkové ceny'!$H$7:$H$69,'C - Sazby a jednotkové ceny'!$E$7:$E$69,'A1 - Seznam míst plnění vnější'!L1374,'C - Sazby a jednotkové ceny'!$F$7:$F$69,'A1 - Seznam míst plnění vnější'!M1374)</f>
        <v>0</v>
      </c>
      <c r="Q1374" s="269">
        <f t="shared" si="63"/>
        <v>0</v>
      </c>
      <c r="R1374" s="249" t="s">
        <v>1586</v>
      </c>
      <c r="S1374" s="251" t="s">
        <v>1585</v>
      </c>
      <c r="T1374" s="252" t="s">
        <v>1585</v>
      </c>
      <c r="U1374" s="250" t="s">
        <v>1586</v>
      </c>
      <c r="V1374" s="261" t="s">
        <v>1586</v>
      </c>
      <c r="W1374" s="262" t="s">
        <v>1586</v>
      </c>
      <c r="Y1374" s="15">
        <f ca="1">SUMIFS('D - Harmonogram úklidu'!$AJ$5:$AJ$1213,'D - Harmonogram úklidu'!$A$5:$A$1213,'A1 - Seznam míst plnění vnější'!G1374,'D - Harmonogram úklidu'!$B$5:$B$1213,'A1 - Seznam míst plnění vnější'!L1374)</f>
        <v>4</v>
      </c>
      <c r="Z1374" s="47" t="str">
        <f t="shared" si="62"/>
        <v>Zastávka u Brna</v>
      </c>
    </row>
    <row r="1375" spans="1:26" ht="19.5" customHeight="1" x14ac:dyDescent="0.25">
      <c r="A1375" s="14" t="s">
        <v>2510</v>
      </c>
      <c r="B1375" s="30">
        <v>2002</v>
      </c>
      <c r="C1375" s="26" t="s">
        <v>344</v>
      </c>
      <c r="D1375" s="41" t="s">
        <v>25</v>
      </c>
      <c r="E1375" s="26">
        <v>360156</v>
      </c>
      <c r="F1375" s="26" t="s">
        <v>1716</v>
      </c>
      <c r="G1375" s="33" t="s">
        <v>11</v>
      </c>
      <c r="H1375" s="227" t="s">
        <v>1988</v>
      </c>
      <c r="I1375" s="227" t="s">
        <v>2474</v>
      </c>
      <c r="J1375" s="227" t="s">
        <v>2580</v>
      </c>
      <c r="K1375" s="227" t="s">
        <v>2491</v>
      </c>
      <c r="L1375" s="227" t="s">
        <v>346</v>
      </c>
      <c r="M1375" s="247">
        <v>2</v>
      </c>
      <c r="N1375" s="244">
        <v>8</v>
      </c>
      <c r="O1375" s="243" t="s">
        <v>1575</v>
      </c>
      <c r="P1375" s="125">
        <f>SUMIFS('C - Sazby a jednotkové ceny'!$H$7:$H$69,'C - Sazby a jednotkové ceny'!$E$7:$E$69,'A1 - Seznam míst plnění vnější'!L1375,'C - Sazby a jednotkové ceny'!$F$7:$F$69,'A1 - Seznam míst plnění vnější'!M1375)</f>
        <v>0</v>
      </c>
      <c r="Q1375" s="269">
        <f t="shared" si="63"/>
        <v>0</v>
      </c>
      <c r="R1375" s="249" t="s">
        <v>1586</v>
      </c>
      <c r="S1375" s="251" t="s">
        <v>1586</v>
      </c>
      <c r="T1375" s="252" t="s">
        <v>1586</v>
      </c>
      <c r="U1375" s="250" t="s">
        <v>1586</v>
      </c>
      <c r="V1375" s="261" t="s">
        <v>1586</v>
      </c>
      <c r="W1375" s="262" t="s">
        <v>1586</v>
      </c>
      <c r="Y1375" s="15">
        <f ca="1">SUMIFS('D - Harmonogram úklidu'!$AJ$5:$AJ$1213,'D - Harmonogram úklidu'!$A$5:$A$1213,'A1 - Seznam míst plnění vnější'!G1375,'D - Harmonogram úklidu'!$B$5:$B$1213,'A1 - Seznam míst plnění vnější'!L1375)</f>
        <v>2</v>
      </c>
      <c r="Z1375" s="47" t="str">
        <f t="shared" si="62"/>
        <v>Zboněk</v>
      </c>
    </row>
    <row r="1376" spans="1:26" ht="19.5" customHeight="1" x14ac:dyDescent="0.25">
      <c r="A1376" s="14" t="s">
        <v>2510</v>
      </c>
      <c r="B1376" s="30">
        <v>2002</v>
      </c>
      <c r="C1376" s="26" t="s">
        <v>344</v>
      </c>
      <c r="D1376" s="41" t="s">
        <v>25</v>
      </c>
      <c r="E1376" s="26">
        <v>360156</v>
      </c>
      <c r="F1376" s="26" t="s">
        <v>1717</v>
      </c>
      <c r="G1376" s="33" t="s">
        <v>11</v>
      </c>
      <c r="H1376" s="227" t="s">
        <v>1988</v>
      </c>
      <c r="I1376" s="227" t="s">
        <v>2474</v>
      </c>
      <c r="J1376" s="227" t="s">
        <v>2580</v>
      </c>
      <c r="K1376" s="227" t="s">
        <v>2492</v>
      </c>
      <c r="L1376" s="227" t="s">
        <v>347</v>
      </c>
      <c r="M1376" s="247">
        <v>4</v>
      </c>
      <c r="N1376" s="32">
        <v>2</v>
      </c>
      <c r="O1376" s="39" t="s">
        <v>1576</v>
      </c>
      <c r="P1376" s="125">
        <f>SUMIFS('C - Sazby a jednotkové ceny'!$H$7:$H$69,'C - Sazby a jednotkové ceny'!$E$7:$E$69,'A1 - Seznam míst plnění vnější'!L1376,'C - Sazby a jednotkové ceny'!$F$7:$F$69,'A1 - Seznam míst plnění vnější'!M1376)</f>
        <v>0</v>
      </c>
      <c r="Q1376" s="269">
        <f t="shared" si="63"/>
        <v>0</v>
      </c>
      <c r="R1376" s="249" t="s">
        <v>1586</v>
      </c>
      <c r="S1376" s="251" t="s">
        <v>1586</v>
      </c>
      <c r="T1376" s="252" t="s">
        <v>1586</v>
      </c>
      <c r="U1376" s="250" t="s">
        <v>1586</v>
      </c>
      <c r="V1376" s="261" t="s">
        <v>1586</v>
      </c>
      <c r="W1376" s="262" t="s">
        <v>1586</v>
      </c>
      <c r="Y1376" s="15">
        <f ca="1">SUMIFS('D - Harmonogram úklidu'!$AJ$5:$AJ$1213,'D - Harmonogram úklidu'!$A$5:$A$1213,'A1 - Seznam míst plnění vnější'!G1376,'D - Harmonogram úklidu'!$B$5:$B$1213,'A1 - Seznam míst plnění vnější'!L1376)</f>
        <v>4</v>
      </c>
      <c r="Z1376" s="47" t="str">
        <f t="shared" si="62"/>
        <v>Zboněk</v>
      </c>
    </row>
    <row r="1377" spans="1:26" ht="19.5" customHeight="1" x14ac:dyDescent="0.25">
      <c r="A1377" s="14" t="s">
        <v>2510</v>
      </c>
      <c r="B1377" s="30">
        <v>2002</v>
      </c>
      <c r="C1377" s="26" t="s">
        <v>344</v>
      </c>
      <c r="D1377" s="42" t="s">
        <v>25</v>
      </c>
      <c r="E1377" s="26">
        <v>360156</v>
      </c>
      <c r="F1377" s="26" t="s">
        <v>1718</v>
      </c>
      <c r="G1377" s="33" t="s">
        <v>11</v>
      </c>
      <c r="H1377" s="227" t="s">
        <v>1988</v>
      </c>
      <c r="I1377" s="227" t="s">
        <v>2474</v>
      </c>
      <c r="J1377" s="227" t="s">
        <v>2580</v>
      </c>
      <c r="K1377" s="227" t="s">
        <v>2495</v>
      </c>
      <c r="L1377" s="227" t="s">
        <v>350</v>
      </c>
      <c r="M1377" s="247">
        <v>2</v>
      </c>
      <c r="N1377" s="244">
        <v>1322</v>
      </c>
      <c r="O1377" s="243" t="s">
        <v>1575</v>
      </c>
      <c r="P1377" s="125">
        <f>SUMIFS('C - Sazby a jednotkové ceny'!$H$7:$H$69,'C - Sazby a jednotkové ceny'!$E$7:$E$69,'A1 - Seznam míst plnění vnější'!L1377,'C - Sazby a jednotkové ceny'!$F$7:$F$69,'A1 - Seznam míst plnění vnější'!M1377)</f>
        <v>0</v>
      </c>
      <c r="Q1377" s="269">
        <f t="shared" si="63"/>
        <v>0</v>
      </c>
      <c r="R1377" s="249" t="s">
        <v>1586</v>
      </c>
      <c r="S1377" s="251" t="s">
        <v>1586</v>
      </c>
      <c r="T1377" s="252" t="s">
        <v>1586</v>
      </c>
      <c r="U1377" s="250" t="s">
        <v>1586</v>
      </c>
      <c r="V1377" s="261" t="s">
        <v>1586</v>
      </c>
      <c r="W1377" s="262" t="s">
        <v>1586</v>
      </c>
      <c r="Y1377" s="15">
        <f ca="1">SUMIFS('D - Harmonogram úklidu'!$AJ$5:$AJ$1213,'D - Harmonogram úklidu'!$A$5:$A$1213,'A1 - Seznam míst plnění vnější'!G1377,'D - Harmonogram úklidu'!$B$5:$B$1213,'A1 - Seznam míst plnění vnější'!L1377)</f>
        <v>4</v>
      </c>
      <c r="Z1377" s="47" t="str">
        <f t="shared" si="62"/>
        <v>Zboněk</v>
      </c>
    </row>
    <row r="1378" spans="1:26" ht="19.5" customHeight="1" x14ac:dyDescent="0.25">
      <c r="A1378" s="14" t="s">
        <v>2510</v>
      </c>
      <c r="B1378" s="30">
        <v>2101</v>
      </c>
      <c r="C1378" s="26" t="s">
        <v>344</v>
      </c>
      <c r="D1378" s="41" t="s">
        <v>27</v>
      </c>
      <c r="E1378" s="26">
        <v>345652</v>
      </c>
      <c r="F1378" s="26" t="s">
        <v>1650</v>
      </c>
      <c r="G1378" s="33" t="s">
        <v>3</v>
      </c>
      <c r="H1378" s="227" t="s">
        <v>1988</v>
      </c>
      <c r="I1378" s="227" t="s">
        <v>2475</v>
      </c>
      <c r="J1378" s="227" t="s">
        <v>2580</v>
      </c>
      <c r="K1378" s="227" t="s">
        <v>2491</v>
      </c>
      <c r="L1378" s="227" t="s">
        <v>346</v>
      </c>
      <c r="M1378" s="247">
        <v>2</v>
      </c>
      <c r="N1378" s="244">
        <v>21</v>
      </c>
      <c r="O1378" s="243" t="s">
        <v>1575</v>
      </c>
      <c r="P1378" s="125">
        <f>SUMIFS('C - Sazby a jednotkové ceny'!$H$7:$H$69,'C - Sazby a jednotkové ceny'!$E$7:$E$69,'A1 - Seznam míst plnění vnější'!L1378,'C - Sazby a jednotkové ceny'!$F$7:$F$69,'A1 - Seznam míst plnění vnější'!M1378)</f>
        <v>0</v>
      </c>
      <c r="Q1378" s="269">
        <f t="shared" si="63"/>
        <v>0</v>
      </c>
      <c r="R1378" s="249" t="s">
        <v>1586</v>
      </c>
      <c r="S1378" s="251" t="s">
        <v>1586</v>
      </c>
      <c r="T1378" s="252" t="s">
        <v>1586</v>
      </c>
      <c r="U1378" s="250" t="s">
        <v>1586</v>
      </c>
      <c r="V1378" s="261" t="s">
        <v>1586</v>
      </c>
      <c r="W1378" s="262" t="s">
        <v>1586</v>
      </c>
      <c r="Y1378" s="15">
        <f ca="1">SUMIFS('D - Harmonogram úklidu'!$AJ$5:$AJ$1213,'D - Harmonogram úklidu'!$A$5:$A$1213,'A1 - Seznam míst plnění vnější'!G1378,'D - Harmonogram úklidu'!$B$5:$B$1213,'A1 - Seznam míst plnění vnější'!L1378)</f>
        <v>2</v>
      </c>
      <c r="Z1378" s="47" t="str">
        <f t="shared" si="62"/>
        <v>Zbýšov</v>
      </c>
    </row>
    <row r="1379" spans="1:26" ht="19.5" customHeight="1" x14ac:dyDescent="0.25">
      <c r="A1379" s="14" t="s">
        <v>2510</v>
      </c>
      <c r="B1379" s="30">
        <v>2101</v>
      </c>
      <c r="C1379" s="26" t="s">
        <v>344</v>
      </c>
      <c r="D1379" s="42" t="s">
        <v>27</v>
      </c>
      <c r="E1379" s="26">
        <v>345652</v>
      </c>
      <c r="F1379" s="26" t="s">
        <v>1651</v>
      </c>
      <c r="G1379" s="33" t="s">
        <v>3</v>
      </c>
      <c r="H1379" s="227" t="s">
        <v>1988</v>
      </c>
      <c r="I1379" s="227" t="s">
        <v>2475</v>
      </c>
      <c r="J1379" s="227" t="s">
        <v>2580</v>
      </c>
      <c r="K1379" s="227" t="s">
        <v>2492</v>
      </c>
      <c r="L1379" s="227" t="s">
        <v>347</v>
      </c>
      <c r="M1379" s="247">
        <v>4</v>
      </c>
      <c r="N1379" s="32">
        <v>1</v>
      </c>
      <c r="O1379" s="39" t="s">
        <v>1576</v>
      </c>
      <c r="P1379" s="125">
        <f>SUMIFS('C - Sazby a jednotkové ceny'!$H$7:$H$69,'C - Sazby a jednotkové ceny'!$E$7:$E$69,'A1 - Seznam míst plnění vnější'!L1379,'C - Sazby a jednotkové ceny'!$F$7:$F$69,'A1 - Seznam míst plnění vnější'!M1379)</f>
        <v>0</v>
      </c>
      <c r="Q1379" s="269">
        <f t="shared" si="63"/>
        <v>0</v>
      </c>
      <c r="R1379" s="249" t="s">
        <v>1586</v>
      </c>
      <c r="S1379" s="251" t="s">
        <v>1586</v>
      </c>
      <c r="T1379" s="252" t="s">
        <v>1586</v>
      </c>
      <c r="U1379" s="250" t="s">
        <v>1586</v>
      </c>
      <c r="V1379" s="261" t="s">
        <v>1586</v>
      </c>
      <c r="W1379" s="262" t="s">
        <v>1586</v>
      </c>
      <c r="Y1379" s="15">
        <f ca="1">SUMIFS('D - Harmonogram úklidu'!$AJ$5:$AJ$1213,'D - Harmonogram úklidu'!$A$5:$A$1213,'A1 - Seznam míst plnění vnější'!G1379,'D - Harmonogram úklidu'!$B$5:$B$1213,'A1 - Seznam míst plnění vnější'!L1379)</f>
        <v>4</v>
      </c>
      <c r="Z1379" s="47" t="str">
        <f t="shared" si="62"/>
        <v>Zbýšov</v>
      </c>
    </row>
    <row r="1380" spans="1:26" ht="19.5" customHeight="1" x14ac:dyDescent="0.25">
      <c r="A1380" s="14" t="s">
        <v>2510</v>
      </c>
      <c r="B1380" s="30">
        <v>2101</v>
      </c>
      <c r="C1380" s="26" t="s">
        <v>344</v>
      </c>
      <c r="D1380" s="41" t="s">
        <v>27</v>
      </c>
      <c r="E1380" s="26">
        <v>345652</v>
      </c>
      <c r="F1380" s="26" t="s">
        <v>1652</v>
      </c>
      <c r="G1380" s="33" t="s">
        <v>3</v>
      </c>
      <c r="H1380" s="227" t="s">
        <v>1988</v>
      </c>
      <c r="I1380" s="227" t="s">
        <v>2475</v>
      </c>
      <c r="J1380" s="227" t="s">
        <v>2580</v>
      </c>
      <c r="K1380" s="227" t="s">
        <v>2495</v>
      </c>
      <c r="L1380" s="227" t="s">
        <v>350</v>
      </c>
      <c r="M1380" s="247">
        <v>1</v>
      </c>
      <c r="N1380" s="244">
        <v>244</v>
      </c>
      <c r="O1380" s="243" t="s">
        <v>1575</v>
      </c>
      <c r="P1380" s="125">
        <f>SUMIFS('C - Sazby a jednotkové ceny'!$H$7:$H$69,'C - Sazby a jednotkové ceny'!$E$7:$E$69,'A1 - Seznam míst plnění vnější'!L1380,'C - Sazby a jednotkové ceny'!$F$7:$F$69,'A1 - Seznam míst plnění vnější'!M1380)</f>
        <v>0</v>
      </c>
      <c r="Q1380" s="269">
        <f t="shared" si="63"/>
        <v>0</v>
      </c>
      <c r="R1380" s="249" t="s">
        <v>1586</v>
      </c>
      <c r="S1380" s="251" t="s">
        <v>1586</v>
      </c>
      <c r="T1380" s="252" t="s">
        <v>1586</v>
      </c>
      <c r="U1380" s="250" t="s">
        <v>1586</v>
      </c>
      <c r="V1380" s="261" t="s">
        <v>1586</v>
      </c>
      <c r="W1380" s="262" t="s">
        <v>1586</v>
      </c>
      <c r="Y1380" s="15">
        <f ca="1">SUMIFS('D - Harmonogram úklidu'!$AJ$5:$AJ$1213,'D - Harmonogram úklidu'!$A$5:$A$1213,'A1 - Seznam míst plnění vnější'!G1380,'D - Harmonogram úklidu'!$B$5:$B$1213,'A1 - Seznam míst plnění vnější'!L1380)</f>
        <v>2</v>
      </c>
      <c r="Z1380" s="47" t="str">
        <f t="shared" si="62"/>
        <v>Zbýšov</v>
      </c>
    </row>
    <row r="1381" spans="1:26" ht="19.5" customHeight="1" x14ac:dyDescent="0.25">
      <c r="A1381" s="14" t="s">
        <v>2510</v>
      </c>
      <c r="B1381" s="30">
        <v>1201</v>
      </c>
      <c r="C1381" s="26" t="s">
        <v>68</v>
      </c>
      <c r="D1381" s="42" t="s">
        <v>126</v>
      </c>
      <c r="E1381" s="26">
        <v>369553</v>
      </c>
      <c r="F1381" s="26" t="s">
        <v>1834</v>
      </c>
      <c r="G1381" s="33" t="s">
        <v>126</v>
      </c>
      <c r="H1381" s="227" t="s">
        <v>1988</v>
      </c>
      <c r="I1381" s="227" t="s">
        <v>2477</v>
      </c>
      <c r="J1381" s="227" t="s">
        <v>2580</v>
      </c>
      <c r="K1381" s="227" t="s">
        <v>2492</v>
      </c>
      <c r="L1381" s="227" t="s">
        <v>347</v>
      </c>
      <c r="M1381" s="247">
        <v>4</v>
      </c>
      <c r="N1381" s="32">
        <v>3</v>
      </c>
      <c r="O1381" s="39" t="s">
        <v>1576</v>
      </c>
      <c r="P1381" s="125">
        <f>SUMIFS('C - Sazby a jednotkové ceny'!$H$7:$H$69,'C - Sazby a jednotkové ceny'!$E$7:$E$69,'A1 - Seznam míst plnění vnější'!L1381,'C - Sazby a jednotkové ceny'!$F$7:$F$69,'A1 - Seznam míst plnění vnější'!M1381)</f>
        <v>0</v>
      </c>
      <c r="Q1381" s="269">
        <f t="shared" si="63"/>
        <v>0</v>
      </c>
      <c r="R1381" s="249" t="s">
        <v>1586</v>
      </c>
      <c r="S1381" s="251" t="s">
        <v>1586</v>
      </c>
      <c r="T1381" s="252" t="s">
        <v>1586</v>
      </c>
      <c r="U1381" s="250" t="s">
        <v>1586</v>
      </c>
      <c r="V1381" s="261" t="s">
        <v>1586</v>
      </c>
      <c r="W1381" s="262" t="s">
        <v>1586</v>
      </c>
      <c r="Y1381" s="15">
        <f ca="1">SUMIFS('D - Harmonogram úklidu'!$AJ$5:$AJ$1213,'D - Harmonogram úklidu'!$A$5:$A$1213,'A1 - Seznam míst plnění vnější'!G1382,'D - Harmonogram úklidu'!$B$5:$B$1213,'A1 - Seznam míst plnění vnější'!L1382)</f>
        <v>12</v>
      </c>
      <c r="Z1381" s="47" t="str">
        <f t="shared" si="62"/>
        <v>Znojmo</v>
      </c>
    </row>
    <row r="1382" spans="1:26" ht="19.5" customHeight="1" x14ac:dyDescent="0.25">
      <c r="A1382" s="14" t="s">
        <v>2510</v>
      </c>
      <c r="B1382" s="30">
        <v>1201</v>
      </c>
      <c r="C1382" s="44" t="s">
        <v>68</v>
      </c>
      <c r="D1382" s="42" t="s">
        <v>126</v>
      </c>
      <c r="E1382" s="26">
        <v>369553</v>
      </c>
      <c r="F1382" s="26" t="s">
        <v>1835</v>
      </c>
      <c r="G1382" s="33" t="s">
        <v>126</v>
      </c>
      <c r="H1382" s="227" t="s">
        <v>1988</v>
      </c>
      <c r="I1382" s="227" t="s">
        <v>2477</v>
      </c>
      <c r="J1382" s="227" t="s">
        <v>2580</v>
      </c>
      <c r="K1382" s="227" t="s">
        <v>2493</v>
      </c>
      <c r="L1382" s="227" t="s">
        <v>348</v>
      </c>
      <c r="M1382" s="247">
        <v>12</v>
      </c>
      <c r="N1382" s="32">
        <v>2</v>
      </c>
      <c r="O1382" s="39" t="s">
        <v>1576</v>
      </c>
      <c r="P1382" s="125">
        <f>SUMIFS('C - Sazby a jednotkové ceny'!$H$7:$H$69,'C - Sazby a jednotkové ceny'!$E$7:$E$69,'A1 - Seznam míst plnění vnější'!L1382,'C - Sazby a jednotkové ceny'!$F$7:$F$69,'A1 - Seznam míst plnění vnější'!M1382)</f>
        <v>0</v>
      </c>
      <c r="Q1382" s="269">
        <f t="shared" si="63"/>
        <v>0</v>
      </c>
      <c r="R1382" s="249" t="s">
        <v>1586</v>
      </c>
      <c r="S1382" s="251" t="s">
        <v>1586</v>
      </c>
      <c r="T1382" s="252" t="s">
        <v>1586</v>
      </c>
      <c r="U1382" s="250" t="s">
        <v>1586</v>
      </c>
      <c r="V1382" s="261" t="s">
        <v>1586</v>
      </c>
      <c r="W1382" s="262" t="s">
        <v>1586</v>
      </c>
      <c r="Y1382" s="15">
        <f ca="1">SUMIFS('D - Harmonogram úklidu'!$AJ$5:$AJ$1213,'D - Harmonogram úklidu'!$A$5:$A$1213,'A1 - Seznam míst plnění vnější'!G1383,'D - Harmonogram úklidu'!$B$5:$B$1213,'A1 - Seznam míst plnění vnější'!L1383)</f>
        <v>16</v>
      </c>
      <c r="Z1382" s="47" t="str">
        <f t="shared" si="62"/>
        <v>Znojmo</v>
      </c>
    </row>
    <row r="1383" spans="1:26" ht="19.5" customHeight="1" x14ac:dyDescent="0.25">
      <c r="A1383" s="14" t="s">
        <v>2510</v>
      </c>
      <c r="B1383" s="30">
        <v>1201</v>
      </c>
      <c r="C1383" s="26" t="s">
        <v>68</v>
      </c>
      <c r="D1383" s="42" t="s">
        <v>126</v>
      </c>
      <c r="E1383" s="26">
        <v>369553</v>
      </c>
      <c r="F1383" s="26" t="s">
        <v>1836</v>
      </c>
      <c r="G1383" s="33" t="s">
        <v>126</v>
      </c>
      <c r="H1383" s="227" t="s">
        <v>1988</v>
      </c>
      <c r="I1383" s="228" t="s">
        <v>2477</v>
      </c>
      <c r="J1383" s="227" t="s">
        <v>2580</v>
      </c>
      <c r="K1383" s="228" t="s">
        <v>2495</v>
      </c>
      <c r="L1383" s="227" t="s">
        <v>350</v>
      </c>
      <c r="M1383" s="247">
        <v>4</v>
      </c>
      <c r="N1383" s="246">
        <v>2129.33</v>
      </c>
      <c r="O1383" s="243" t="s">
        <v>1575</v>
      </c>
      <c r="P1383" s="125">
        <f>SUMIFS('C - Sazby a jednotkové ceny'!$H$7:$H$69,'C - Sazby a jednotkové ceny'!$E$7:$E$69,'A1 - Seznam míst plnění vnější'!L1383,'C - Sazby a jednotkové ceny'!$F$7:$F$69,'A1 - Seznam míst plnění vnější'!M1383)</f>
        <v>0</v>
      </c>
      <c r="Q1383" s="269">
        <f t="shared" si="63"/>
        <v>0</v>
      </c>
      <c r="R1383" s="249" t="s">
        <v>1586</v>
      </c>
      <c r="S1383" s="251" t="s">
        <v>1585</v>
      </c>
      <c r="T1383" s="256" t="s">
        <v>1585</v>
      </c>
      <c r="U1383" s="250" t="s">
        <v>1586</v>
      </c>
      <c r="V1383" s="261" t="s">
        <v>1586</v>
      </c>
      <c r="W1383" s="262" t="s">
        <v>1586</v>
      </c>
      <c r="Y1383" s="15">
        <f ca="1">SUMIFS('D - Harmonogram úklidu'!$AJ$5:$AJ$1213,'D - Harmonogram úklidu'!$A$5:$A$1213,'A1 - Seznam míst plnění vnější'!G1384,'D - Harmonogram úklidu'!$B$5:$B$1213,'A1 - Seznam míst plnění vnější'!L1384)</f>
        <v>1</v>
      </c>
      <c r="Z1383" s="47" t="str">
        <f t="shared" si="62"/>
        <v>Znojmo</v>
      </c>
    </row>
    <row r="1384" spans="1:26" ht="19.5" customHeight="1" x14ac:dyDescent="0.25">
      <c r="A1384" s="14" t="s">
        <v>2510</v>
      </c>
      <c r="B1384" s="30">
        <v>1201</v>
      </c>
      <c r="C1384" s="44" t="s">
        <v>68</v>
      </c>
      <c r="D1384" s="42" t="s">
        <v>126</v>
      </c>
      <c r="E1384" s="26">
        <v>369553</v>
      </c>
      <c r="F1384" s="26" t="s">
        <v>1837</v>
      </c>
      <c r="G1384" s="33" t="s">
        <v>126</v>
      </c>
      <c r="H1384" s="227" t="s">
        <v>1988</v>
      </c>
      <c r="I1384" s="227" t="s">
        <v>2477</v>
      </c>
      <c r="J1384" s="227" t="s">
        <v>2494</v>
      </c>
      <c r="K1384" s="227" t="s">
        <v>2494</v>
      </c>
      <c r="L1384" s="227" t="s">
        <v>391</v>
      </c>
      <c r="M1384" s="247">
        <v>1</v>
      </c>
      <c r="N1384" s="244">
        <v>2116</v>
      </c>
      <c r="O1384" s="243" t="s">
        <v>1575</v>
      </c>
      <c r="P1384" s="125">
        <f>SUMIFS('C - Sazby a jednotkové ceny'!$H$7:$H$69,'C - Sazby a jednotkové ceny'!$E$7:$E$69,'A1 - Seznam míst plnění vnější'!L1384,'C - Sazby a jednotkové ceny'!$F$7:$F$69,'A1 - Seznam míst plnění vnější'!M1384)</f>
        <v>0</v>
      </c>
      <c r="Q1384" s="269">
        <f t="shared" si="63"/>
        <v>0</v>
      </c>
      <c r="R1384" s="249" t="s">
        <v>1586</v>
      </c>
      <c r="S1384" s="251" t="s">
        <v>1586</v>
      </c>
      <c r="T1384" s="252" t="s">
        <v>1586</v>
      </c>
      <c r="U1384" s="250" t="s">
        <v>1586</v>
      </c>
      <c r="V1384" s="261" t="s">
        <v>1586</v>
      </c>
      <c r="W1384" s="262" t="s">
        <v>1586</v>
      </c>
      <c r="Y1384" s="15">
        <f ca="1">SUMIFS('D - Harmonogram úklidu'!$AJ$5:$AJ$1213,'D - Harmonogram úklidu'!$A$5:$A$1213,'A1 - Seznam míst plnění vnější'!G1385,'D - Harmonogram úklidu'!$B$5:$B$1213,'A1 - Seznam míst plnění vnější'!L1385)</f>
        <v>24</v>
      </c>
      <c r="Z1384" s="47" t="str">
        <f t="shared" si="62"/>
        <v>Znojmo</v>
      </c>
    </row>
    <row r="1385" spans="1:26" ht="11.25" customHeight="1" x14ac:dyDescent="0.25">
      <c r="A1385" s="14" t="s">
        <v>2510</v>
      </c>
      <c r="B1385" s="30">
        <v>1201</v>
      </c>
      <c r="C1385" s="44" t="s">
        <v>68</v>
      </c>
      <c r="D1385" s="42" t="s">
        <v>126</v>
      </c>
      <c r="E1385" s="26">
        <v>369553</v>
      </c>
      <c r="F1385" s="26" t="s">
        <v>1951</v>
      </c>
      <c r="G1385" s="33" t="s">
        <v>126</v>
      </c>
      <c r="H1385" s="227" t="s">
        <v>1988</v>
      </c>
      <c r="I1385" s="227" t="s">
        <v>2478</v>
      </c>
      <c r="J1385" s="227" t="s">
        <v>2580</v>
      </c>
      <c r="K1385" s="227" t="s">
        <v>2492</v>
      </c>
      <c r="L1385" s="227" t="s">
        <v>347</v>
      </c>
      <c r="M1385" s="247">
        <v>12</v>
      </c>
      <c r="N1385" s="32">
        <v>4</v>
      </c>
      <c r="O1385" s="39" t="s">
        <v>1576</v>
      </c>
      <c r="P1385" s="125">
        <f>SUMIFS('C - Sazby a jednotkové ceny'!$H$7:$H$69,'C - Sazby a jednotkové ceny'!$E$7:$E$69,'A1 - Seznam míst plnění vnější'!L1385,'C - Sazby a jednotkové ceny'!$F$7:$F$69,'A1 - Seznam míst plnění vnější'!M1385)</f>
        <v>0</v>
      </c>
      <c r="Q1385" s="269">
        <f t="shared" si="63"/>
        <v>0</v>
      </c>
      <c r="R1385" s="249" t="s">
        <v>1586</v>
      </c>
      <c r="S1385" s="251" t="s">
        <v>1586</v>
      </c>
      <c r="T1385" s="252" t="s">
        <v>1586</v>
      </c>
      <c r="U1385" s="250" t="s">
        <v>1586</v>
      </c>
      <c r="V1385" s="261" t="s">
        <v>1586</v>
      </c>
      <c r="W1385" s="262" t="s">
        <v>1586</v>
      </c>
      <c r="Y1385" s="15">
        <f ca="1">SUMIFS('D - Harmonogram úklidu'!$AJ$5:$AJ$1213,'D - Harmonogram úklidu'!$A$5:$A$1213,'A1 - Seznam míst plnění vnější'!G1386,'D - Harmonogram úklidu'!$B$5:$B$1213,'A1 - Seznam míst plnění vnější'!L1386)</f>
        <v>12</v>
      </c>
      <c r="Z1385" s="47" t="str">
        <f t="shared" si="62"/>
        <v>Znojmo</v>
      </c>
    </row>
    <row r="1386" spans="1:26" ht="11.25" customHeight="1" x14ac:dyDescent="0.25">
      <c r="A1386" s="14" t="s">
        <v>2510</v>
      </c>
      <c r="B1386" s="30">
        <v>1201</v>
      </c>
      <c r="C1386" s="44" t="s">
        <v>68</v>
      </c>
      <c r="D1386" s="42" t="s">
        <v>126</v>
      </c>
      <c r="E1386" s="26">
        <v>369553</v>
      </c>
      <c r="F1386" s="26" t="s">
        <v>1952</v>
      </c>
      <c r="G1386" s="33" t="s">
        <v>126</v>
      </c>
      <c r="H1386" s="227" t="s">
        <v>1988</v>
      </c>
      <c r="I1386" s="227" t="s">
        <v>2478</v>
      </c>
      <c r="J1386" s="227" t="s">
        <v>2580</v>
      </c>
      <c r="K1386" s="227" t="s">
        <v>2493</v>
      </c>
      <c r="L1386" s="227" t="s">
        <v>348</v>
      </c>
      <c r="M1386" s="247">
        <v>12</v>
      </c>
      <c r="N1386" s="31">
        <v>3</v>
      </c>
      <c r="O1386" s="39" t="s">
        <v>1576</v>
      </c>
      <c r="P1386" s="125">
        <f>SUMIFS('C - Sazby a jednotkové ceny'!$H$7:$H$69,'C - Sazby a jednotkové ceny'!$E$7:$E$69,'A1 - Seznam míst plnění vnější'!L1386,'C - Sazby a jednotkové ceny'!$F$7:$F$69,'A1 - Seznam míst plnění vnější'!M1386)</f>
        <v>0</v>
      </c>
      <c r="Q1386" s="269">
        <f t="shared" si="63"/>
        <v>0</v>
      </c>
      <c r="R1386" s="249" t="s">
        <v>1586</v>
      </c>
      <c r="S1386" s="251" t="s">
        <v>1586</v>
      </c>
      <c r="T1386" s="254" t="s">
        <v>1586</v>
      </c>
      <c r="U1386" s="250" t="s">
        <v>1586</v>
      </c>
      <c r="V1386" s="261" t="s">
        <v>1586</v>
      </c>
      <c r="W1386" s="262" t="s">
        <v>1586</v>
      </c>
      <c r="Y1386" s="15">
        <f ca="1">SUMIFS('D - Harmonogram úklidu'!$AJ$5:$AJ$1213,'D - Harmonogram úklidu'!$A$5:$A$1213,'A1 - Seznam míst plnění vnější'!G1387,'D - Harmonogram úklidu'!$B$5:$B$1213,'A1 - Seznam míst plnění vnější'!L1387)</f>
        <v>16</v>
      </c>
      <c r="Z1386" s="47" t="str">
        <f t="shared" si="62"/>
        <v>Znojmo</v>
      </c>
    </row>
    <row r="1387" spans="1:26" ht="11.25" customHeight="1" x14ac:dyDescent="0.25">
      <c r="A1387" s="14" t="s">
        <v>2510</v>
      </c>
      <c r="B1387" s="30">
        <v>1201</v>
      </c>
      <c r="C1387" s="44" t="s">
        <v>68</v>
      </c>
      <c r="D1387" s="42" t="s">
        <v>126</v>
      </c>
      <c r="E1387" s="26">
        <v>369553</v>
      </c>
      <c r="F1387" s="26" t="s">
        <v>1953</v>
      </c>
      <c r="G1387" s="33" t="s">
        <v>126</v>
      </c>
      <c r="H1387" s="227" t="s">
        <v>1988</v>
      </c>
      <c r="I1387" s="227" t="s">
        <v>2478</v>
      </c>
      <c r="J1387" s="227" t="s">
        <v>2580</v>
      </c>
      <c r="K1387" s="227" t="s">
        <v>2495</v>
      </c>
      <c r="L1387" s="227" t="s">
        <v>350</v>
      </c>
      <c r="M1387" s="247">
        <v>12</v>
      </c>
      <c r="N1387" s="244">
        <v>2523</v>
      </c>
      <c r="O1387" s="243" t="s">
        <v>1575</v>
      </c>
      <c r="P1387" s="125">
        <f>SUMIFS('C - Sazby a jednotkové ceny'!$H$7:$H$69,'C - Sazby a jednotkové ceny'!$E$7:$E$69,'A1 - Seznam míst plnění vnější'!L1387,'C - Sazby a jednotkové ceny'!$F$7:$F$69,'A1 - Seznam míst plnění vnější'!M1387)</f>
        <v>0</v>
      </c>
      <c r="Q1387" s="269">
        <f t="shared" si="63"/>
        <v>0</v>
      </c>
      <c r="R1387" s="249" t="s">
        <v>1586</v>
      </c>
      <c r="S1387" s="251" t="s">
        <v>1585</v>
      </c>
      <c r="T1387" s="252" t="s">
        <v>1585</v>
      </c>
      <c r="U1387" s="250" t="s">
        <v>1586</v>
      </c>
      <c r="V1387" s="261" t="s">
        <v>1586</v>
      </c>
      <c r="W1387" s="262" t="s">
        <v>1586</v>
      </c>
      <c r="Y1387" s="15">
        <f>SUMIFS('D - Harmonogram úklidu'!$AJ$5:$AJ$1213,'D - Harmonogram úklidu'!$A$5:$A$1213,'A1 - Seznam míst plnění vnější'!G1388,'D - Harmonogram úklidu'!$B$5:$B$1213,'A1 - Seznam míst plnění vnější'!L1388)</f>
        <v>0</v>
      </c>
      <c r="Z1387" s="47" t="str">
        <f t="shared" si="62"/>
        <v>Znojmo</v>
      </c>
    </row>
    <row r="1388" spans="1:26" ht="11.25" customHeight="1" x14ac:dyDescent="0.25">
      <c r="A1388" s="14" t="s">
        <v>489</v>
      </c>
      <c r="B1388" s="30">
        <v>1201</v>
      </c>
      <c r="C1388" s="26" t="s">
        <v>68</v>
      </c>
      <c r="D1388" s="42" t="s">
        <v>126</v>
      </c>
      <c r="E1388" s="26">
        <v>348508</v>
      </c>
      <c r="F1388" s="26" t="s">
        <v>1649</v>
      </c>
      <c r="G1388" s="33" t="s">
        <v>1987</v>
      </c>
      <c r="H1388" s="227" t="s">
        <v>1988</v>
      </c>
      <c r="I1388" s="227" t="s">
        <v>2476</v>
      </c>
      <c r="J1388" s="227" t="s">
        <v>2580</v>
      </c>
      <c r="K1388" s="227" t="s">
        <v>2495</v>
      </c>
      <c r="L1388" s="227" t="s">
        <v>350</v>
      </c>
      <c r="M1388" s="247">
        <v>4</v>
      </c>
      <c r="N1388" s="244">
        <v>125</v>
      </c>
      <c r="O1388" s="243" t="s">
        <v>1575</v>
      </c>
      <c r="P1388" s="125">
        <f>SUMIFS('C - Sazby a jednotkové ceny'!$H$7:$H$69,'C - Sazby a jednotkové ceny'!$E$7:$E$69,'A1 - Seznam míst plnění vnější'!L1388,'C - Sazby a jednotkové ceny'!$F$7:$F$69,'A1 - Seznam míst plnění vnější'!M1388)</f>
        <v>0</v>
      </c>
      <c r="Q1388" s="269">
        <f t="shared" si="63"/>
        <v>0</v>
      </c>
      <c r="R1388" s="249" t="s">
        <v>1586</v>
      </c>
      <c r="S1388" s="251" t="s">
        <v>1586</v>
      </c>
      <c r="T1388" s="252" t="s">
        <v>1586</v>
      </c>
      <c r="U1388" s="250" t="s">
        <v>1586</v>
      </c>
      <c r="V1388" s="261" t="s">
        <v>1586</v>
      </c>
      <c r="W1388" s="262" t="s">
        <v>1586</v>
      </c>
      <c r="Y1388" s="15">
        <f ca="1">SUMIFS('D - Harmonogram úklidu'!$AJ$5:$AJ$1213,'D - Harmonogram úklidu'!$A$5:$A$1213,'A1 - Seznam míst plnění vnější'!G1381,'D - Harmonogram úklidu'!$B$5:$B$1213,'A1 - Seznam míst plnění vnější'!L1381)</f>
        <v>24</v>
      </c>
      <c r="Z1388" s="47" t="str">
        <f t="shared" si="62"/>
        <v>Znojmo nemocnice</v>
      </c>
    </row>
    <row r="1389" spans="1:26" ht="19.5" customHeight="1" x14ac:dyDescent="0.25">
      <c r="A1389" s="14" t="s">
        <v>2510</v>
      </c>
      <c r="B1389" s="30">
        <v>1201</v>
      </c>
      <c r="C1389" s="44" t="s">
        <v>68</v>
      </c>
      <c r="D1389" s="42" t="s">
        <v>126</v>
      </c>
      <c r="E1389" s="26">
        <v>362749</v>
      </c>
      <c r="F1389" s="26" t="s">
        <v>1624</v>
      </c>
      <c r="G1389" s="33" t="s">
        <v>326</v>
      </c>
      <c r="H1389" s="227" t="s">
        <v>1988</v>
      </c>
      <c r="I1389" s="227" t="s">
        <v>2479</v>
      </c>
      <c r="J1389" s="227" t="s">
        <v>2580</v>
      </c>
      <c r="K1389" s="227" t="s">
        <v>2491</v>
      </c>
      <c r="L1389" s="227" t="s">
        <v>346</v>
      </c>
      <c r="M1389" s="247">
        <v>2</v>
      </c>
      <c r="N1389" s="244">
        <v>10</v>
      </c>
      <c r="O1389" s="243" t="s">
        <v>1575</v>
      </c>
      <c r="P1389" s="125">
        <f>SUMIFS('C - Sazby a jednotkové ceny'!$H$7:$H$69,'C - Sazby a jednotkové ceny'!$E$7:$E$69,'A1 - Seznam míst plnění vnější'!L1389,'C - Sazby a jednotkové ceny'!$F$7:$F$69,'A1 - Seznam míst plnění vnější'!M1389)</f>
        <v>0</v>
      </c>
      <c r="Q1389" s="269">
        <f t="shared" si="63"/>
        <v>0</v>
      </c>
      <c r="R1389" s="249" t="s">
        <v>1586</v>
      </c>
      <c r="S1389" s="251" t="s">
        <v>1586</v>
      </c>
      <c r="T1389" s="252" t="s">
        <v>1586</v>
      </c>
      <c r="U1389" s="250" t="s">
        <v>1586</v>
      </c>
      <c r="V1389" s="261" t="s">
        <v>1586</v>
      </c>
      <c r="W1389" s="262" t="s">
        <v>1586</v>
      </c>
      <c r="Y1389" s="15">
        <f ca="1">SUMIFS('D - Harmonogram úklidu'!$AJ$5:$AJ$1213,'D - Harmonogram úklidu'!$A$5:$A$1213,'A1 - Seznam míst plnění vnější'!G1389,'D - Harmonogram úklidu'!$B$5:$B$1213,'A1 - Seznam míst plnění vnější'!L1389)</f>
        <v>4</v>
      </c>
      <c r="Z1389" s="47" t="str">
        <f t="shared" si="62"/>
        <v>Znojmo-Nový Šaldorf</v>
      </c>
    </row>
    <row r="1390" spans="1:26" ht="19.5" customHeight="1" x14ac:dyDescent="0.25">
      <c r="A1390" s="14" t="s">
        <v>2510</v>
      </c>
      <c r="B1390" s="30">
        <v>1201</v>
      </c>
      <c r="C1390" s="26" t="s">
        <v>68</v>
      </c>
      <c r="D1390" s="42" t="s">
        <v>126</v>
      </c>
      <c r="E1390" s="26">
        <v>362749</v>
      </c>
      <c r="F1390" s="26" t="s">
        <v>1625</v>
      </c>
      <c r="G1390" s="33" t="s">
        <v>326</v>
      </c>
      <c r="H1390" s="227" t="s">
        <v>1988</v>
      </c>
      <c r="I1390" s="227" t="s">
        <v>2479</v>
      </c>
      <c r="J1390" s="227" t="s">
        <v>2580</v>
      </c>
      <c r="K1390" s="227" t="s">
        <v>2492</v>
      </c>
      <c r="L1390" s="227" t="s">
        <v>347</v>
      </c>
      <c r="M1390" s="247">
        <v>2</v>
      </c>
      <c r="N1390" s="32">
        <v>1</v>
      </c>
      <c r="O1390" s="39" t="s">
        <v>1576</v>
      </c>
      <c r="P1390" s="125">
        <f>SUMIFS('C - Sazby a jednotkové ceny'!$H$7:$H$69,'C - Sazby a jednotkové ceny'!$E$7:$E$69,'A1 - Seznam míst plnění vnější'!L1390,'C - Sazby a jednotkové ceny'!$F$7:$F$69,'A1 - Seznam míst plnění vnější'!M1390)</f>
        <v>0</v>
      </c>
      <c r="Q1390" s="269">
        <f t="shared" si="63"/>
        <v>0</v>
      </c>
      <c r="R1390" s="249" t="s">
        <v>1586</v>
      </c>
      <c r="S1390" s="251" t="s">
        <v>1586</v>
      </c>
      <c r="T1390" s="252" t="s">
        <v>1586</v>
      </c>
      <c r="U1390" s="250" t="s">
        <v>1586</v>
      </c>
      <c r="V1390" s="261" t="s">
        <v>1586</v>
      </c>
      <c r="W1390" s="262" t="s">
        <v>1586</v>
      </c>
      <c r="Y1390" s="15">
        <f ca="1">SUMIFS('D - Harmonogram úklidu'!$AJ$5:$AJ$1213,'D - Harmonogram úklidu'!$A$5:$A$1213,'A1 - Seznam míst plnění vnější'!G1390,'D - Harmonogram úklidu'!$B$5:$B$1213,'A1 - Seznam míst plnění vnější'!L1390)</f>
        <v>4</v>
      </c>
      <c r="Z1390" s="47" t="str">
        <f t="shared" si="62"/>
        <v>Znojmo-Nový Šaldorf</v>
      </c>
    </row>
    <row r="1391" spans="1:26" ht="19.5" customHeight="1" x14ac:dyDescent="0.25">
      <c r="A1391" s="14" t="s">
        <v>2510</v>
      </c>
      <c r="B1391" s="30">
        <v>1201</v>
      </c>
      <c r="C1391" s="26" t="s">
        <v>68</v>
      </c>
      <c r="D1391" s="42" t="s">
        <v>126</v>
      </c>
      <c r="E1391" s="26">
        <v>362749</v>
      </c>
      <c r="F1391" s="26" t="s">
        <v>1626</v>
      </c>
      <c r="G1391" s="33" t="s">
        <v>326</v>
      </c>
      <c r="H1391" s="227" t="s">
        <v>1988</v>
      </c>
      <c r="I1391" s="227" t="s">
        <v>2479</v>
      </c>
      <c r="J1391" s="227" t="s">
        <v>2580</v>
      </c>
      <c r="K1391" s="227" t="s">
        <v>2495</v>
      </c>
      <c r="L1391" s="227" t="s">
        <v>350</v>
      </c>
      <c r="M1391" s="247">
        <v>2</v>
      </c>
      <c r="N1391" s="244">
        <v>230</v>
      </c>
      <c r="O1391" s="243" t="s">
        <v>1575</v>
      </c>
      <c r="P1391" s="125">
        <f>SUMIFS('C - Sazby a jednotkové ceny'!$H$7:$H$69,'C - Sazby a jednotkové ceny'!$E$7:$E$69,'A1 - Seznam míst plnění vnější'!L1391,'C - Sazby a jednotkové ceny'!$F$7:$F$69,'A1 - Seznam míst plnění vnější'!M1391)</f>
        <v>0</v>
      </c>
      <c r="Q1391" s="269">
        <f t="shared" si="63"/>
        <v>0</v>
      </c>
      <c r="R1391" s="249" t="s">
        <v>1586</v>
      </c>
      <c r="S1391" s="251" t="s">
        <v>1586</v>
      </c>
      <c r="T1391" s="252" t="s">
        <v>1586</v>
      </c>
      <c r="U1391" s="250" t="s">
        <v>1586</v>
      </c>
      <c r="V1391" s="261" t="s">
        <v>1586</v>
      </c>
      <c r="W1391" s="262" t="s">
        <v>1586</v>
      </c>
      <c r="Y1391" s="15">
        <f ca="1">SUMIFS('D - Harmonogram úklidu'!$AJ$5:$AJ$1213,'D - Harmonogram úklidu'!$A$5:$A$1213,'A1 - Seznam míst plnění vnější'!G1391,'D - Harmonogram úklidu'!$B$5:$B$1213,'A1 - Seznam míst plnění vnější'!L1391)</f>
        <v>4</v>
      </c>
      <c r="Z1391" s="47" t="str">
        <f t="shared" si="62"/>
        <v>Znojmo-Nový Šaldorf</v>
      </c>
    </row>
    <row r="1392" spans="1:26" ht="19.5" customHeight="1" x14ac:dyDescent="0.25">
      <c r="A1392" s="14" t="s">
        <v>2510</v>
      </c>
      <c r="B1392" s="30">
        <v>1201</v>
      </c>
      <c r="C1392" s="26" t="s">
        <v>68</v>
      </c>
      <c r="D1392" s="42" t="s">
        <v>126</v>
      </c>
      <c r="E1392" s="26">
        <v>362749</v>
      </c>
      <c r="F1392" s="26" t="s">
        <v>1627</v>
      </c>
      <c r="G1392" s="33" t="s">
        <v>326</v>
      </c>
      <c r="H1392" s="227" t="s">
        <v>1988</v>
      </c>
      <c r="I1392" s="227" t="s">
        <v>2479</v>
      </c>
      <c r="J1392" s="227" t="s">
        <v>2494</v>
      </c>
      <c r="K1392" s="227" t="s">
        <v>2494</v>
      </c>
      <c r="L1392" s="227" t="s">
        <v>391</v>
      </c>
      <c r="M1392" s="247">
        <v>1</v>
      </c>
      <c r="N1392" s="244">
        <v>180</v>
      </c>
      <c r="O1392" s="243" t="s">
        <v>1575</v>
      </c>
      <c r="P1392" s="125">
        <f>SUMIFS('C - Sazby a jednotkové ceny'!$H$7:$H$69,'C - Sazby a jednotkové ceny'!$E$7:$E$69,'A1 - Seznam míst plnění vnější'!L1392,'C - Sazby a jednotkové ceny'!$F$7:$F$69,'A1 - Seznam míst plnění vnější'!M1392)</f>
        <v>0</v>
      </c>
      <c r="Q1392" s="269">
        <f t="shared" si="63"/>
        <v>0</v>
      </c>
      <c r="R1392" s="249" t="s">
        <v>1586</v>
      </c>
      <c r="S1392" s="251" t="s">
        <v>1586</v>
      </c>
      <c r="T1392" s="252" t="s">
        <v>1586</v>
      </c>
      <c r="U1392" s="250" t="s">
        <v>1586</v>
      </c>
      <c r="V1392" s="261" t="s">
        <v>1586</v>
      </c>
      <c r="W1392" s="262" t="s">
        <v>1586</v>
      </c>
      <c r="Y1392" s="15">
        <f ca="1">SUMIFS('D - Harmonogram úklidu'!$AJ$5:$AJ$1213,'D - Harmonogram úklidu'!$A$5:$A$1213,'A1 - Seznam míst plnění vnější'!G1392,'D - Harmonogram úklidu'!$B$5:$B$1213,'A1 - Seznam míst plnění vnější'!L1392)</f>
        <v>1</v>
      </c>
      <c r="Z1392" s="47" t="str">
        <f t="shared" si="62"/>
        <v>Znojmo-Nový Šaldorf</v>
      </c>
    </row>
    <row r="1393" spans="1:26" ht="19.5" customHeight="1" x14ac:dyDescent="0.25">
      <c r="A1393" s="14" t="s">
        <v>2510</v>
      </c>
      <c r="B1393" s="30">
        <v>2001</v>
      </c>
      <c r="C1393" s="44" t="s">
        <v>68</v>
      </c>
      <c r="D1393" s="42" t="s">
        <v>33</v>
      </c>
      <c r="E1393" s="26">
        <v>339754</v>
      </c>
      <c r="F1393" s="26" t="s">
        <v>1874</v>
      </c>
      <c r="G1393" s="33" t="s">
        <v>38</v>
      </c>
      <c r="H1393" s="227" t="s">
        <v>1988</v>
      </c>
      <c r="I1393" s="227" t="s">
        <v>2480</v>
      </c>
      <c r="J1393" s="227" t="s">
        <v>2580</v>
      </c>
      <c r="K1393" s="227" t="s">
        <v>2492</v>
      </c>
      <c r="L1393" s="227" t="s">
        <v>347</v>
      </c>
      <c r="M1393" s="247">
        <v>4</v>
      </c>
      <c r="N1393" s="32">
        <v>4</v>
      </c>
      <c r="O1393" s="39" t="s">
        <v>1576</v>
      </c>
      <c r="P1393" s="125">
        <f>SUMIFS('C - Sazby a jednotkové ceny'!$H$7:$H$69,'C - Sazby a jednotkové ceny'!$E$7:$E$69,'A1 - Seznam míst plnění vnější'!L1393,'C - Sazby a jednotkové ceny'!$F$7:$F$69,'A1 - Seznam míst plnění vnější'!M1393)</f>
        <v>0</v>
      </c>
      <c r="Q1393" s="269">
        <f t="shared" si="63"/>
        <v>0</v>
      </c>
      <c r="R1393" s="249" t="s">
        <v>1586</v>
      </c>
      <c r="S1393" s="251" t="s">
        <v>1586</v>
      </c>
      <c r="T1393" s="252" t="s">
        <v>1586</v>
      </c>
      <c r="U1393" s="250" t="s">
        <v>1586</v>
      </c>
      <c r="V1393" s="261" t="s">
        <v>1586</v>
      </c>
      <c r="W1393" s="262" t="s">
        <v>1586</v>
      </c>
      <c r="Y1393" s="15">
        <f ca="1">SUMIFS('D - Harmonogram úklidu'!$AJ$5:$AJ$1213,'D - Harmonogram úklidu'!$A$5:$A$1213,'A1 - Seznam míst plnění vnější'!G1393,'D - Harmonogram úklidu'!$B$5:$B$1213,'A1 - Seznam míst plnění vnější'!L1393)</f>
        <v>4</v>
      </c>
      <c r="Z1393" s="47" t="str">
        <f t="shared" si="62"/>
        <v>Žabčice</v>
      </c>
    </row>
    <row r="1394" spans="1:26" ht="19.5" customHeight="1" x14ac:dyDescent="0.25">
      <c r="A1394" s="14" t="s">
        <v>2510</v>
      </c>
      <c r="B1394" s="30">
        <v>2001</v>
      </c>
      <c r="C1394" s="44" t="s">
        <v>68</v>
      </c>
      <c r="D1394" s="42" t="s">
        <v>33</v>
      </c>
      <c r="E1394" s="26">
        <v>339754</v>
      </c>
      <c r="F1394" s="26" t="s">
        <v>1875</v>
      </c>
      <c r="G1394" s="33" t="s">
        <v>38</v>
      </c>
      <c r="H1394" s="227" t="s">
        <v>1988</v>
      </c>
      <c r="I1394" s="227" t="s">
        <v>2480</v>
      </c>
      <c r="J1394" s="227" t="s">
        <v>2580</v>
      </c>
      <c r="K1394" s="227" t="s">
        <v>2493</v>
      </c>
      <c r="L1394" s="227" t="s">
        <v>348</v>
      </c>
      <c r="M1394" s="247">
        <v>4</v>
      </c>
      <c r="N1394" s="31">
        <v>2</v>
      </c>
      <c r="O1394" s="39" t="s">
        <v>1576</v>
      </c>
      <c r="P1394" s="125">
        <f>SUMIFS('C - Sazby a jednotkové ceny'!$H$7:$H$69,'C - Sazby a jednotkové ceny'!$E$7:$E$69,'A1 - Seznam míst plnění vnější'!L1394,'C - Sazby a jednotkové ceny'!$F$7:$F$69,'A1 - Seznam míst plnění vnější'!M1394)</f>
        <v>0</v>
      </c>
      <c r="Q1394" s="269">
        <f t="shared" si="63"/>
        <v>0</v>
      </c>
      <c r="R1394" s="249" t="s">
        <v>1586</v>
      </c>
      <c r="S1394" s="251" t="s">
        <v>1586</v>
      </c>
      <c r="T1394" s="254" t="s">
        <v>1586</v>
      </c>
      <c r="U1394" s="250" t="s">
        <v>1586</v>
      </c>
      <c r="V1394" s="261" t="s">
        <v>1586</v>
      </c>
      <c r="W1394" s="262" t="s">
        <v>1586</v>
      </c>
      <c r="Y1394" s="15">
        <f ca="1">SUMIFS('D - Harmonogram úklidu'!$AJ$5:$AJ$1213,'D - Harmonogram úklidu'!$A$5:$A$1213,'A1 - Seznam míst plnění vnější'!G1394,'D - Harmonogram úklidu'!$B$5:$B$1213,'A1 - Seznam míst plnění vnější'!L1394)</f>
        <v>4</v>
      </c>
      <c r="Z1394" s="47" t="str">
        <f t="shared" si="62"/>
        <v>Žabčice</v>
      </c>
    </row>
    <row r="1395" spans="1:26" ht="19.5" customHeight="1" x14ac:dyDescent="0.25">
      <c r="A1395" s="14" t="s">
        <v>2510</v>
      </c>
      <c r="B1395" s="30">
        <v>2001</v>
      </c>
      <c r="C1395" s="44" t="s">
        <v>68</v>
      </c>
      <c r="D1395" s="42" t="s">
        <v>33</v>
      </c>
      <c r="E1395" s="26">
        <v>339754</v>
      </c>
      <c r="F1395" s="26" t="s">
        <v>1876</v>
      </c>
      <c r="G1395" s="33" t="s">
        <v>38</v>
      </c>
      <c r="H1395" s="227" t="s">
        <v>1988</v>
      </c>
      <c r="I1395" s="227" t="s">
        <v>2480</v>
      </c>
      <c r="J1395" s="227" t="s">
        <v>2580</v>
      </c>
      <c r="K1395" s="227" t="s">
        <v>2495</v>
      </c>
      <c r="L1395" s="227" t="s">
        <v>350</v>
      </c>
      <c r="M1395" s="247">
        <v>4</v>
      </c>
      <c r="N1395" s="245">
        <v>1221</v>
      </c>
      <c r="O1395" s="243" t="s">
        <v>1575</v>
      </c>
      <c r="P1395" s="125">
        <f>SUMIFS('C - Sazby a jednotkové ceny'!$H$7:$H$69,'C - Sazby a jednotkové ceny'!$E$7:$E$69,'A1 - Seznam míst plnění vnější'!L1395,'C - Sazby a jednotkové ceny'!$F$7:$F$69,'A1 - Seznam míst plnění vnější'!M1395)</f>
        <v>0</v>
      </c>
      <c r="Q1395" s="269">
        <f t="shared" si="63"/>
        <v>0</v>
      </c>
      <c r="R1395" s="249" t="s">
        <v>1586</v>
      </c>
      <c r="S1395" s="251" t="s">
        <v>1586</v>
      </c>
      <c r="T1395" s="254" t="s">
        <v>1586</v>
      </c>
      <c r="U1395" s="250" t="s">
        <v>1586</v>
      </c>
      <c r="V1395" s="261" t="s">
        <v>1586</v>
      </c>
      <c r="W1395" s="262" t="s">
        <v>1586</v>
      </c>
      <c r="Y1395" s="15">
        <f ca="1">SUMIFS('D - Harmonogram úklidu'!$AJ$5:$AJ$1213,'D - Harmonogram úklidu'!$A$5:$A$1213,'A1 - Seznam míst plnění vnější'!G1395,'D - Harmonogram úklidu'!$B$5:$B$1213,'A1 - Seznam míst plnění vnější'!L1395)</f>
        <v>4</v>
      </c>
      <c r="Z1395" s="47" t="str">
        <f t="shared" si="62"/>
        <v>Žabčice</v>
      </c>
    </row>
    <row r="1396" spans="1:26" ht="11.25" customHeight="1" x14ac:dyDescent="0.25">
      <c r="A1396" s="14" t="s">
        <v>2510</v>
      </c>
      <c r="B1396" s="30">
        <v>2001</v>
      </c>
      <c r="C1396" s="44" t="s">
        <v>68</v>
      </c>
      <c r="D1396" s="42" t="s">
        <v>33</v>
      </c>
      <c r="E1396" s="26">
        <v>339754</v>
      </c>
      <c r="F1396" s="26" t="s">
        <v>1638</v>
      </c>
      <c r="G1396" s="33" t="s">
        <v>38</v>
      </c>
      <c r="H1396" s="227" t="s">
        <v>1988</v>
      </c>
      <c r="I1396" s="227" t="s">
        <v>2481</v>
      </c>
      <c r="J1396" s="227" t="s">
        <v>2580</v>
      </c>
      <c r="K1396" s="227" t="s">
        <v>2495</v>
      </c>
      <c r="L1396" s="227" t="s">
        <v>349</v>
      </c>
      <c r="M1396" s="247">
        <v>2</v>
      </c>
      <c r="N1396" s="244">
        <v>123</v>
      </c>
      <c r="O1396" s="243" t="s">
        <v>1575</v>
      </c>
      <c r="P1396" s="125">
        <f>SUMIFS('C - Sazby a jednotkové ceny'!$H$7:$H$69,'C - Sazby a jednotkové ceny'!$E$7:$E$69,'A1 - Seznam míst plnění vnější'!L1396,'C - Sazby a jednotkové ceny'!$F$7:$F$69,'A1 - Seznam míst plnění vnější'!M1396)</f>
        <v>0</v>
      </c>
      <c r="Q1396" s="269">
        <f t="shared" si="63"/>
        <v>0</v>
      </c>
      <c r="R1396" s="249" t="s">
        <v>1586</v>
      </c>
      <c r="S1396" s="251" t="s">
        <v>1586</v>
      </c>
      <c r="T1396" s="252" t="s">
        <v>1586</v>
      </c>
      <c r="U1396" s="250" t="s">
        <v>1586</v>
      </c>
      <c r="V1396" s="261" t="s">
        <v>1586</v>
      </c>
      <c r="W1396" s="262" t="s">
        <v>1586</v>
      </c>
      <c r="Y1396" s="15">
        <f ca="1">SUMIFS('D - Harmonogram úklidu'!$AJ$5:$AJ$1213,'D - Harmonogram úklidu'!$A$5:$A$1213,'A1 - Seznam míst plnění vnější'!G1396,'D - Harmonogram úklidu'!$B$5:$B$1213,'A1 - Seznam míst plnění vnější'!L1396)</f>
        <v>4</v>
      </c>
      <c r="Z1396" s="47" t="str">
        <f t="shared" si="62"/>
        <v>Žabčice</v>
      </c>
    </row>
    <row r="1397" spans="1:26" ht="11.25" customHeight="1" x14ac:dyDescent="0.25">
      <c r="A1397" s="14" t="s">
        <v>2510</v>
      </c>
      <c r="B1397" s="30">
        <v>2001</v>
      </c>
      <c r="C1397" s="26" t="s">
        <v>68</v>
      </c>
      <c r="D1397" s="41" t="s">
        <v>33</v>
      </c>
      <c r="E1397" s="26">
        <v>339754</v>
      </c>
      <c r="F1397" s="26" t="s">
        <v>1639</v>
      </c>
      <c r="G1397" s="33" t="s">
        <v>38</v>
      </c>
      <c r="H1397" s="227" t="s">
        <v>1988</v>
      </c>
      <c r="I1397" s="227" t="s">
        <v>2481</v>
      </c>
      <c r="J1397" s="227" t="s">
        <v>2580</v>
      </c>
      <c r="K1397" s="227" t="s">
        <v>2495</v>
      </c>
      <c r="L1397" s="227" t="s">
        <v>350</v>
      </c>
      <c r="M1397" s="247">
        <v>4</v>
      </c>
      <c r="N1397" s="244">
        <v>123</v>
      </c>
      <c r="O1397" s="243" t="s">
        <v>1575</v>
      </c>
      <c r="P1397" s="125">
        <f>SUMIFS('C - Sazby a jednotkové ceny'!$H$7:$H$69,'C - Sazby a jednotkové ceny'!$E$7:$E$69,'A1 - Seznam míst plnění vnější'!L1397,'C - Sazby a jednotkové ceny'!$F$7:$F$69,'A1 - Seznam míst plnění vnější'!M1397)</f>
        <v>0</v>
      </c>
      <c r="Q1397" s="269">
        <f t="shared" si="63"/>
        <v>0</v>
      </c>
      <c r="R1397" s="249" t="s">
        <v>1586</v>
      </c>
      <c r="S1397" s="251" t="s">
        <v>1586</v>
      </c>
      <c r="T1397" s="252" t="s">
        <v>1586</v>
      </c>
      <c r="U1397" s="250" t="s">
        <v>1586</v>
      </c>
      <c r="V1397" s="261" t="s">
        <v>1586</v>
      </c>
      <c r="W1397" s="262" t="s">
        <v>1586</v>
      </c>
      <c r="Y1397" s="15">
        <f ca="1">SUMIFS('D - Harmonogram úklidu'!$AJ$5:$AJ$1213,'D - Harmonogram úklidu'!$A$5:$A$1213,'A1 - Seznam míst plnění vnější'!G1397,'D - Harmonogram úklidu'!$B$5:$B$1213,'A1 - Seznam míst plnění vnější'!L1397)</f>
        <v>4</v>
      </c>
      <c r="Z1397" s="47" t="str">
        <f t="shared" si="62"/>
        <v>Žabčice</v>
      </c>
    </row>
    <row r="1398" spans="1:26" ht="19.5" customHeight="1" x14ac:dyDescent="0.25">
      <c r="A1398" s="14" t="s">
        <v>2510</v>
      </c>
      <c r="B1398" s="30">
        <v>2031</v>
      </c>
      <c r="C1398" s="26" t="s">
        <v>128</v>
      </c>
      <c r="D1398" s="42" t="s">
        <v>133</v>
      </c>
      <c r="E1398" s="26">
        <v>370155</v>
      </c>
      <c r="F1398" s="26" t="s">
        <v>1954</v>
      </c>
      <c r="G1398" s="33" t="s">
        <v>256</v>
      </c>
      <c r="H1398" s="227" t="s">
        <v>1988</v>
      </c>
      <c r="I1398" s="227" t="s">
        <v>2482</v>
      </c>
      <c r="J1398" s="227" t="s">
        <v>2580</v>
      </c>
      <c r="K1398" s="227" t="s">
        <v>2492</v>
      </c>
      <c r="L1398" s="227" t="s">
        <v>347</v>
      </c>
      <c r="M1398" s="247">
        <v>28</v>
      </c>
      <c r="N1398" s="32">
        <v>13</v>
      </c>
      <c r="O1398" s="39" t="s">
        <v>1576</v>
      </c>
      <c r="P1398" s="125">
        <f>SUMIFS('C - Sazby a jednotkové ceny'!$H$7:$H$69,'C - Sazby a jednotkové ceny'!$E$7:$E$69,'A1 - Seznam míst plnění vnější'!L1398,'C - Sazby a jednotkové ceny'!$F$7:$F$69,'A1 - Seznam míst plnění vnější'!M1398)</f>
        <v>0</v>
      </c>
      <c r="Q1398" s="269">
        <f t="shared" si="63"/>
        <v>0</v>
      </c>
      <c r="R1398" s="249" t="s">
        <v>1586</v>
      </c>
      <c r="S1398" s="251" t="s">
        <v>1586</v>
      </c>
      <c r="T1398" s="252" t="s">
        <v>1586</v>
      </c>
      <c r="U1398" s="250" t="s">
        <v>1586</v>
      </c>
      <c r="V1398" s="261" t="s">
        <v>1586</v>
      </c>
      <c r="W1398" s="262" t="s">
        <v>1586</v>
      </c>
      <c r="Y1398" s="15">
        <f ca="1">SUMIFS('D - Harmonogram úklidu'!$AJ$5:$AJ$1213,'D - Harmonogram úklidu'!$A$5:$A$1213,'A1 - Seznam míst plnění vnější'!G1398,'D - Harmonogram úklidu'!$B$5:$B$1213,'A1 - Seznam míst plnění vnější'!L1398)</f>
        <v>4</v>
      </c>
      <c r="Z1398" s="47" t="str">
        <f t="shared" si="62"/>
        <v>Žďár nad Sázavou</v>
      </c>
    </row>
    <row r="1399" spans="1:26" ht="19.5" customHeight="1" x14ac:dyDescent="0.25">
      <c r="A1399" s="14" t="s">
        <v>2510</v>
      </c>
      <c r="B1399" s="30">
        <v>2031</v>
      </c>
      <c r="C1399" s="26" t="s">
        <v>128</v>
      </c>
      <c r="D1399" s="42" t="s">
        <v>133</v>
      </c>
      <c r="E1399" s="26">
        <v>370155</v>
      </c>
      <c r="F1399" s="26" t="s">
        <v>1955</v>
      </c>
      <c r="G1399" s="33" t="s">
        <v>256</v>
      </c>
      <c r="H1399" s="227" t="s">
        <v>1988</v>
      </c>
      <c r="I1399" s="227" t="s">
        <v>2482</v>
      </c>
      <c r="J1399" s="227" t="s">
        <v>2580</v>
      </c>
      <c r="K1399" s="227" t="s">
        <v>2493</v>
      </c>
      <c r="L1399" s="227" t="s">
        <v>348</v>
      </c>
      <c r="M1399" s="247">
        <v>12</v>
      </c>
      <c r="N1399" s="32">
        <v>6</v>
      </c>
      <c r="O1399" s="39" t="s">
        <v>1576</v>
      </c>
      <c r="P1399" s="125">
        <f>SUMIFS('C - Sazby a jednotkové ceny'!$H$7:$H$69,'C - Sazby a jednotkové ceny'!$E$7:$E$69,'A1 - Seznam míst plnění vnější'!L1399,'C - Sazby a jednotkové ceny'!$F$7:$F$69,'A1 - Seznam míst plnění vnější'!M1399)</f>
        <v>0</v>
      </c>
      <c r="Q1399" s="269">
        <f t="shared" si="63"/>
        <v>0</v>
      </c>
      <c r="R1399" s="249" t="s">
        <v>1586</v>
      </c>
      <c r="S1399" s="251" t="s">
        <v>1586</v>
      </c>
      <c r="T1399" s="252" t="s">
        <v>1586</v>
      </c>
      <c r="U1399" s="250" t="s">
        <v>1586</v>
      </c>
      <c r="V1399" s="261" t="s">
        <v>1586</v>
      </c>
      <c r="W1399" s="262" t="s">
        <v>1586</v>
      </c>
      <c r="Y1399" s="15">
        <f ca="1">SUMIFS('D - Harmonogram úklidu'!$AJ$5:$AJ$1213,'D - Harmonogram úklidu'!$A$5:$A$1213,'A1 - Seznam míst plnění vnější'!G1399,'D - Harmonogram úklidu'!$B$5:$B$1213,'A1 - Seznam míst plnění vnější'!L1399)</f>
        <v>12</v>
      </c>
      <c r="Z1399" s="47" t="str">
        <f t="shared" si="62"/>
        <v>Žďár nad Sázavou</v>
      </c>
    </row>
    <row r="1400" spans="1:26" ht="19.5" customHeight="1" x14ac:dyDescent="0.25">
      <c r="A1400" s="14" t="s">
        <v>2510</v>
      </c>
      <c r="B1400" s="30">
        <v>2031</v>
      </c>
      <c r="C1400" s="26" t="s">
        <v>128</v>
      </c>
      <c r="D1400" s="42" t="s">
        <v>133</v>
      </c>
      <c r="E1400" s="26">
        <v>370155</v>
      </c>
      <c r="F1400" s="26" t="s">
        <v>1956</v>
      </c>
      <c r="G1400" s="33" t="s">
        <v>256</v>
      </c>
      <c r="H1400" s="227" t="s">
        <v>1988</v>
      </c>
      <c r="I1400" s="227" t="s">
        <v>2482</v>
      </c>
      <c r="J1400" s="227" t="s">
        <v>2580</v>
      </c>
      <c r="K1400" s="227" t="s">
        <v>2495</v>
      </c>
      <c r="L1400" s="227" t="s">
        <v>350</v>
      </c>
      <c r="M1400" s="247">
        <v>12</v>
      </c>
      <c r="N1400" s="244">
        <v>4878</v>
      </c>
      <c r="O1400" s="243" t="s">
        <v>1575</v>
      </c>
      <c r="P1400" s="125">
        <f>SUMIFS('C - Sazby a jednotkové ceny'!$H$7:$H$69,'C - Sazby a jednotkové ceny'!$E$7:$E$69,'A1 - Seznam míst plnění vnější'!L1400,'C - Sazby a jednotkové ceny'!$F$7:$F$69,'A1 - Seznam míst plnění vnější'!M1400)</f>
        <v>0</v>
      </c>
      <c r="Q1400" s="269">
        <f t="shared" si="63"/>
        <v>0</v>
      </c>
      <c r="R1400" s="249" t="s">
        <v>1586</v>
      </c>
      <c r="S1400" s="251" t="s">
        <v>1585</v>
      </c>
      <c r="T1400" s="252" t="s">
        <v>1585</v>
      </c>
      <c r="U1400" s="250" t="s">
        <v>1586</v>
      </c>
      <c r="V1400" s="261" t="s">
        <v>1586</v>
      </c>
      <c r="W1400" s="262" t="s">
        <v>1586</v>
      </c>
      <c r="Y1400" s="15">
        <f ca="1">SUMIFS('D - Harmonogram úklidu'!$AJ$5:$AJ$1213,'D - Harmonogram úklidu'!$A$5:$A$1213,'A1 - Seznam míst plnění vnější'!G1400,'D - Harmonogram úklidu'!$B$5:$B$1213,'A1 - Seznam míst plnění vnější'!L1400)</f>
        <v>16</v>
      </c>
      <c r="Z1400" s="47" t="str">
        <f t="shared" si="62"/>
        <v>Žďár nad Sázavou</v>
      </c>
    </row>
    <row r="1401" spans="1:26" ht="19.5" customHeight="1" x14ac:dyDescent="0.25">
      <c r="A1401" s="14" t="s">
        <v>2510</v>
      </c>
      <c r="B1401" s="30">
        <v>2031</v>
      </c>
      <c r="C1401" s="26" t="s">
        <v>128</v>
      </c>
      <c r="D1401" s="42" t="s">
        <v>133</v>
      </c>
      <c r="E1401" s="26">
        <v>370155</v>
      </c>
      <c r="F1401" s="26" t="s">
        <v>1957</v>
      </c>
      <c r="G1401" s="33" t="s">
        <v>256</v>
      </c>
      <c r="H1401" s="227" t="s">
        <v>1988</v>
      </c>
      <c r="I1401" s="227" t="s">
        <v>2482</v>
      </c>
      <c r="J1401" s="227" t="s">
        <v>2494</v>
      </c>
      <c r="K1401" s="227" t="s">
        <v>2494</v>
      </c>
      <c r="L1401" s="227" t="s">
        <v>391</v>
      </c>
      <c r="M1401" s="247">
        <v>2</v>
      </c>
      <c r="N1401" s="244">
        <v>2822</v>
      </c>
      <c r="O1401" s="243" t="s">
        <v>1575</v>
      </c>
      <c r="P1401" s="125">
        <f>SUMIFS('C - Sazby a jednotkové ceny'!$H$7:$H$69,'C - Sazby a jednotkové ceny'!$E$7:$E$69,'A1 - Seznam míst plnění vnější'!L1401,'C - Sazby a jednotkové ceny'!$F$7:$F$69,'A1 - Seznam míst plnění vnější'!M1401)</f>
        <v>0</v>
      </c>
      <c r="Q1401" s="269">
        <f t="shared" si="63"/>
        <v>0</v>
      </c>
      <c r="R1401" s="249" t="s">
        <v>1586</v>
      </c>
      <c r="S1401" s="251" t="s">
        <v>1586</v>
      </c>
      <c r="T1401" s="252" t="s">
        <v>1586</v>
      </c>
      <c r="U1401" s="250" t="s">
        <v>1586</v>
      </c>
      <c r="V1401" s="261" t="s">
        <v>1586</v>
      </c>
      <c r="W1401" s="262" t="s">
        <v>1586</v>
      </c>
      <c r="Y1401" s="15">
        <f ca="1">SUMIFS('D - Harmonogram úklidu'!$AJ$5:$AJ$1213,'D - Harmonogram úklidu'!$A$5:$A$1213,'A1 - Seznam míst plnění vnější'!G1401,'D - Harmonogram úklidu'!$B$5:$B$1213,'A1 - Seznam míst plnění vnější'!L1401)</f>
        <v>2</v>
      </c>
      <c r="Z1401" s="47" t="str">
        <f t="shared" si="62"/>
        <v>Žďár nad Sázavou</v>
      </c>
    </row>
    <row r="1402" spans="1:26" ht="11.25" customHeight="1" x14ac:dyDescent="0.25">
      <c r="A1402" s="14" t="s">
        <v>2510</v>
      </c>
      <c r="B1402" s="30">
        <v>2031</v>
      </c>
      <c r="C1402" s="44" t="s">
        <v>128</v>
      </c>
      <c r="D1402" s="42" t="s">
        <v>133</v>
      </c>
      <c r="E1402" s="26">
        <v>370155</v>
      </c>
      <c r="F1402" s="26" t="s">
        <v>1667</v>
      </c>
      <c r="G1402" s="33" t="s">
        <v>256</v>
      </c>
      <c r="H1402" s="227" t="s">
        <v>1988</v>
      </c>
      <c r="I1402" s="227" t="s">
        <v>2483</v>
      </c>
      <c r="J1402" s="227" t="s">
        <v>2580</v>
      </c>
      <c r="K1402" s="227" t="s">
        <v>2495</v>
      </c>
      <c r="L1402" s="227" t="s">
        <v>350</v>
      </c>
      <c r="M1402" s="247">
        <v>2</v>
      </c>
      <c r="N1402" s="244">
        <v>1405</v>
      </c>
      <c r="O1402" s="243" t="s">
        <v>1575</v>
      </c>
      <c r="P1402" s="125">
        <f>SUMIFS('C - Sazby a jednotkové ceny'!$H$7:$H$69,'C - Sazby a jednotkové ceny'!$E$7:$E$69,'A1 - Seznam míst plnění vnější'!L1402,'C - Sazby a jednotkové ceny'!$F$7:$F$69,'A1 - Seznam míst plnění vnější'!M1402)</f>
        <v>0</v>
      </c>
      <c r="Q1402" s="269">
        <f t="shared" si="63"/>
        <v>0</v>
      </c>
      <c r="R1402" s="249" t="s">
        <v>1586</v>
      </c>
      <c r="S1402" s="251" t="s">
        <v>1585</v>
      </c>
      <c r="T1402" s="252" t="s">
        <v>1585</v>
      </c>
      <c r="U1402" s="250" t="s">
        <v>1586</v>
      </c>
      <c r="V1402" s="261" t="s">
        <v>1586</v>
      </c>
      <c r="W1402" s="262" t="s">
        <v>1586</v>
      </c>
      <c r="Y1402" s="15">
        <f ca="1">SUMIFS('D - Harmonogram úklidu'!$AJ$5:$AJ$1213,'D - Harmonogram úklidu'!$A$5:$A$1213,'A1 - Seznam míst plnění vnější'!G1402,'D - Harmonogram úklidu'!$B$5:$B$1213,'A1 - Seznam míst plnění vnější'!L1402)</f>
        <v>16</v>
      </c>
      <c r="Z1402" s="47" t="str">
        <f t="shared" si="62"/>
        <v>Žďár nad Sázavou</v>
      </c>
    </row>
    <row r="1403" spans="1:26" ht="11.25" customHeight="1" x14ac:dyDescent="0.25">
      <c r="A1403" s="14" t="s">
        <v>2510</v>
      </c>
      <c r="B1403" s="30">
        <v>2031</v>
      </c>
      <c r="C1403" s="44" t="s">
        <v>128</v>
      </c>
      <c r="D1403" s="42" t="s">
        <v>133</v>
      </c>
      <c r="E1403" s="26">
        <v>370155</v>
      </c>
      <c r="F1403" s="26" t="s">
        <v>1668</v>
      </c>
      <c r="G1403" s="33" t="s">
        <v>256</v>
      </c>
      <c r="H1403" s="227" t="s">
        <v>1988</v>
      </c>
      <c r="I1403" s="227" t="s">
        <v>2484</v>
      </c>
      <c r="J1403" s="227" t="s">
        <v>2580</v>
      </c>
      <c r="K1403" s="227" t="s">
        <v>2495</v>
      </c>
      <c r="L1403" s="227" t="s">
        <v>349</v>
      </c>
      <c r="M1403" s="247">
        <v>12</v>
      </c>
      <c r="N1403" s="244">
        <v>263</v>
      </c>
      <c r="O1403" s="243" t="s">
        <v>1575</v>
      </c>
      <c r="P1403" s="125">
        <f>SUMIFS('C - Sazby a jednotkové ceny'!$H$7:$H$69,'C - Sazby a jednotkové ceny'!$E$7:$E$69,'A1 - Seznam míst plnění vnější'!L1403,'C - Sazby a jednotkové ceny'!$F$7:$F$69,'A1 - Seznam míst plnění vnější'!M1403)</f>
        <v>0</v>
      </c>
      <c r="Q1403" s="269">
        <f t="shared" si="63"/>
        <v>0</v>
      </c>
      <c r="R1403" s="249" t="s">
        <v>1585</v>
      </c>
      <c r="S1403" s="251" t="s">
        <v>1585</v>
      </c>
      <c r="T1403" s="252" t="s">
        <v>1585</v>
      </c>
      <c r="U1403" s="250" t="s">
        <v>1586</v>
      </c>
      <c r="V1403" s="261" t="s">
        <v>1586</v>
      </c>
      <c r="W1403" s="262" t="s">
        <v>1586</v>
      </c>
      <c r="Y1403" s="15">
        <f ca="1">SUMIFS('D - Harmonogram úklidu'!$AJ$5:$AJ$1213,'D - Harmonogram úklidu'!$A$5:$A$1213,'A1 - Seznam míst plnění vnější'!G1403,'D - Harmonogram úklidu'!$B$5:$B$1213,'A1 - Seznam míst plnění vnější'!L1403)</f>
        <v>6</v>
      </c>
      <c r="Z1403" s="47" t="str">
        <f t="shared" si="62"/>
        <v>Žďár nad Sázavou</v>
      </c>
    </row>
    <row r="1404" spans="1:26" ht="11.25" customHeight="1" x14ac:dyDescent="0.25">
      <c r="A1404" s="14" t="s">
        <v>2510</v>
      </c>
      <c r="B1404" s="30">
        <v>2031</v>
      </c>
      <c r="C1404" s="44" t="s">
        <v>128</v>
      </c>
      <c r="D1404" s="42" t="s">
        <v>133</v>
      </c>
      <c r="E1404" s="26">
        <v>370155</v>
      </c>
      <c r="F1404" s="26" t="s">
        <v>1669</v>
      </c>
      <c r="G1404" s="33" t="s">
        <v>256</v>
      </c>
      <c r="H1404" s="227" t="s">
        <v>1988</v>
      </c>
      <c r="I1404" s="227" t="s">
        <v>2484</v>
      </c>
      <c r="J1404" s="227" t="s">
        <v>2580</v>
      </c>
      <c r="K1404" s="227" t="s">
        <v>2495</v>
      </c>
      <c r="L1404" s="227" t="s">
        <v>350</v>
      </c>
      <c r="M1404" s="247">
        <v>12</v>
      </c>
      <c r="N1404" s="244">
        <v>263</v>
      </c>
      <c r="O1404" s="243" t="s">
        <v>1575</v>
      </c>
      <c r="P1404" s="125">
        <f>SUMIFS('C - Sazby a jednotkové ceny'!$H$7:$H$69,'C - Sazby a jednotkové ceny'!$E$7:$E$69,'A1 - Seznam míst plnění vnější'!L1404,'C - Sazby a jednotkové ceny'!$F$7:$F$69,'A1 - Seznam míst plnění vnější'!M1404)</f>
        <v>0</v>
      </c>
      <c r="Q1404" s="269">
        <f t="shared" si="63"/>
        <v>0</v>
      </c>
      <c r="R1404" s="249" t="s">
        <v>1586</v>
      </c>
      <c r="S1404" s="251" t="s">
        <v>1585</v>
      </c>
      <c r="T1404" s="252" t="s">
        <v>1585</v>
      </c>
      <c r="U1404" s="250" t="s">
        <v>1586</v>
      </c>
      <c r="V1404" s="261" t="s">
        <v>1586</v>
      </c>
      <c r="W1404" s="262" t="s">
        <v>1586</v>
      </c>
      <c r="Y1404" s="15">
        <f ca="1">SUMIFS('D - Harmonogram úklidu'!$AJ$5:$AJ$1213,'D - Harmonogram úklidu'!$A$5:$A$1213,'A1 - Seznam míst plnění vnější'!G1404,'D - Harmonogram úklidu'!$B$5:$B$1213,'A1 - Seznam míst plnění vnější'!L1404)</f>
        <v>16</v>
      </c>
      <c r="Z1404" s="47" t="str">
        <f t="shared" si="62"/>
        <v>Žďár nad Sázavou</v>
      </c>
    </row>
    <row r="1405" spans="1:26" ht="11.25" customHeight="1" x14ac:dyDescent="0.25">
      <c r="A1405" s="14" t="s">
        <v>2510</v>
      </c>
      <c r="B1405" s="30">
        <v>2031</v>
      </c>
      <c r="C1405" s="44" t="s">
        <v>128</v>
      </c>
      <c r="D1405" s="42" t="s">
        <v>133</v>
      </c>
      <c r="E1405" s="26">
        <v>370155</v>
      </c>
      <c r="F1405" s="26" t="s">
        <v>1958</v>
      </c>
      <c r="G1405" s="33" t="s">
        <v>256</v>
      </c>
      <c r="H1405" s="227" t="s">
        <v>1988</v>
      </c>
      <c r="I1405" s="227" t="s">
        <v>2485</v>
      </c>
      <c r="J1405" s="227" t="s">
        <v>2580</v>
      </c>
      <c r="K1405" s="227" t="s">
        <v>2495</v>
      </c>
      <c r="L1405" s="227" t="s">
        <v>349</v>
      </c>
      <c r="M1405" s="247">
        <v>1</v>
      </c>
      <c r="N1405" s="244">
        <v>59.8</v>
      </c>
      <c r="O1405" s="243" t="s">
        <v>1575</v>
      </c>
      <c r="P1405" s="125">
        <f>SUMIFS('C - Sazby a jednotkové ceny'!$H$7:$H$69,'C - Sazby a jednotkové ceny'!$E$7:$E$69,'A1 - Seznam míst plnění vnější'!L1405,'C - Sazby a jednotkové ceny'!$F$7:$F$69,'A1 - Seznam míst plnění vnější'!M1405)</f>
        <v>0</v>
      </c>
      <c r="Q1405" s="269">
        <f t="shared" si="63"/>
        <v>0</v>
      </c>
      <c r="R1405" s="249" t="s">
        <v>1586</v>
      </c>
      <c r="S1405" s="251" t="s">
        <v>1585</v>
      </c>
      <c r="T1405" s="252" t="s">
        <v>1585</v>
      </c>
      <c r="U1405" s="250" t="s">
        <v>1586</v>
      </c>
      <c r="V1405" s="261" t="s">
        <v>1586</v>
      </c>
      <c r="W1405" s="262" t="s">
        <v>1586</v>
      </c>
      <c r="Y1405" s="15">
        <f ca="1">SUMIFS('D - Harmonogram úklidu'!$AJ$5:$AJ$1213,'D - Harmonogram úklidu'!$A$5:$A$1213,'A1 - Seznam míst plnění vnější'!G1405,'D - Harmonogram úklidu'!$B$5:$B$1213,'A1 - Seznam míst plnění vnější'!L1405)</f>
        <v>6</v>
      </c>
      <c r="Z1405" s="47" t="str">
        <f t="shared" si="62"/>
        <v>Žďár nad Sázavou</v>
      </c>
    </row>
    <row r="1406" spans="1:26" ht="11.25" customHeight="1" x14ac:dyDescent="0.25">
      <c r="A1406" s="14" t="s">
        <v>2510</v>
      </c>
      <c r="B1406" s="30">
        <v>2031</v>
      </c>
      <c r="C1406" s="26" t="s">
        <v>128</v>
      </c>
      <c r="D1406" s="42" t="s">
        <v>133</v>
      </c>
      <c r="E1406" s="26">
        <v>370155</v>
      </c>
      <c r="F1406" s="26" t="s">
        <v>1959</v>
      </c>
      <c r="G1406" s="33" t="s">
        <v>256</v>
      </c>
      <c r="H1406" s="227" t="s">
        <v>1988</v>
      </c>
      <c r="I1406" s="227" t="s">
        <v>2486</v>
      </c>
      <c r="J1406" s="227" t="s">
        <v>2580</v>
      </c>
      <c r="K1406" s="227" t="s">
        <v>2495</v>
      </c>
      <c r="L1406" s="227" t="s">
        <v>349</v>
      </c>
      <c r="M1406" s="247">
        <v>1</v>
      </c>
      <c r="N1406" s="244">
        <v>133</v>
      </c>
      <c r="O1406" s="243" t="s">
        <v>1575</v>
      </c>
      <c r="P1406" s="125">
        <f>SUMIFS('C - Sazby a jednotkové ceny'!$H$7:$H$69,'C - Sazby a jednotkové ceny'!$E$7:$E$69,'A1 - Seznam míst plnění vnější'!L1406,'C - Sazby a jednotkové ceny'!$F$7:$F$69,'A1 - Seznam míst plnění vnější'!M1406)</f>
        <v>0</v>
      </c>
      <c r="Q1406" s="269">
        <f t="shared" si="63"/>
        <v>0</v>
      </c>
      <c r="R1406" s="249" t="s">
        <v>1585</v>
      </c>
      <c r="S1406" s="251" t="s">
        <v>1585</v>
      </c>
      <c r="T1406" s="252" t="s">
        <v>1585</v>
      </c>
      <c r="U1406" s="250" t="s">
        <v>1586</v>
      </c>
      <c r="V1406" s="261" t="s">
        <v>1586</v>
      </c>
      <c r="W1406" s="262" t="s">
        <v>1586</v>
      </c>
      <c r="Y1406" s="15">
        <f ca="1">SUMIFS('D - Harmonogram úklidu'!$AJ$5:$AJ$1213,'D - Harmonogram úklidu'!$A$5:$A$1213,'A1 - Seznam míst plnění vnější'!G1406,'D - Harmonogram úklidu'!$B$5:$B$1213,'A1 - Seznam míst plnění vnější'!L1406)</f>
        <v>6</v>
      </c>
      <c r="Z1406" s="47" t="str">
        <f t="shared" si="62"/>
        <v>Žďár nad Sázavou</v>
      </c>
    </row>
    <row r="1407" spans="1:26" ht="11.25" customHeight="1" x14ac:dyDescent="0.25">
      <c r="A1407" s="14" t="s">
        <v>2510</v>
      </c>
      <c r="B1407" s="30">
        <v>2031</v>
      </c>
      <c r="C1407" s="26" t="s">
        <v>128</v>
      </c>
      <c r="D1407" s="42" t="s">
        <v>133</v>
      </c>
      <c r="E1407" s="26">
        <v>370155</v>
      </c>
      <c r="F1407" s="26" t="s">
        <v>1960</v>
      </c>
      <c r="G1407" s="33" t="s">
        <v>256</v>
      </c>
      <c r="H1407" s="227" t="s">
        <v>1988</v>
      </c>
      <c r="I1407" s="227" t="s">
        <v>2487</v>
      </c>
      <c r="J1407" s="227" t="s">
        <v>2580</v>
      </c>
      <c r="K1407" s="227" t="s">
        <v>2495</v>
      </c>
      <c r="L1407" s="227" t="s">
        <v>350</v>
      </c>
      <c r="M1407" s="247">
        <v>12</v>
      </c>
      <c r="N1407" s="244">
        <v>20</v>
      </c>
      <c r="O1407" s="243" t="s">
        <v>1575</v>
      </c>
      <c r="P1407" s="125">
        <f>SUMIFS('C - Sazby a jednotkové ceny'!$H$7:$H$69,'C - Sazby a jednotkové ceny'!$E$7:$E$69,'A1 - Seznam míst plnění vnější'!L1407,'C - Sazby a jednotkové ceny'!$F$7:$F$69,'A1 - Seznam míst plnění vnější'!M1407)</f>
        <v>0</v>
      </c>
      <c r="Q1407" s="269">
        <f t="shared" si="63"/>
        <v>0</v>
      </c>
      <c r="R1407" s="249" t="s">
        <v>1586</v>
      </c>
      <c r="S1407" s="251" t="s">
        <v>1585</v>
      </c>
      <c r="T1407" s="252" t="s">
        <v>1585</v>
      </c>
      <c r="U1407" s="250" t="s">
        <v>1586</v>
      </c>
      <c r="V1407" s="261" t="s">
        <v>1586</v>
      </c>
      <c r="W1407" s="262" t="s">
        <v>1586</v>
      </c>
      <c r="Y1407" s="15">
        <f ca="1">SUMIFS('D - Harmonogram úklidu'!$AJ$5:$AJ$1213,'D - Harmonogram úklidu'!$A$5:$A$1213,'A1 - Seznam míst plnění vnější'!G1407,'D - Harmonogram úklidu'!$B$5:$B$1213,'A1 - Seznam míst plnění vnější'!L1407)</f>
        <v>16</v>
      </c>
      <c r="Z1407" s="47" t="str">
        <f t="shared" si="62"/>
        <v>Žďár nad Sázavou</v>
      </c>
    </row>
    <row r="1408" spans="1:26" ht="19.5" customHeight="1" x14ac:dyDescent="0.25">
      <c r="A1408" s="14" t="s">
        <v>2510</v>
      </c>
      <c r="B1408" s="30">
        <v>2031</v>
      </c>
      <c r="C1408" s="26" t="s">
        <v>128</v>
      </c>
      <c r="D1408" s="42" t="s">
        <v>133</v>
      </c>
      <c r="E1408" s="26">
        <v>370155</v>
      </c>
      <c r="F1408" s="26" t="s">
        <v>1961</v>
      </c>
      <c r="G1408" s="33" t="s">
        <v>256</v>
      </c>
      <c r="H1408" s="227" t="s">
        <v>1988</v>
      </c>
      <c r="I1408" s="227" t="s">
        <v>2488</v>
      </c>
      <c r="J1408" s="227" t="s">
        <v>2580</v>
      </c>
      <c r="K1408" s="227" t="s">
        <v>1573</v>
      </c>
      <c r="L1408" s="227" t="s">
        <v>345</v>
      </c>
      <c r="M1408" s="247">
        <v>12</v>
      </c>
      <c r="N1408" s="32">
        <v>1</v>
      </c>
      <c r="O1408" s="39" t="s">
        <v>1576</v>
      </c>
      <c r="P1408" s="125">
        <f>SUMIFS('C - Sazby a jednotkové ceny'!$H$7:$H$69,'C - Sazby a jednotkové ceny'!$E$7:$E$69,'A1 - Seznam míst plnění vnější'!L1408,'C - Sazby a jednotkové ceny'!$F$7:$F$69,'A1 - Seznam míst plnění vnější'!M1408)</f>
        <v>0</v>
      </c>
      <c r="Q1408" s="269">
        <f t="shared" si="63"/>
        <v>0</v>
      </c>
      <c r="R1408" s="249" t="s">
        <v>1586</v>
      </c>
      <c r="S1408" s="251" t="s">
        <v>1586</v>
      </c>
      <c r="T1408" s="252" t="s">
        <v>1586</v>
      </c>
      <c r="U1408" s="250" t="s">
        <v>1586</v>
      </c>
      <c r="V1408" s="261" t="s">
        <v>1586</v>
      </c>
      <c r="W1408" s="262" t="s">
        <v>1586</v>
      </c>
      <c r="Y1408" s="15">
        <f ca="1">SUMIFS('D - Harmonogram úklidu'!$AJ$5:$AJ$1213,'D - Harmonogram úklidu'!$A$5:$A$1213,'A1 - Seznam míst plnění vnější'!G1408,'D - Harmonogram úklidu'!$B$5:$B$1213,'A1 - Seznam míst plnění vnější'!L1408)</f>
        <v>4</v>
      </c>
      <c r="Z1408" s="47" t="str">
        <f t="shared" si="62"/>
        <v>Žďár nad Sázavou</v>
      </c>
    </row>
    <row r="1409" spans="1:26" ht="19.5" customHeight="1" x14ac:dyDescent="0.25">
      <c r="A1409" s="14" t="s">
        <v>2510</v>
      </c>
      <c r="B1409" s="30">
        <v>2031</v>
      </c>
      <c r="C1409" s="26" t="s">
        <v>128</v>
      </c>
      <c r="D1409" s="42" t="s">
        <v>133</v>
      </c>
      <c r="E1409" s="26">
        <v>370155</v>
      </c>
      <c r="F1409" s="26" t="s">
        <v>1962</v>
      </c>
      <c r="G1409" s="33" t="s">
        <v>256</v>
      </c>
      <c r="H1409" s="227" t="s">
        <v>1988</v>
      </c>
      <c r="I1409" s="227" t="s">
        <v>2488</v>
      </c>
      <c r="J1409" s="227" t="s">
        <v>2580</v>
      </c>
      <c r="K1409" s="227" t="s">
        <v>1573</v>
      </c>
      <c r="L1409" s="227" t="s">
        <v>345</v>
      </c>
      <c r="M1409" s="247">
        <v>12</v>
      </c>
      <c r="N1409" s="32">
        <v>1</v>
      </c>
      <c r="O1409" s="39" t="s">
        <v>1576</v>
      </c>
      <c r="P1409" s="125">
        <f>SUMIFS('C - Sazby a jednotkové ceny'!$H$7:$H$69,'C - Sazby a jednotkové ceny'!$E$7:$E$69,'A1 - Seznam míst plnění vnější'!L1409,'C - Sazby a jednotkové ceny'!$F$7:$F$69,'A1 - Seznam míst plnění vnější'!M1409)</f>
        <v>0</v>
      </c>
      <c r="Q1409" s="269">
        <f t="shared" si="63"/>
        <v>0</v>
      </c>
      <c r="R1409" s="249" t="s">
        <v>1586</v>
      </c>
      <c r="S1409" s="251" t="s">
        <v>1586</v>
      </c>
      <c r="T1409" s="252" t="s">
        <v>1586</v>
      </c>
      <c r="U1409" s="250" t="s">
        <v>1586</v>
      </c>
      <c r="V1409" s="261" t="s">
        <v>1586</v>
      </c>
      <c r="W1409" s="262" t="s">
        <v>1586</v>
      </c>
      <c r="Y1409" s="15">
        <f ca="1">SUMIFS('D - Harmonogram úklidu'!$AJ$5:$AJ$1213,'D - Harmonogram úklidu'!$A$5:$A$1213,'A1 - Seznam míst plnění vnější'!G1409,'D - Harmonogram úklidu'!$B$5:$B$1213,'A1 - Seznam míst plnění vnější'!L1409)</f>
        <v>4</v>
      </c>
      <c r="Z1409" s="47" t="str">
        <f t="shared" si="62"/>
        <v>Žďár nad Sázavou</v>
      </c>
    </row>
    <row r="1410" spans="1:26" ht="19.5" customHeight="1" x14ac:dyDescent="0.25">
      <c r="A1410" s="14" t="s">
        <v>2510</v>
      </c>
      <c r="B1410" s="30">
        <v>2031</v>
      </c>
      <c r="C1410" s="26" t="s">
        <v>128</v>
      </c>
      <c r="D1410" s="42" t="s">
        <v>133</v>
      </c>
      <c r="E1410" s="26">
        <v>370155</v>
      </c>
      <c r="F1410" s="26" t="s">
        <v>1963</v>
      </c>
      <c r="G1410" s="33" t="s">
        <v>256</v>
      </c>
      <c r="H1410" s="227" t="s">
        <v>1988</v>
      </c>
      <c r="I1410" s="227" t="s">
        <v>2488</v>
      </c>
      <c r="J1410" s="227" t="s">
        <v>2580</v>
      </c>
      <c r="K1410" s="227" t="s">
        <v>1573</v>
      </c>
      <c r="L1410" s="227" t="s">
        <v>345</v>
      </c>
      <c r="M1410" s="247">
        <v>12</v>
      </c>
      <c r="N1410" s="32">
        <v>1</v>
      </c>
      <c r="O1410" s="39" t="s">
        <v>1576</v>
      </c>
      <c r="P1410" s="125">
        <f>SUMIFS('C - Sazby a jednotkové ceny'!$H$7:$H$69,'C - Sazby a jednotkové ceny'!$E$7:$E$69,'A1 - Seznam míst plnění vnější'!L1410,'C - Sazby a jednotkové ceny'!$F$7:$F$69,'A1 - Seznam míst plnění vnější'!M1410)</f>
        <v>0</v>
      </c>
      <c r="Q1410" s="269">
        <f t="shared" si="63"/>
        <v>0</v>
      </c>
      <c r="R1410" s="249" t="s">
        <v>1586</v>
      </c>
      <c r="S1410" s="251" t="s">
        <v>1586</v>
      </c>
      <c r="T1410" s="252" t="s">
        <v>1586</v>
      </c>
      <c r="U1410" s="250" t="s">
        <v>1586</v>
      </c>
      <c r="V1410" s="261" t="s">
        <v>1586</v>
      </c>
      <c r="W1410" s="262" t="s">
        <v>1586</v>
      </c>
      <c r="Y1410" s="15">
        <f ca="1">SUMIFS('D - Harmonogram úklidu'!$AJ$5:$AJ$1213,'D - Harmonogram úklidu'!$A$5:$A$1213,'A1 - Seznam míst plnění vnější'!G1410,'D - Harmonogram úklidu'!$B$5:$B$1213,'A1 - Seznam míst plnění vnější'!L1410)</f>
        <v>4</v>
      </c>
      <c r="Z1410" s="47" t="str">
        <f t="shared" si="62"/>
        <v>Žďár nad Sázavou</v>
      </c>
    </row>
    <row r="1411" spans="1:26" ht="11.25" customHeight="1" x14ac:dyDescent="0.25">
      <c r="A1411" s="14" t="s">
        <v>2510</v>
      </c>
      <c r="B1411" s="30">
        <v>1611</v>
      </c>
      <c r="C1411" s="26" t="s">
        <v>128</v>
      </c>
      <c r="D1411" s="42" t="s">
        <v>121</v>
      </c>
      <c r="E1411" s="26">
        <v>549030</v>
      </c>
      <c r="F1411" s="26" t="s">
        <v>1964</v>
      </c>
      <c r="G1411" s="33" t="s">
        <v>249</v>
      </c>
      <c r="H1411" s="227" t="s">
        <v>1988</v>
      </c>
      <c r="I1411" s="227" t="s">
        <v>2489</v>
      </c>
      <c r="J1411" s="227" t="s">
        <v>2580</v>
      </c>
      <c r="K1411" s="227" t="s">
        <v>2492</v>
      </c>
      <c r="L1411" s="227" t="s">
        <v>347</v>
      </c>
      <c r="M1411" s="247">
        <v>4</v>
      </c>
      <c r="N1411" s="32">
        <v>3</v>
      </c>
      <c r="O1411" s="39" t="s">
        <v>1576</v>
      </c>
      <c r="P1411" s="125">
        <f>SUMIFS('C - Sazby a jednotkové ceny'!$H$7:$H$69,'C - Sazby a jednotkové ceny'!$E$7:$E$69,'A1 - Seznam míst plnění vnější'!L1411,'C - Sazby a jednotkové ceny'!$F$7:$F$69,'A1 - Seznam míst plnění vnější'!M1411)</f>
        <v>0</v>
      </c>
      <c r="Q1411" s="269">
        <f t="shared" si="63"/>
        <v>0</v>
      </c>
      <c r="R1411" s="249" t="s">
        <v>1586</v>
      </c>
      <c r="S1411" s="251" t="s">
        <v>1586</v>
      </c>
      <c r="T1411" s="252" t="s">
        <v>1586</v>
      </c>
      <c r="U1411" s="250" t="s">
        <v>1586</v>
      </c>
      <c r="V1411" s="261" t="s">
        <v>1586</v>
      </c>
      <c r="W1411" s="262" t="s">
        <v>1586</v>
      </c>
      <c r="Y1411" s="15">
        <f ca="1">SUMIFS('D - Harmonogram úklidu'!$AJ$5:$AJ$1213,'D - Harmonogram úklidu'!$A$5:$A$1213,'A1 - Seznam míst plnění vnější'!G1411,'D - Harmonogram úklidu'!$B$5:$B$1213,'A1 - Seznam míst plnění vnější'!L1411)</f>
        <v>4</v>
      </c>
      <c r="Z1411" s="47" t="str">
        <f t="shared" si="62"/>
        <v>Ždírec nad Doubravou</v>
      </c>
    </row>
    <row r="1412" spans="1:26" ht="11.25" customHeight="1" x14ac:dyDescent="0.25">
      <c r="A1412" s="14" t="s">
        <v>2510</v>
      </c>
      <c r="B1412" s="30">
        <v>1611</v>
      </c>
      <c r="C1412" s="26" t="s">
        <v>128</v>
      </c>
      <c r="D1412" s="42" t="s">
        <v>121</v>
      </c>
      <c r="E1412" s="26">
        <v>549030</v>
      </c>
      <c r="F1412" s="26" t="s">
        <v>1965</v>
      </c>
      <c r="G1412" s="33" t="s">
        <v>249</v>
      </c>
      <c r="H1412" s="227" t="s">
        <v>1988</v>
      </c>
      <c r="I1412" s="227" t="s">
        <v>2489</v>
      </c>
      <c r="J1412" s="227" t="s">
        <v>2580</v>
      </c>
      <c r="K1412" s="227" t="s">
        <v>2493</v>
      </c>
      <c r="L1412" s="227" t="s">
        <v>348</v>
      </c>
      <c r="M1412" s="247">
        <v>4</v>
      </c>
      <c r="N1412" s="32">
        <v>1</v>
      </c>
      <c r="O1412" s="39" t="s">
        <v>1576</v>
      </c>
      <c r="P1412" s="125">
        <f>SUMIFS('C - Sazby a jednotkové ceny'!$H$7:$H$69,'C - Sazby a jednotkové ceny'!$E$7:$E$69,'A1 - Seznam míst plnění vnější'!L1412,'C - Sazby a jednotkové ceny'!$F$7:$F$69,'A1 - Seznam míst plnění vnější'!M1412)</f>
        <v>0</v>
      </c>
      <c r="Q1412" s="269">
        <f t="shared" si="63"/>
        <v>0</v>
      </c>
      <c r="R1412" s="249" t="s">
        <v>1586</v>
      </c>
      <c r="S1412" s="251" t="s">
        <v>1586</v>
      </c>
      <c r="T1412" s="252" t="s">
        <v>1586</v>
      </c>
      <c r="U1412" s="250" t="s">
        <v>1586</v>
      </c>
      <c r="V1412" s="261" t="s">
        <v>1586</v>
      </c>
      <c r="W1412" s="262" t="s">
        <v>1586</v>
      </c>
      <c r="Y1412" s="15">
        <f ca="1">SUMIFS('D - Harmonogram úklidu'!$AJ$5:$AJ$1213,'D - Harmonogram úklidu'!$A$5:$A$1213,'A1 - Seznam míst plnění vnější'!G1412,'D - Harmonogram úklidu'!$B$5:$B$1213,'A1 - Seznam míst plnění vnější'!L1412)</f>
        <v>4</v>
      </c>
      <c r="Z1412" s="47" t="str">
        <f t="shared" si="62"/>
        <v>Ždírec nad Doubravou</v>
      </c>
    </row>
    <row r="1413" spans="1:26" ht="11.25" customHeight="1" x14ac:dyDescent="0.25">
      <c r="A1413" s="14" t="s">
        <v>2510</v>
      </c>
      <c r="B1413" s="30">
        <v>1611</v>
      </c>
      <c r="C1413" s="26" t="s">
        <v>128</v>
      </c>
      <c r="D1413" s="42" t="s">
        <v>121</v>
      </c>
      <c r="E1413" s="26">
        <v>549030</v>
      </c>
      <c r="F1413" s="26" t="s">
        <v>1966</v>
      </c>
      <c r="G1413" s="33" t="s">
        <v>249</v>
      </c>
      <c r="H1413" s="227" t="s">
        <v>1988</v>
      </c>
      <c r="I1413" s="227" t="s">
        <v>2489</v>
      </c>
      <c r="J1413" s="227" t="s">
        <v>2580</v>
      </c>
      <c r="K1413" s="227" t="s">
        <v>2495</v>
      </c>
      <c r="L1413" s="227" t="s">
        <v>350</v>
      </c>
      <c r="M1413" s="247">
        <v>4</v>
      </c>
      <c r="N1413" s="244">
        <v>248</v>
      </c>
      <c r="O1413" s="243" t="s">
        <v>1575</v>
      </c>
      <c r="P1413" s="125">
        <f>SUMIFS('C - Sazby a jednotkové ceny'!$H$7:$H$69,'C - Sazby a jednotkové ceny'!$E$7:$E$69,'A1 - Seznam míst plnění vnější'!L1413,'C - Sazby a jednotkové ceny'!$F$7:$F$69,'A1 - Seznam míst plnění vnější'!M1413)</f>
        <v>0</v>
      </c>
      <c r="Q1413" s="269">
        <f t="shared" si="63"/>
        <v>0</v>
      </c>
      <c r="R1413" s="249" t="s">
        <v>1586</v>
      </c>
      <c r="S1413" s="251" t="s">
        <v>1585</v>
      </c>
      <c r="T1413" s="252" t="s">
        <v>1585</v>
      </c>
      <c r="U1413" s="250" t="s">
        <v>1586</v>
      </c>
      <c r="V1413" s="261" t="s">
        <v>1586</v>
      </c>
      <c r="W1413" s="262" t="s">
        <v>1586</v>
      </c>
      <c r="Y1413" s="15">
        <f ca="1">SUMIFS('D - Harmonogram úklidu'!$AJ$5:$AJ$1213,'D - Harmonogram úklidu'!$A$5:$A$1213,'A1 - Seznam míst plnění vnější'!G1413,'D - Harmonogram úklidu'!$B$5:$B$1213,'A1 - Seznam míst plnění vnější'!L1413)</f>
        <v>4</v>
      </c>
      <c r="Z1413" s="47" t="str">
        <f t="shared" si="62"/>
        <v>Ždírec nad Doubravou</v>
      </c>
    </row>
    <row r="1414" spans="1:26" ht="11.25" customHeight="1" x14ac:dyDescent="0.25">
      <c r="A1414" s="14" t="s">
        <v>2510</v>
      </c>
      <c r="B1414" s="30">
        <v>1611</v>
      </c>
      <c r="C1414" s="26" t="s">
        <v>128</v>
      </c>
      <c r="D1414" s="41" t="s">
        <v>121</v>
      </c>
      <c r="E1414" s="26">
        <v>549030</v>
      </c>
      <c r="F1414" s="26" t="s">
        <v>1827</v>
      </c>
      <c r="G1414" s="33" t="s">
        <v>249</v>
      </c>
      <c r="H1414" s="227" t="s">
        <v>1988</v>
      </c>
      <c r="I1414" s="227" t="s">
        <v>2490</v>
      </c>
      <c r="J1414" s="227" t="s">
        <v>2580</v>
      </c>
      <c r="K1414" s="227" t="s">
        <v>2495</v>
      </c>
      <c r="L1414" s="227" t="s">
        <v>350</v>
      </c>
      <c r="M1414" s="247">
        <v>4</v>
      </c>
      <c r="N1414" s="244">
        <v>534</v>
      </c>
      <c r="O1414" s="243" t="s">
        <v>1575</v>
      </c>
      <c r="P1414" s="125">
        <f>SUMIFS('C - Sazby a jednotkové ceny'!$H$7:$H$69,'C - Sazby a jednotkové ceny'!$E$7:$E$69,'A1 - Seznam míst plnění vnější'!L1414,'C - Sazby a jednotkové ceny'!$F$7:$F$69,'A1 - Seznam míst plnění vnější'!M1414)</f>
        <v>0</v>
      </c>
      <c r="Q1414" s="269">
        <f t="shared" si="63"/>
        <v>0</v>
      </c>
      <c r="R1414" s="249" t="s">
        <v>1586</v>
      </c>
      <c r="S1414" s="251" t="s">
        <v>1585</v>
      </c>
      <c r="T1414" s="252" t="s">
        <v>1585</v>
      </c>
      <c r="U1414" s="250" t="s">
        <v>1586</v>
      </c>
      <c r="V1414" s="261" t="s">
        <v>1586</v>
      </c>
      <c r="W1414" s="262" t="s">
        <v>1586</v>
      </c>
      <c r="Y1414" s="15">
        <f ca="1">SUMIFS('D - Harmonogram úklidu'!$AJ$5:$AJ$1213,'D - Harmonogram úklidu'!$A$5:$A$1213,'A1 - Seznam míst plnění vnější'!G1414,'D - Harmonogram úklidu'!$B$5:$B$1213,'A1 - Seznam míst plnění vnější'!L1414)</f>
        <v>4</v>
      </c>
      <c r="Z1414" s="47" t="str">
        <f t="shared" si="62"/>
        <v>Ždírec nad Doubravou</v>
      </c>
    </row>
    <row r="1415" spans="1:26" ht="11.25" customHeight="1" x14ac:dyDescent="0.25">
      <c r="A1415" s="14" t="s">
        <v>2510</v>
      </c>
      <c r="B1415" s="30">
        <v>1611</v>
      </c>
      <c r="C1415" s="26" t="s">
        <v>128</v>
      </c>
      <c r="D1415" s="41" t="s">
        <v>121</v>
      </c>
      <c r="E1415" s="26">
        <v>549030</v>
      </c>
      <c r="F1415" s="26" t="s">
        <v>1828</v>
      </c>
      <c r="G1415" s="33" t="s">
        <v>249</v>
      </c>
      <c r="H1415" s="227" t="s">
        <v>1988</v>
      </c>
      <c r="I1415" s="227" t="s">
        <v>2490</v>
      </c>
      <c r="J1415" s="227" t="s">
        <v>2494</v>
      </c>
      <c r="K1415" s="227" t="s">
        <v>2494</v>
      </c>
      <c r="L1415" s="227" t="s">
        <v>391</v>
      </c>
      <c r="M1415" s="247">
        <v>1</v>
      </c>
      <c r="N1415" s="244">
        <v>2822</v>
      </c>
      <c r="O1415" s="243" t="s">
        <v>1575</v>
      </c>
      <c r="P1415" s="125">
        <f>SUMIFS('C - Sazby a jednotkové ceny'!$H$7:$H$69,'C - Sazby a jednotkové ceny'!$E$7:$E$69,'A1 - Seznam míst plnění vnější'!L1415,'C - Sazby a jednotkové ceny'!$F$7:$F$69,'A1 - Seznam míst plnění vnější'!M1415)</f>
        <v>0</v>
      </c>
      <c r="Q1415" s="269">
        <f t="shared" si="63"/>
        <v>0</v>
      </c>
      <c r="R1415" s="249" t="s">
        <v>1586</v>
      </c>
      <c r="S1415" s="251" t="s">
        <v>1586</v>
      </c>
      <c r="T1415" s="255" t="s">
        <v>1586</v>
      </c>
      <c r="U1415" s="250" t="s">
        <v>1586</v>
      </c>
      <c r="V1415" s="261" t="s">
        <v>1586</v>
      </c>
      <c r="W1415" s="262" t="s">
        <v>1586</v>
      </c>
      <c r="Y1415" s="15">
        <f ca="1">SUMIFS('D - Harmonogram úklidu'!$AJ$5:$AJ$1213,'D - Harmonogram úklidu'!$A$5:$A$1213,'A1 - Seznam míst plnění vnější'!G1415,'D - Harmonogram úklidu'!$B$5:$B$1213,'A1 - Seznam míst plnění vnější'!L1415)</f>
        <v>1</v>
      </c>
      <c r="Z1415" s="47" t="str">
        <f t="shared" si="62"/>
        <v>Ždírec nad Doubravou</v>
      </c>
    </row>
    <row r="1416" spans="1:26" ht="22.5" customHeight="1" x14ac:dyDescent="0.25">
      <c r="A1416" s="14" t="s">
        <v>2510</v>
      </c>
      <c r="B1416" s="30">
        <v>1222</v>
      </c>
      <c r="C1416" s="26" t="s">
        <v>68</v>
      </c>
      <c r="D1416" s="42" t="s">
        <v>2591</v>
      </c>
      <c r="E1416" s="26">
        <v>370759</v>
      </c>
      <c r="F1416" s="26" t="s">
        <v>1616</v>
      </c>
      <c r="G1416" s="33" t="s">
        <v>2590</v>
      </c>
      <c r="H1416" s="227" t="s">
        <v>1988</v>
      </c>
      <c r="I1416" s="227" t="s">
        <v>2592</v>
      </c>
      <c r="J1416" s="227" t="s">
        <v>2580</v>
      </c>
      <c r="K1416" s="227" t="s">
        <v>2495</v>
      </c>
      <c r="L1416" s="227" t="s">
        <v>350</v>
      </c>
      <c r="M1416" s="247">
        <v>2</v>
      </c>
      <c r="N1416" s="244">
        <v>890</v>
      </c>
      <c r="O1416" s="243" t="s">
        <v>1575</v>
      </c>
      <c r="P1416" s="125">
        <f>SUMIFS('C - Sazby a jednotkové ceny'!$H$7:$H$69,'C - Sazby a jednotkové ceny'!$E$7:$E$69,'A1 - Seznam míst plnění vnější'!L1416,'C - Sazby a jednotkové ceny'!$F$7:$F$69,'A1 - Seznam míst plnění vnější'!M1416)</f>
        <v>0</v>
      </c>
      <c r="Q1416" s="269">
        <f t="shared" si="63"/>
        <v>0</v>
      </c>
      <c r="R1416" s="249" t="s">
        <v>1586</v>
      </c>
      <c r="S1416" s="251" t="s">
        <v>1585</v>
      </c>
      <c r="T1416" s="252" t="s">
        <v>1585</v>
      </c>
      <c r="U1416" s="250" t="s">
        <v>1586</v>
      </c>
      <c r="V1416" s="261" t="s">
        <v>1586</v>
      </c>
      <c r="W1416" s="262" t="s">
        <v>1586</v>
      </c>
      <c r="Y1416" s="15">
        <f>SUMIFS('D - Harmonogram úklidu'!$AJ$5:$AJ$1213,'D - Harmonogram úklidu'!$A$5:$A$1213,'A1 - Seznam míst plnění vnější'!G1419,'D - Harmonogram úklidu'!$B$5:$B$1213,'A1 - Seznam míst plnění vnější'!L1419)</f>
        <v>0</v>
      </c>
      <c r="Z1416" s="47" t="str">
        <f t="shared" si="62"/>
        <v>Židlochovice</v>
      </c>
    </row>
    <row r="1417" spans="1:26" ht="22.5" customHeight="1" x14ac:dyDescent="0.25">
      <c r="A1417" s="14" t="s">
        <v>2510</v>
      </c>
      <c r="B1417" s="30">
        <v>1222</v>
      </c>
      <c r="C1417" s="26" t="s">
        <v>68</v>
      </c>
      <c r="D1417" s="42" t="s">
        <v>2591</v>
      </c>
      <c r="E1417" s="26">
        <v>370759</v>
      </c>
      <c r="F1417" s="26" t="s">
        <v>1617</v>
      </c>
      <c r="G1417" s="33" t="s">
        <v>2590</v>
      </c>
      <c r="H1417" s="227" t="s">
        <v>1988</v>
      </c>
      <c r="I1417" s="227" t="s">
        <v>2592</v>
      </c>
      <c r="J1417" s="227" t="s">
        <v>2494</v>
      </c>
      <c r="K1417" s="227" t="s">
        <v>2494</v>
      </c>
      <c r="L1417" s="227" t="s">
        <v>391</v>
      </c>
      <c r="M1417" s="247">
        <v>2</v>
      </c>
      <c r="N1417" s="244">
        <v>1632</v>
      </c>
      <c r="O1417" s="243" t="s">
        <v>1575</v>
      </c>
      <c r="P1417" s="125">
        <f>SUMIFS('C - Sazby a jednotkové ceny'!$H$7:$H$69,'C - Sazby a jednotkové ceny'!$E$7:$E$69,'A1 - Seznam míst plnění vnější'!L1417,'C - Sazby a jednotkové ceny'!$F$7:$F$69,'A1 - Seznam míst plnění vnější'!M1417)</f>
        <v>0</v>
      </c>
      <c r="Q1417" s="269">
        <f t="shared" si="63"/>
        <v>0</v>
      </c>
      <c r="R1417" s="249" t="s">
        <v>1586</v>
      </c>
      <c r="S1417" s="251" t="s">
        <v>1586</v>
      </c>
      <c r="T1417" s="252" t="s">
        <v>1586</v>
      </c>
      <c r="U1417" s="250" t="s">
        <v>1586</v>
      </c>
      <c r="V1417" s="261" t="s">
        <v>1586</v>
      </c>
      <c r="W1417" s="262" t="s">
        <v>1586</v>
      </c>
      <c r="Y1417" s="15">
        <f>SUMIFS('D - Harmonogram úklidu'!$AJ$5:$AJ$1213,'D - Harmonogram úklidu'!$A$5:$A$1213,'A1 - Seznam míst plnění vnější'!G1420,'D - Harmonogram úklidu'!$B$5:$B$1213,'A1 - Seznam míst plnění vnější'!L1420)</f>
        <v>0</v>
      </c>
      <c r="Z1417" s="47" t="str">
        <f t="shared" si="62"/>
        <v>Židlochovice</v>
      </c>
    </row>
    <row r="1418" spans="1:26" ht="23.25" customHeight="1" thickBot="1" x14ac:dyDescent="0.3">
      <c r="A1418" s="275" t="s">
        <v>2510</v>
      </c>
      <c r="B1418" s="36">
        <v>1222</v>
      </c>
      <c r="C1418" s="26" t="s">
        <v>68</v>
      </c>
      <c r="D1418" s="42" t="s">
        <v>2591</v>
      </c>
      <c r="E1418" s="26">
        <v>370759</v>
      </c>
      <c r="F1418" s="37" t="s">
        <v>1785</v>
      </c>
      <c r="G1418" s="33" t="s">
        <v>2590</v>
      </c>
      <c r="H1418" s="229" t="s">
        <v>1988</v>
      </c>
      <c r="I1418" s="229" t="s">
        <v>2593</v>
      </c>
      <c r="J1418" s="229" t="s">
        <v>2580</v>
      </c>
      <c r="K1418" s="229" t="s">
        <v>2492</v>
      </c>
      <c r="L1418" s="229" t="s">
        <v>347</v>
      </c>
      <c r="M1418" s="276">
        <v>12</v>
      </c>
      <c r="N1418" s="247">
        <v>2</v>
      </c>
      <c r="O1418" s="277" t="s">
        <v>1576</v>
      </c>
      <c r="P1418" s="125">
        <f>SUMIFS('C - Sazby a jednotkové ceny'!$H$7:$H$69,'C - Sazby a jednotkové ceny'!$E$7:$E$69,'A1 - Seznam míst plnění vnější'!L1418,'C - Sazby a jednotkové ceny'!$F$7:$F$69,'A1 - Seznam míst plnění vnější'!M1418)</f>
        <v>0</v>
      </c>
      <c r="Q1418" s="269">
        <f t="shared" si="63"/>
        <v>0</v>
      </c>
      <c r="R1418" s="278" t="s">
        <v>1586</v>
      </c>
      <c r="S1418" s="279" t="s">
        <v>1586</v>
      </c>
      <c r="T1418" s="257" t="s">
        <v>1586</v>
      </c>
      <c r="U1418" s="280" t="s">
        <v>1586</v>
      </c>
      <c r="V1418" s="281" t="s">
        <v>1586</v>
      </c>
      <c r="W1418" s="282" t="s">
        <v>1586</v>
      </c>
      <c r="Y1418" s="15">
        <f>SUMIFS('D - Harmonogram úklidu'!$AJ$5:$AJ$1213,'D - Harmonogram úklidu'!$A$5:$A$1213,'A1 - Seznam míst plnění vnější'!G1421,'D - Harmonogram úklidu'!$B$5:$B$1213,'A1 - Seznam míst plnění vnější'!L1421)</f>
        <v>0</v>
      </c>
      <c r="Z1418" s="47" t="str">
        <f t="shared" si="62"/>
        <v>Židlochovice</v>
      </c>
    </row>
    <row r="1419" spans="1:26" ht="12.75" customHeight="1" thickBot="1" x14ac:dyDescent="0.3">
      <c r="N1419" s="127"/>
      <c r="P1419" s="126"/>
      <c r="Q1419" s="270">
        <f>SUM(Q5:Q1418)</f>
        <v>0</v>
      </c>
      <c r="R1419" s="116"/>
      <c r="S1419" s="117"/>
      <c r="T1419" s="126"/>
      <c r="V1419" s="116"/>
      <c r="W1419" s="117"/>
      <c r="Z1419" s="264"/>
    </row>
  </sheetData>
  <autoFilter ref="A4:AA1419">
    <sortState ref="A392:AA395">
      <sortCondition ref="G4:G1398"/>
    </sortState>
  </autoFilter>
  <sortState ref="B5:AR243">
    <sortCondition ref="G5:G243"/>
  </sortState>
  <printOptions horizontalCentered="1"/>
  <pageMargins left="0.19685039370078741" right="0.19685039370078741" top="0.98425196850393704" bottom="0.19685039370078741" header="0.31496062992125984" footer="0.31496062992125984"/>
  <pageSetup paperSize="9" scale="75" fitToHeight="0" orientation="landscape"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132"/>
  <sheetViews>
    <sheetView showGridLines="0" showWhiteSpace="0" view="pageBreakPreview" zoomScaleNormal="70" zoomScaleSheetLayoutView="100" workbookViewId="0">
      <pane xSplit="5" ySplit="4" topLeftCell="F1119" activePane="bottomRight" state="frozen"/>
      <selection activeCell="B16" sqref="B16"/>
      <selection pane="topRight" activeCell="B16" sqref="B16"/>
      <selection pane="bottomLeft" activeCell="B16" sqref="B16"/>
      <selection pane="bottomRight" activeCell="N1132" sqref="N1132"/>
    </sheetView>
  </sheetViews>
  <sheetFormatPr defaultRowHeight="12.75" x14ac:dyDescent="0.2"/>
  <cols>
    <col min="1" max="1" width="5.140625" style="231" customWidth="1"/>
    <col min="2" max="2" width="3.85546875" style="102" customWidth="1"/>
    <col min="3" max="3" width="8.140625" style="103" customWidth="1"/>
    <col min="4" max="4" width="7.42578125" style="231" customWidth="1"/>
    <col min="5" max="5" width="52.85546875" style="102" customWidth="1"/>
    <col min="6" max="6" width="15.42578125" style="103" customWidth="1"/>
    <col min="7" max="7" width="18.5703125" style="103" customWidth="1"/>
    <col min="8" max="8" width="8.140625" style="103" customWidth="1"/>
    <col min="9" max="9" width="5.5703125" style="103" customWidth="1"/>
    <col min="10" max="10" width="5.7109375" style="102" customWidth="1"/>
    <col min="11" max="11" width="7" style="102" customWidth="1"/>
    <col min="12" max="12" width="5.7109375" style="102" customWidth="1"/>
    <col min="13" max="13" width="9.7109375" style="102" customWidth="1"/>
    <col min="14" max="14" width="10.42578125" style="102" customWidth="1"/>
    <col min="15" max="20" width="6.7109375" style="97" customWidth="1"/>
    <col min="21" max="230" width="9.140625" style="97"/>
    <col min="231" max="231" width="5.42578125" style="97" customWidth="1"/>
    <col min="232" max="232" width="7.85546875" style="97" customWidth="1"/>
    <col min="233" max="233" width="3.85546875" style="97" customWidth="1"/>
    <col min="234" max="234" width="8.140625" style="97" customWidth="1"/>
    <col min="235" max="235" width="10" style="97" customWidth="1"/>
    <col min="236" max="236" width="52.85546875" style="97" customWidth="1"/>
    <col min="237" max="239" width="12.7109375" style="97" customWidth="1"/>
    <col min="240" max="275" width="10.7109375" style="97" customWidth="1"/>
    <col min="276" max="276" width="10.7109375" style="97" bestFit="1" customWidth="1"/>
    <col min="277" max="486" width="9.140625" style="97"/>
    <col min="487" max="487" width="5.42578125" style="97" customWidth="1"/>
    <col min="488" max="488" width="7.85546875" style="97" customWidth="1"/>
    <col min="489" max="489" width="3.85546875" style="97" customWidth="1"/>
    <col min="490" max="490" width="8.140625" style="97" customWidth="1"/>
    <col min="491" max="491" width="10" style="97" customWidth="1"/>
    <col min="492" max="492" width="52.85546875" style="97" customWidth="1"/>
    <col min="493" max="495" width="12.7109375" style="97" customWidth="1"/>
    <col min="496" max="531" width="10.7109375" style="97" customWidth="1"/>
    <col min="532" max="532" width="10.7109375" style="97" bestFit="1" customWidth="1"/>
    <col min="533" max="742" width="9.140625" style="97"/>
    <col min="743" max="743" width="5.42578125" style="97" customWidth="1"/>
    <col min="744" max="744" width="7.85546875" style="97" customWidth="1"/>
    <col min="745" max="745" width="3.85546875" style="97" customWidth="1"/>
    <col min="746" max="746" width="8.140625" style="97" customWidth="1"/>
    <col min="747" max="747" width="10" style="97" customWidth="1"/>
    <col min="748" max="748" width="52.85546875" style="97" customWidth="1"/>
    <col min="749" max="751" width="12.7109375" style="97" customWidth="1"/>
    <col min="752" max="787" width="10.7109375" style="97" customWidth="1"/>
    <col min="788" max="788" width="10.7109375" style="97" bestFit="1" customWidth="1"/>
    <col min="789" max="998" width="9.140625" style="97"/>
    <col min="999" max="999" width="5.42578125" style="97" customWidth="1"/>
    <col min="1000" max="1000" width="7.85546875" style="97" customWidth="1"/>
    <col min="1001" max="1001" width="3.85546875" style="97" customWidth="1"/>
    <col min="1002" max="1002" width="8.140625" style="97" customWidth="1"/>
    <col min="1003" max="1003" width="10" style="97" customWidth="1"/>
    <col min="1004" max="1004" width="52.85546875" style="97" customWidth="1"/>
    <col min="1005" max="1007" width="12.7109375" style="97" customWidth="1"/>
    <col min="1008" max="1043" width="10.7109375" style="97" customWidth="1"/>
    <col min="1044" max="1044" width="10.7109375" style="97" bestFit="1" customWidth="1"/>
    <col min="1045" max="1254" width="9.140625" style="97"/>
    <col min="1255" max="1255" width="5.42578125" style="97" customWidth="1"/>
    <col min="1256" max="1256" width="7.85546875" style="97" customWidth="1"/>
    <col min="1257" max="1257" width="3.85546875" style="97" customWidth="1"/>
    <col min="1258" max="1258" width="8.140625" style="97" customWidth="1"/>
    <col min="1259" max="1259" width="10" style="97" customWidth="1"/>
    <col min="1260" max="1260" width="52.85546875" style="97" customWidth="1"/>
    <col min="1261" max="1263" width="12.7109375" style="97" customWidth="1"/>
    <col min="1264" max="1299" width="10.7109375" style="97" customWidth="1"/>
    <col min="1300" max="1300" width="10.7109375" style="97" bestFit="1" customWidth="1"/>
    <col min="1301" max="1510" width="9.140625" style="97"/>
    <col min="1511" max="1511" width="5.42578125" style="97" customWidth="1"/>
    <col min="1512" max="1512" width="7.85546875" style="97" customWidth="1"/>
    <col min="1513" max="1513" width="3.85546875" style="97" customWidth="1"/>
    <col min="1514" max="1514" width="8.140625" style="97" customWidth="1"/>
    <col min="1515" max="1515" width="10" style="97" customWidth="1"/>
    <col min="1516" max="1516" width="52.85546875" style="97" customWidth="1"/>
    <col min="1517" max="1519" width="12.7109375" style="97" customWidth="1"/>
    <col min="1520" max="1555" width="10.7109375" style="97" customWidth="1"/>
    <col min="1556" max="1556" width="10.7109375" style="97" bestFit="1" customWidth="1"/>
    <col min="1557" max="1766" width="9.140625" style="97"/>
    <col min="1767" max="1767" width="5.42578125" style="97" customWidth="1"/>
    <col min="1768" max="1768" width="7.85546875" style="97" customWidth="1"/>
    <col min="1769" max="1769" width="3.85546875" style="97" customWidth="1"/>
    <col min="1770" max="1770" width="8.140625" style="97" customWidth="1"/>
    <col min="1771" max="1771" width="10" style="97" customWidth="1"/>
    <col min="1772" max="1772" width="52.85546875" style="97" customWidth="1"/>
    <col min="1773" max="1775" width="12.7109375" style="97" customWidth="1"/>
    <col min="1776" max="1811" width="10.7109375" style="97" customWidth="1"/>
    <col min="1812" max="1812" width="10.7109375" style="97" bestFit="1" customWidth="1"/>
    <col min="1813" max="2022" width="9.140625" style="97"/>
    <col min="2023" max="2023" width="5.42578125" style="97" customWidth="1"/>
    <col min="2024" max="2024" width="7.85546875" style="97" customWidth="1"/>
    <col min="2025" max="2025" width="3.85546875" style="97" customWidth="1"/>
    <col min="2026" max="2026" width="8.140625" style="97" customWidth="1"/>
    <col min="2027" max="2027" width="10" style="97" customWidth="1"/>
    <col min="2028" max="2028" width="52.85546875" style="97" customWidth="1"/>
    <col min="2029" max="2031" width="12.7109375" style="97" customWidth="1"/>
    <col min="2032" max="2067" width="10.7109375" style="97" customWidth="1"/>
    <col min="2068" max="2068" width="10.7109375" style="97" bestFit="1" customWidth="1"/>
    <col min="2069" max="2278" width="9.140625" style="97"/>
    <col min="2279" max="2279" width="5.42578125" style="97" customWidth="1"/>
    <col min="2280" max="2280" width="7.85546875" style="97" customWidth="1"/>
    <col min="2281" max="2281" width="3.85546875" style="97" customWidth="1"/>
    <col min="2282" max="2282" width="8.140625" style="97" customWidth="1"/>
    <col min="2283" max="2283" width="10" style="97" customWidth="1"/>
    <col min="2284" max="2284" width="52.85546875" style="97" customWidth="1"/>
    <col min="2285" max="2287" width="12.7109375" style="97" customWidth="1"/>
    <col min="2288" max="2323" width="10.7109375" style="97" customWidth="1"/>
    <col min="2324" max="2324" width="10.7109375" style="97" bestFit="1" customWidth="1"/>
    <col min="2325" max="2534" width="9.140625" style="97"/>
    <col min="2535" max="2535" width="5.42578125" style="97" customWidth="1"/>
    <col min="2536" max="2536" width="7.85546875" style="97" customWidth="1"/>
    <col min="2537" max="2537" width="3.85546875" style="97" customWidth="1"/>
    <col min="2538" max="2538" width="8.140625" style="97" customWidth="1"/>
    <col min="2539" max="2539" width="10" style="97" customWidth="1"/>
    <col min="2540" max="2540" width="52.85546875" style="97" customWidth="1"/>
    <col min="2541" max="2543" width="12.7109375" style="97" customWidth="1"/>
    <col min="2544" max="2579" width="10.7109375" style="97" customWidth="1"/>
    <col min="2580" max="2580" width="10.7109375" style="97" bestFit="1" customWidth="1"/>
    <col min="2581" max="2790" width="9.140625" style="97"/>
    <col min="2791" max="2791" width="5.42578125" style="97" customWidth="1"/>
    <col min="2792" max="2792" width="7.85546875" style="97" customWidth="1"/>
    <col min="2793" max="2793" width="3.85546875" style="97" customWidth="1"/>
    <col min="2794" max="2794" width="8.140625" style="97" customWidth="1"/>
    <col min="2795" max="2795" width="10" style="97" customWidth="1"/>
    <col min="2796" max="2796" width="52.85546875" style="97" customWidth="1"/>
    <col min="2797" max="2799" width="12.7109375" style="97" customWidth="1"/>
    <col min="2800" max="2835" width="10.7109375" style="97" customWidth="1"/>
    <col min="2836" max="2836" width="10.7109375" style="97" bestFit="1" customWidth="1"/>
    <col min="2837" max="3046" width="9.140625" style="97"/>
    <col min="3047" max="3047" width="5.42578125" style="97" customWidth="1"/>
    <col min="3048" max="3048" width="7.85546875" style="97" customWidth="1"/>
    <col min="3049" max="3049" width="3.85546875" style="97" customWidth="1"/>
    <col min="3050" max="3050" width="8.140625" style="97" customWidth="1"/>
    <col min="3051" max="3051" width="10" style="97" customWidth="1"/>
    <col min="3052" max="3052" width="52.85546875" style="97" customWidth="1"/>
    <col min="3053" max="3055" width="12.7109375" style="97" customWidth="1"/>
    <col min="3056" max="3091" width="10.7109375" style="97" customWidth="1"/>
    <col min="3092" max="3092" width="10.7109375" style="97" bestFit="1" customWidth="1"/>
    <col min="3093" max="3302" width="9.140625" style="97"/>
    <col min="3303" max="3303" width="5.42578125" style="97" customWidth="1"/>
    <col min="3304" max="3304" width="7.85546875" style="97" customWidth="1"/>
    <col min="3305" max="3305" width="3.85546875" style="97" customWidth="1"/>
    <col min="3306" max="3306" width="8.140625" style="97" customWidth="1"/>
    <col min="3307" max="3307" width="10" style="97" customWidth="1"/>
    <col min="3308" max="3308" width="52.85546875" style="97" customWidth="1"/>
    <col min="3309" max="3311" width="12.7109375" style="97" customWidth="1"/>
    <col min="3312" max="3347" width="10.7109375" style="97" customWidth="1"/>
    <col min="3348" max="3348" width="10.7109375" style="97" bestFit="1" customWidth="1"/>
    <col min="3349" max="3558" width="9.140625" style="97"/>
    <col min="3559" max="3559" width="5.42578125" style="97" customWidth="1"/>
    <col min="3560" max="3560" width="7.85546875" style="97" customWidth="1"/>
    <col min="3561" max="3561" width="3.85546875" style="97" customWidth="1"/>
    <col min="3562" max="3562" width="8.140625" style="97" customWidth="1"/>
    <col min="3563" max="3563" width="10" style="97" customWidth="1"/>
    <col min="3564" max="3564" width="52.85546875" style="97" customWidth="1"/>
    <col min="3565" max="3567" width="12.7109375" style="97" customWidth="1"/>
    <col min="3568" max="3603" width="10.7109375" style="97" customWidth="1"/>
    <col min="3604" max="3604" width="10.7109375" style="97" bestFit="1" customWidth="1"/>
    <col min="3605" max="3814" width="9.140625" style="97"/>
    <col min="3815" max="3815" width="5.42578125" style="97" customWidth="1"/>
    <col min="3816" max="3816" width="7.85546875" style="97" customWidth="1"/>
    <col min="3817" max="3817" width="3.85546875" style="97" customWidth="1"/>
    <col min="3818" max="3818" width="8.140625" style="97" customWidth="1"/>
    <col min="3819" max="3819" width="10" style="97" customWidth="1"/>
    <col min="3820" max="3820" width="52.85546875" style="97" customWidth="1"/>
    <col min="3821" max="3823" width="12.7109375" style="97" customWidth="1"/>
    <col min="3824" max="3859" width="10.7109375" style="97" customWidth="1"/>
    <col min="3860" max="3860" width="10.7109375" style="97" bestFit="1" customWidth="1"/>
    <col min="3861" max="4070" width="9.140625" style="97"/>
    <col min="4071" max="4071" width="5.42578125" style="97" customWidth="1"/>
    <col min="4072" max="4072" width="7.85546875" style="97" customWidth="1"/>
    <col min="4073" max="4073" width="3.85546875" style="97" customWidth="1"/>
    <col min="4074" max="4074" width="8.140625" style="97" customWidth="1"/>
    <col min="4075" max="4075" width="10" style="97" customWidth="1"/>
    <col min="4076" max="4076" width="52.85546875" style="97" customWidth="1"/>
    <col min="4077" max="4079" width="12.7109375" style="97" customWidth="1"/>
    <col min="4080" max="4115" width="10.7109375" style="97" customWidth="1"/>
    <col min="4116" max="4116" width="10.7109375" style="97" bestFit="1" customWidth="1"/>
    <col min="4117" max="4326" width="9.140625" style="97"/>
    <col min="4327" max="4327" width="5.42578125" style="97" customWidth="1"/>
    <col min="4328" max="4328" width="7.85546875" style="97" customWidth="1"/>
    <col min="4329" max="4329" width="3.85546875" style="97" customWidth="1"/>
    <col min="4330" max="4330" width="8.140625" style="97" customWidth="1"/>
    <col min="4331" max="4331" width="10" style="97" customWidth="1"/>
    <col min="4332" max="4332" width="52.85546875" style="97" customWidth="1"/>
    <col min="4333" max="4335" width="12.7109375" style="97" customWidth="1"/>
    <col min="4336" max="4371" width="10.7109375" style="97" customWidth="1"/>
    <col min="4372" max="4372" width="10.7109375" style="97" bestFit="1" customWidth="1"/>
    <col min="4373" max="4582" width="9.140625" style="97"/>
    <col min="4583" max="4583" width="5.42578125" style="97" customWidth="1"/>
    <col min="4584" max="4584" width="7.85546875" style="97" customWidth="1"/>
    <col min="4585" max="4585" width="3.85546875" style="97" customWidth="1"/>
    <col min="4586" max="4586" width="8.140625" style="97" customWidth="1"/>
    <col min="4587" max="4587" width="10" style="97" customWidth="1"/>
    <col min="4588" max="4588" width="52.85546875" style="97" customWidth="1"/>
    <col min="4589" max="4591" width="12.7109375" style="97" customWidth="1"/>
    <col min="4592" max="4627" width="10.7109375" style="97" customWidth="1"/>
    <col min="4628" max="4628" width="10.7109375" style="97" bestFit="1" customWidth="1"/>
    <col min="4629" max="4838" width="9.140625" style="97"/>
    <col min="4839" max="4839" width="5.42578125" style="97" customWidth="1"/>
    <col min="4840" max="4840" width="7.85546875" style="97" customWidth="1"/>
    <col min="4841" max="4841" width="3.85546875" style="97" customWidth="1"/>
    <col min="4842" max="4842" width="8.140625" style="97" customWidth="1"/>
    <col min="4843" max="4843" width="10" style="97" customWidth="1"/>
    <col min="4844" max="4844" width="52.85546875" style="97" customWidth="1"/>
    <col min="4845" max="4847" width="12.7109375" style="97" customWidth="1"/>
    <col min="4848" max="4883" width="10.7109375" style="97" customWidth="1"/>
    <col min="4884" max="4884" width="10.7109375" style="97" bestFit="1" customWidth="1"/>
    <col min="4885" max="5094" width="9.140625" style="97"/>
    <col min="5095" max="5095" width="5.42578125" style="97" customWidth="1"/>
    <col min="5096" max="5096" width="7.85546875" style="97" customWidth="1"/>
    <col min="5097" max="5097" width="3.85546875" style="97" customWidth="1"/>
    <col min="5098" max="5098" width="8.140625" style="97" customWidth="1"/>
    <col min="5099" max="5099" width="10" style="97" customWidth="1"/>
    <col min="5100" max="5100" width="52.85546875" style="97" customWidth="1"/>
    <col min="5101" max="5103" width="12.7109375" style="97" customWidth="1"/>
    <col min="5104" max="5139" width="10.7109375" style="97" customWidth="1"/>
    <col min="5140" max="5140" width="10.7109375" style="97" bestFit="1" customWidth="1"/>
    <col min="5141" max="5350" width="9.140625" style="97"/>
    <col min="5351" max="5351" width="5.42578125" style="97" customWidth="1"/>
    <col min="5352" max="5352" width="7.85546875" style="97" customWidth="1"/>
    <col min="5353" max="5353" width="3.85546875" style="97" customWidth="1"/>
    <col min="5354" max="5354" width="8.140625" style="97" customWidth="1"/>
    <col min="5355" max="5355" width="10" style="97" customWidth="1"/>
    <col min="5356" max="5356" width="52.85546875" style="97" customWidth="1"/>
    <col min="5357" max="5359" width="12.7109375" style="97" customWidth="1"/>
    <col min="5360" max="5395" width="10.7109375" style="97" customWidth="1"/>
    <col min="5396" max="5396" width="10.7109375" style="97" bestFit="1" customWidth="1"/>
    <col min="5397" max="5606" width="9.140625" style="97"/>
    <col min="5607" max="5607" width="5.42578125" style="97" customWidth="1"/>
    <col min="5608" max="5608" width="7.85546875" style="97" customWidth="1"/>
    <col min="5609" max="5609" width="3.85546875" style="97" customWidth="1"/>
    <col min="5610" max="5610" width="8.140625" style="97" customWidth="1"/>
    <col min="5611" max="5611" width="10" style="97" customWidth="1"/>
    <col min="5612" max="5612" width="52.85546875" style="97" customWidth="1"/>
    <col min="5613" max="5615" width="12.7109375" style="97" customWidth="1"/>
    <col min="5616" max="5651" width="10.7109375" style="97" customWidth="1"/>
    <col min="5652" max="5652" width="10.7109375" style="97" bestFit="1" customWidth="1"/>
    <col min="5653" max="5862" width="9.140625" style="97"/>
    <col min="5863" max="5863" width="5.42578125" style="97" customWidth="1"/>
    <col min="5864" max="5864" width="7.85546875" style="97" customWidth="1"/>
    <col min="5865" max="5865" width="3.85546875" style="97" customWidth="1"/>
    <col min="5866" max="5866" width="8.140625" style="97" customWidth="1"/>
    <col min="5867" max="5867" width="10" style="97" customWidth="1"/>
    <col min="5868" max="5868" width="52.85546875" style="97" customWidth="1"/>
    <col min="5869" max="5871" width="12.7109375" style="97" customWidth="1"/>
    <col min="5872" max="5907" width="10.7109375" style="97" customWidth="1"/>
    <col min="5908" max="5908" width="10.7109375" style="97" bestFit="1" customWidth="1"/>
    <col min="5909" max="6118" width="9.140625" style="97"/>
    <col min="6119" max="6119" width="5.42578125" style="97" customWidth="1"/>
    <col min="6120" max="6120" width="7.85546875" style="97" customWidth="1"/>
    <col min="6121" max="6121" width="3.85546875" style="97" customWidth="1"/>
    <col min="6122" max="6122" width="8.140625" style="97" customWidth="1"/>
    <col min="6123" max="6123" width="10" style="97" customWidth="1"/>
    <col min="6124" max="6124" width="52.85546875" style="97" customWidth="1"/>
    <col min="6125" max="6127" width="12.7109375" style="97" customWidth="1"/>
    <col min="6128" max="6163" width="10.7109375" style="97" customWidth="1"/>
    <col min="6164" max="6164" width="10.7109375" style="97" bestFit="1" customWidth="1"/>
    <col min="6165" max="6374" width="9.140625" style="97"/>
    <col min="6375" max="6375" width="5.42578125" style="97" customWidth="1"/>
    <col min="6376" max="6376" width="7.85546875" style="97" customWidth="1"/>
    <col min="6377" max="6377" width="3.85546875" style="97" customWidth="1"/>
    <col min="6378" max="6378" width="8.140625" style="97" customWidth="1"/>
    <col min="6379" max="6379" width="10" style="97" customWidth="1"/>
    <col min="6380" max="6380" width="52.85546875" style="97" customWidth="1"/>
    <col min="6381" max="6383" width="12.7109375" style="97" customWidth="1"/>
    <col min="6384" max="6419" width="10.7109375" style="97" customWidth="1"/>
    <col min="6420" max="6420" width="10.7109375" style="97" bestFit="1" customWidth="1"/>
    <col min="6421" max="6630" width="9.140625" style="97"/>
    <col min="6631" max="6631" width="5.42578125" style="97" customWidth="1"/>
    <col min="6632" max="6632" width="7.85546875" style="97" customWidth="1"/>
    <col min="6633" max="6633" width="3.85546875" style="97" customWidth="1"/>
    <col min="6634" max="6634" width="8.140625" style="97" customWidth="1"/>
    <col min="6635" max="6635" width="10" style="97" customWidth="1"/>
    <col min="6636" max="6636" width="52.85546875" style="97" customWidth="1"/>
    <col min="6637" max="6639" width="12.7109375" style="97" customWidth="1"/>
    <col min="6640" max="6675" width="10.7109375" style="97" customWidth="1"/>
    <col min="6676" max="6676" width="10.7109375" style="97" bestFit="1" customWidth="1"/>
    <col min="6677" max="6886" width="9.140625" style="97"/>
    <col min="6887" max="6887" width="5.42578125" style="97" customWidth="1"/>
    <col min="6888" max="6888" width="7.85546875" style="97" customWidth="1"/>
    <col min="6889" max="6889" width="3.85546875" style="97" customWidth="1"/>
    <col min="6890" max="6890" width="8.140625" style="97" customWidth="1"/>
    <col min="6891" max="6891" width="10" style="97" customWidth="1"/>
    <col min="6892" max="6892" width="52.85546875" style="97" customWidth="1"/>
    <col min="6893" max="6895" width="12.7109375" style="97" customWidth="1"/>
    <col min="6896" max="6931" width="10.7109375" style="97" customWidth="1"/>
    <col min="6932" max="6932" width="10.7109375" style="97" bestFit="1" customWidth="1"/>
    <col min="6933" max="7142" width="9.140625" style="97"/>
    <col min="7143" max="7143" width="5.42578125" style="97" customWidth="1"/>
    <col min="7144" max="7144" width="7.85546875" style="97" customWidth="1"/>
    <col min="7145" max="7145" width="3.85546875" style="97" customWidth="1"/>
    <col min="7146" max="7146" width="8.140625" style="97" customWidth="1"/>
    <col min="7147" max="7147" width="10" style="97" customWidth="1"/>
    <col min="7148" max="7148" width="52.85546875" style="97" customWidth="1"/>
    <col min="7149" max="7151" width="12.7109375" style="97" customWidth="1"/>
    <col min="7152" max="7187" width="10.7109375" style="97" customWidth="1"/>
    <col min="7188" max="7188" width="10.7109375" style="97" bestFit="1" customWidth="1"/>
    <col min="7189" max="7398" width="9.140625" style="97"/>
    <col min="7399" max="7399" width="5.42578125" style="97" customWidth="1"/>
    <col min="7400" max="7400" width="7.85546875" style="97" customWidth="1"/>
    <col min="7401" max="7401" width="3.85546875" style="97" customWidth="1"/>
    <col min="7402" max="7402" width="8.140625" style="97" customWidth="1"/>
    <col min="7403" max="7403" width="10" style="97" customWidth="1"/>
    <col min="7404" max="7404" width="52.85546875" style="97" customWidth="1"/>
    <col min="7405" max="7407" width="12.7109375" style="97" customWidth="1"/>
    <col min="7408" max="7443" width="10.7109375" style="97" customWidth="1"/>
    <col min="7444" max="7444" width="10.7109375" style="97" bestFit="1" customWidth="1"/>
    <col min="7445" max="7654" width="9.140625" style="97"/>
    <col min="7655" max="7655" width="5.42578125" style="97" customWidth="1"/>
    <col min="7656" max="7656" width="7.85546875" style="97" customWidth="1"/>
    <col min="7657" max="7657" width="3.85546875" style="97" customWidth="1"/>
    <col min="7658" max="7658" width="8.140625" style="97" customWidth="1"/>
    <col min="7659" max="7659" width="10" style="97" customWidth="1"/>
    <col min="7660" max="7660" width="52.85546875" style="97" customWidth="1"/>
    <col min="7661" max="7663" width="12.7109375" style="97" customWidth="1"/>
    <col min="7664" max="7699" width="10.7109375" style="97" customWidth="1"/>
    <col min="7700" max="7700" width="10.7109375" style="97" bestFit="1" customWidth="1"/>
    <col min="7701" max="7910" width="9.140625" style="97"/>
    <col min="7911" max="7911" width="5.42578125" style="97" customWidth="1"/>
    <col min="7912" max="7912" width="7.85546875" style="97" customWidth="1"/>
    <col min="7913" max="7913" width="3.85546875" style="97" customWidth="1"/>
    <col min="7914" max="7914" width="8.140625" style="97" customWidth="1"/>
    <col min="7915" max="7915" width="10" style="97" customWidth="1"/>
    <col min="7916" max="7916" width="52.85546875" style="97" customWidth="1"/>
    <col min="7917" max="7919" width="12.7109375" style="97" customWidth="1"/>
    <col min="7920" max="7955" width="10.7109375" style="97" customWidth="1"/>
    <col min="7956" max="7956" width="10.7109375" style="97" bestFit="1" customWidth="1"/>
    <col min="7957" max="8166" width="9.140625" style="97"/>
    <col min="8167" max="8167" width="5.42578125" style="97" customWidth="1"/>
    <col min="8168" max="8168" width="7.85546875" style="97" customWidth="1"/>
    <col min="8169" max="8169" width="3.85546875" style="97" customWidth="1"/>
    <col min="8170" max="8170" width="8.140625" style="97" customWidth="1"/>
    <col min="8171" max="8171" width="10" style="97" customWidth="1"/>
    <col min="8172" max="8172" width="52.85546875" style="97" customWidth="1"/>
    <col min="8173" max="8175" width="12.7109375" style="97" customWidth="1"/>
    <col min="8176" max="8211" width="10.7109375" style="97" customWidth="1"/>
    <col min="8212" max="8212" width="10.7109375" style="97" bestFit="1" customWidth="1"/>
    <col min="8213" max="8422" width="9.140625" style="97"/>
    <col min="8423" max="8423" width="5.42578125" style="97" customWidth="1"/>
    <col min="8424" max="8424" width="7.85546875" style="97" customWidth="1"/>
    <col min="8425" max="8425" width="3.85546875" style="97" customWidth="1"/>
    <col min="8426" max="8426" width="8.140625" style="97" customWidth="1"/>
    <col min="8427" max="8427" width="10" style="97" customWidth="1"/>
    <col min="8428" max="8428" width="52.85546875" style="97" customWidth="1"/>
    <col min="8429" max="8431" width="12.7109375" style="97" customWidth="1"/>
    <col min="8432" max="8467" width="10.7109375" style="97" customWidth="1"/>
    <col min="8468" max="8468" width="10.7109375" style="97" bestFit="1" customWidth="1"/>
    <col min="8469" max="8678" width="9.140625" style="97"/>
    <col min="8679" max="8679" width="5.42578125" style="97" customWidth="1"/>
    <col min="8680" max="8680" width="7.85546875" style="97" customWidth="1"/>
    <col min="8681" max="8681" width="3.85546875" style="97" customWidth="1"/>
    <col min="8682" max="8682" width="8.140625" style="97" customWidth="1"/>
    <col min="8683" max="8683" width="10" style="97" customWidth="1"/>
    <col min="8684" max="8684" width="52.85546875" style="97" customWidth="1"/>
    <col min="8685" max="8687" width="12.7109375" style="97" customWidth="1"/>
    <col min="8688" max="8723" width="10.7109375" style="97" customWidth="1"/>
    <col min="8724" max="8724" width="10.7109375" style="97" bestFit="1" customWidth="1"/>
    <col min="8725" max="8934" width="9.140625" style="97"/>
    <col min="8935" max="8935" width="5.42578125" style="97" customWidth="1"/>
    <col min="8936" max="8936" width="7.85546875" style="97" customWidth="1"/>
    <col min="8937" max="8937" width="3.85546875" style="97" customWidth="1"/>
    <col min="8938" max="8938" width="8.140625" style="97" customWidth="1"/>
    <col min="8939" max="8939" width="10" style="97" customWidth="1"/>
    <col min="8940" max="8940" width="52.85546875" style="97" customWidth="1"/>
    <col min="8941" max="8943" width="12.7109375" style="97" customWidth="1"/>
    <col min="8944" max="8979" width="10.7109375" style="97" customWidth="1"/>
    <col min="8980" max="8980" width="10.7109375" style="97" bestFit="1" customWidth="1"/>
    <col min="8981" max="9190" width="9.140625" style="97"/>
    <col min="9191" max="9191" width="5.42578125" style="97" customWidth="1"/>
    <col min="9192" max="9192" width="7.85546875" style="97" customWidth="1"/>
    <col min="9193" max="9193" width="3.85546875" style="97" customWidth="1"/>
    <col min="9194" max="9194" width="8.140625" style="97" customWidth="1"/>
    <col min="9195" max="9195" width="10" style="97" customWidth="1"/>
    <col min="9196" max="9196" width="52.85546875" style="97" customWidth="1"/>
    <col min="9197" max="9199" width="12.7109375" style="97" customWidth="1"/>
    <col min="9200" max="9235" width="10.7109375" style="97" customWidth="1"/>
    <col min="9236" max="9236" width="10.7109375" style="97" bestFit="1" customWidth="1"/>
    <col min="9237" max="9446" width="9.140625" style="97"/>
    <col min="9447" max="9447" width="5.42578125" style="97" customWidth="1"/>
    <col min="9448" max="9448" width="7.85546875" style="97" customWidth="1"/>
    <col min="9449" max="9449" width="3.85546875" style="97" customWidth="1"/>
    <col min="9450" max="9450" width="8.140625" style="97" customWidth="1"/>
    <col min="9451" max="9451" width="10" style="97" customWidth="1"/>
    <col min="9452" max="9452" width="52.85546875" style="97" customWidth="1"/>
    <col min="9453" max="9455" width="12.7109375" style="97" customWidth="1"/>
    <col min="9456" max="9491" width="10.7109375" style="97" customWidth="1"/>
    <col min="9492" max="9492" width="10.7109375" style="97" bestFit="1" customWidth="1"/>
    <col min="9493" max="9702" width="9.140625" style="97"/>
    <col min="9703" max="9703" width="5.42578125" style="97" customWidth="1"/>
    <col min="9704" max="9704" width="7.85546875" style="97" customWidth="1"/>
    <col min="9705" max="9705" width="3.85546875" style="97" customWidth="1"/>
    <col min="9706" max="9706" width="8.140625" style="97" customWidth="1"/>
    <col min="9707" max="9707" width="10" style="97" customWidth="1"/>
    <col min="9708" max="9708" width="52.85546875" style="97" customWidth="1"/>
    <col min="9709" max="9711" width="12.7109375" style="97" customWidth="1"/>
    <col min="9712" max="9747" width="10.7109375" style="97" customWidth="1"/>
    <col min="9748" max="9748" width="10.7109375" style="97" bestFit="1" customWidth="1"/>
    <col min="9749" max="9958" width="9.140625" style="97"/>
    <col min="9959" max="9959" width="5.42578125" style="97" customWidth="1"/>
    <col min="9960" max="9960" width="7.85546875" style="97" customWidth="1"/>
    <col min="9961" max="9961" width="3.85546875" style="97" customWidth="1"/>
    <col min="9962" max="9962" width="8.140625" style="97" customWidth="1"/>
    <col min="9963" max="9963" width="10" style="97" customWidth="1"/>
    <col min="9964" max="9964" width="52.85546875" style="97" customWidth="1"/>
    <col min="9965" max="9967" width="12.7109375" style="97" customWidth="1"/>
    <col min="9968" max="10003" width="10.7109375" style="97" customWidth="1"/>
    <col min="10004" max="10004" width="10.7109375" style="97" bestFit="1" customWidth="1"/>
    <col min="10005" max="10214" width="9.140625" style="97"/>
    <col min="10215" max="10215" width="5.42578125" style="97" customWidth="1"/>
    <col min="10216" max="10216" width="7.85546875" style="97" customWidth="1"/>
    <col min="10217" max="10217" width="3.85546875" style="97" customWidth="1"/>
    <col min="10218" max="10218" width="8.140625" style="97" customWidth="1"/>
    <col min="10219" max="10219" width="10" style="97" customWidth="1"/>
    <col min="10220" max="10220" width="52.85546875" style="97" customWidth="1"/>
    <col min="10221" max="10223" width="12.7109375" style="97" customWidth="1"/>
    <col min="10224" max="10259" width="10.7109375" style="97" customWidth="1"/>
    <col min="10260" max="10260" width="10.7109375" style="97" bestFit="1" customWidth="1"/>
    <col min="10261" max="10470" width="9.140625" style="97"/>
    <col min="10471" max="10471" width="5.42578125" style="97" customWidth="1"/>
    <col min="10472" max="10472" width="7.85546875" style="97" customWidth="1"/>
    <col min="10473" max="10473" width="3.85546875" style="97" customWidth="1"/>
    <col min="10474" max="10474" width="8.140625" style="97" customWidth="1"/>
    <col min="10475" max="10475" width="10" style="97" customWidth="1"/>
    <col min="10476" max="10476" width="52.85546875" style="97" customWidth="1"/>
    <col min="10477" max="10479" width="12.7109375" style="97" customWidth="1"/>
    <col min="10480" max="10515" width="10.7109375" style="97" customWidth="1"/>
    <col min="10516" max="10516" width="10.7109375" style="97" bestFit="1" customWidth="1"/>
    <col min="10517" max="10726" width="9.140625" style="97"/>
    <col min="10727" max="10727" width="5.42578125" style="97" customWidth="1"/>
    <col min="10728" max="10728" width="7.85546875" style="97" customWidth="1"/>
    <col min="10729" max="10729" width="3.85546875" style="97" customWidth="1"/>
    <col min="10730" max="10730" width="8.140625" style="97" customWidth="1"/>
    <col min="10731" max="10731" width="10" style="97" customWidth="1"/>
    <col min="10732" max="10732" width="52.85546875" style="97" customWidth="1"/>
    <col min="10733" max="10735" width="12.7109375" style="97" customWidth="1"/>
    <col min="10736" max="10771" width="10.7109375" style="97" customWidth="1"/>
    <col min="10772" max="10772" width="10.7109375" style="97" bestFit="1" customWidth="1"/>
    <col min="10773" max="10982" width="9.140625" style="97"/>
    <col min="10983" max="10983" width="5.42578125" style="97" customWidth="1"/>
    <col min="10984" max="10984" width="7.85546875" style="97" customWidth="1"/>
    <col min="10985" max="10985" width="3.85546875" style="97" customWidth="1"/>
    <col min="10986" max="10986" width="8.140625" style="97" customWidth="1"/>
    <col min="10987" max="10987" width="10" style="97" customWidth="1"/>
    <col min="10988" max="10988" width="52.85546875" style="97" customWidth="1"/>
    <col min="10989" max="10991" width="12.7109375" style="97" customWidth="1"/>
    <col min="10992" max="11027" width="10.7109375" style="97" customWidth="1"/>
    <col min="11028" max="11028" width="10.7109375" style="97" bestFit="1" customWidth="1"/>
    <col min="11029" max="11238" width="9.140625" style="97"/>
    <col min="11239" max="11239" width="5.42578125" style="97" customWidth="1"/>
    <col min="11240" max="11240" width="7.85546875" style="97" customWidth="1"/>
    <col min="11241" max="11241" width="3.85546875" style="97" customWidth="1"/>
    <col min="11242" max="11242" width="8.140625" style="97" customWidth="1"/>
    <col min="11243" max="11243" width="10" style="97" customWidth="1"/>
    <col min="11244" max="11244" width="52.85546875" style="97" customWidth="1"/>
    <col min="11245" max="11247" width="12.7109375" style="97" customWidth="1"/>
    <col min="11248" max="11283" width="10.7109375" style="97" customWidth="1"/>
    <col min="11284" max="11284" width="10.7109375" style="97" bestFit="1" customWidth="1"/>
    <col min="11285" max="11494" width="9.140625" style="97"/>
    <col min="11495" max="11495" width="5.42578125" style="97" customWidth="1"/>
    <col min="11496" max="11496" width="7.85546875" style="97" customWidth="1"/>
    <col min="11497" max="11497" width="3.85546875" style="97" customWidth="1"/>
    <col min="11498" max="11498" width="8.140625" style="97" customWidth="1"/>
    <col min="11499" max="11499" width="10" style="97" customWidth="1"/>
    <col min="11500" max="11500" width="52.85546875" style="97" customWidth="1"/>
    <col min="11501" max="11503" width="12.7109375" style="97" customWidth="1"/>
    <col min="11504" max="11539" width="10.7109375" style="97" customWidth="1"/>
    <col min="11540" max="11540" width="10.7109375" style="97" bestFit="1" customWidth="1"/>
    <col min="11541" max="11750" width="9.140625" style="97"/>
    <col min="11751" max="11751" width="5.42578125" style="97" customWidth="1"/>
    <col min="11752" max="11752" width="7.85546875" style="97" customWidth="1"/>
    <col min="11753" max="11753" width="3.85546875" style="97" customWidth="1"/>
    <col min="11754" max="11754" width="8.140625" style="97" customWidth="1"/>
    <col min="11755" max="11755" width="10" style="97" customWidth="1"/>
    <col min="11756" max="11756" width="52.85546875" style="97" customWidth="1"/>
    <col min="11757" max="11759" width="12.7109375" style="97" customWidth="1"/>
    <col min="11760" max="11795" width="10.7109375" style="97" customWidth="1"/>
    <col min="11796" max="11796" width="10.7109375" style="97" bestFit="1" customWidth="1"/>
    <col min="11797" max="12006" width="9.140625" style="97"/>
    <col min="12007" max="12007" width="5.42578125" style="97" customWidth="1"/>
    <col min="12008" max="12008" width="7.85546875" style="97" customWidth="1"/>
    <col min="12009" max="12009" width="3.85546875" style="97" customWidth="1"/>
    <col min="12010" max="12010" width="8.140625" style="97" customWidth="1"/>
    <col min="12011" max="12011" width="10" style="97" customWidth="1"/>
    <col min="12012" max="12012" width="52.85546875" style="97" customWidth="1"/>
    <col min="12013" max="12015" width="12.7109375" style="97" customWidth="1"/>
    <col min="12016" max="12051" width="10.7109375" style="97" customWidth="1"/>
    <col min="12052" max="12052" width="10.7109375" style="97" bestFit="1" customWidth="1"/>
    <col min="12053" max="12262" width="9.140625" style="97"/>
    <col min="12263" max="12263" width="5.42578125" style="97" customWidth="1"/>
    <col min="12264" max="12264" width="7.85546875" style="97" customWidth="1"/>
    <col min="12265" max="12265" width="3.85546875" style="97" customWidth="1"/>
    <col min="12266" max="12266" width="8.140625" style="97" customWidth="1"/>
    <col min="12267" max="12267" width="10" style="97" customWidth="1"/>
    <col min="12268" max="12268" width="52.85546875" style="97" customWidth="1"/>
    <col min="12269" max="12271" width="12.7109375" style="97" customWidth="1"/>
    <col min="12272" max="12307" width="10.7109375" style="97" customWidth="1"/>
    <col min="12308" max="12308" width="10.7109375" style="97" bestFit="1" customWidth="1"/>
    <col min="12309" max="12518" width="9.140625" style="97"/>
    <col min="12519" max="12519" width="5.42578125" style="97" customWidth="1"/>
    <col min="12520" max="12520" width="7.85546875" style="97" customWidth="1"/>
    <col min="12521" max="12521" width="3.85546875" style="97" customWidth="1"/>
    <col min="12522" max="12522" width="8.140625" style="97" customWidth="1"/>
    <col min="12523" max="12523" width="10" style="97" customWidth="1"/>
    <col min="12524" max="12524" width="52.85546875" style="97" customWidth="1"/>
    <col min="12525" max="12527" width="12.7109375" style="97" customWidth="1"/>
    <col min="12528" max="12563" width="10.7109375" style="97" customWidth="1"/>
    <col min="12564" max="12564" width="10.7109375" style="97" bestFit="1" customWidth="1"/>
    <col min="12565" max="12774" width="9.140625" style="97"/>
    <col min="12775" max="12775" width="5.42578125" style="97" customWidth="1"/>
    <col min="12776" max="12776" width="7.85546875" style="97" customWidth="1"/>
    <col min="12777" max="12777" width="3.85546875" style="97" customWidth="1"/>
    <col min="12778" max="12778" width="8.140625" style="97" customWidth="1"/>
    <col min="12779" max="12779" width="10" style="97" customWidth="1"/>
    <col min="12780" max="12780" width="52.85546875" style="97" customWidth="1"/>
    <col min="12781" max="12783" width="12.7109375" style="97" customWidth="1"/>
    <col min="12784" max="12819" width="10.7109375" style="97" customWidth="1"/>
    <col min="12820" max="12820" width="10.7109375" style="97" bestFit="1" customWidth="1"/>
    <col min="12821" max="13030" width="9.140625" style="97"/>
    <col min="13031" max="13031" width="5.42578125" style="97" customWidth="1"/>
    <col min="13032" max="13032" width="7.85546875" style="97" customWidth="1"/>
    <col min="13033" max="13033" width="3.85546875" style="97" customWidth="1"/>
    <col min="13034" max="13034" width="8.140625" style="97" customWidth="1"/>
    <col min="13035" max="13035" width="10" style="97" customWidth="1"/>
    <col min="13036" max="13036" width="52.85546875" style="97" customWidth="1"/>
    <col min="13037" max="13039" width="12.7109375" style="97" customWidth="1"/>
    <col min="13040" max="13075" width="10.7109375" style="97" customWidth="1"/>
    <col min="13076" max="13076" width="10.7109375" style="97" bestFit="1" customWidth="1"/>
    <col min="13077" max="13286" width="9.140625" style="97"/>
    <col min="13287" max="13287" width="5.42578125" style="97" customWidth="1"/>
    <col min="13288" max="13288" width="7.85546875" style="97" customWidth="1"/>
    <col min="13289" max="13289" width="3.85546875" style="97" customWidth="1"/>
    <col min="13290" max="13290" width="8.140625" style="97" customWidth="1"/>
    <col min="13291" max="13291" width="10" style="97" customWidth="1"/>
    <col min="13292" max="13292" width="52.85546875" style="97" customWidth="1"/>
    <col min="13293" max="13295" width="12.7109375" style="97" customWidth="1"/>
    <col min="13296" max="13331" width="10.7109375" style="97" customWidth="1"/>
    <col min="13332" max="13332" width="10.7109375" style="97" bestFit="1" customWidth="1"/>
    <col min="13333" max="13542" width="9.140625" style="97"/>
    <col min="13543" max="13543" width="5.42578125" style="97" customWidth="1"/>
    <col min="13544" max="13544" width="7.85546875" style="97" customWidth="1"/>
    <col min="13545" max="13545" width="3.85546875" style="97" customWidth="1"/>
    <col min="13546" max="13546" width="8.140625" style="97" customWidth="1"/>
    <col min="13547" max="13547" width="10" style="97" customWidth="1"/>
    <col min="13548" max="13548" width="52.85546875" style="97" customWidth="1"/>
    <col min="13549" max="13551" width="12.7109375" style="97" customWidth="1"/>
    <col min="13552" max="13587" width="10.7109375" style="97" customWidth="1"/>
    <col min="13588" max="13588" width="10.7109375" style="97" bestFit="1" customWidth="1"/>
    <col min="13589" max="13798" width="9.140625" style="97"/>
    <col min="13799" max="13799" width="5.42578125" style="97" customWidth="1"/>
    <col min="13800" max="13800" width="7.85546875" style="97" customWidth="1"/>
    <col min="13801" max="13801" width="3.85546875" style="97" customWidth="1"/>
    <col min="13802" max="13802" width="8.140625" style="97" customWidth="1"/>
    <col min="13803" max="13803" width="10" style="97" customWidth="1"/>
    <col min="13804" max="13804" width="52.85546875" style="97" customWidth="1"/>
    <col min="13805" max="13807" width="12.7109375" style="97" customWidth="1"/>
    <col min="13808" max="13843" width="10.7109375" style="97" customWidth="1"/>
    <col min="13844" max="13844" width="10.7109375" style="97" bestFit="1" customWidth="1"/>
    <col min="13845" max="14054" width="9.140625" style="97"/>
    <col min="14055" max="14055" width="5.42578125" style="97" customWidth="1"/>
    <col min="14056" max="14056" width="7.85546875" style="97" customWidth="1"/>
    <col min="14057" max="14057" width="3.85546875" style="97" customWidth="1"/>
    <col min="14058" max="14058" width="8.140625" style="97" customWidth="1"/>
    <col min="14059" max="14059" width="10" style="97" customWidth="1"/>
    <col min="14060" max="14060" width="52.85546875" style="97" customWidth="1"/>
    <col min="14061" max="14063" width="12.7109375" style="97" customWidth="1"/>
    <col min="14064" max="14099" width="10.7109375" style="97" customWidth="1"/>
    <col min="14100" max="14100" width="10.7109375" style="97" bestFit="1" customWidth="1"/>
    <col min="14101" max="14310" width="9.140625" style="97"/>
    <col min="14311" max="14311" width="5.42578125" style="97" customWidth="1"/>
    <col min="14312" max="14312" width="7.85546875" style="97" customWidth="1"/>
    <col min="14313" max="14313" width="3.85546875" style="97" customWidth="1"/>
    <col min="14314" max="14314" width="8.140625" style="97" customWidth="1"/>
    <col min="14315" max="14315" width="10" style="97" customWidth="1"/>
    <col min="14316" max="14316" width="52.85546875" style="97" customWidth="1"/>
    <col min="14317" max="14319" width="12.7109375" style="97" customWidth="1"/>
    <col min="14320" max="14355" width="10.7109375" style="97" customWidth="1"/>
    <col min="14356" max="14356" width="10.7109375" style="97" bestFit="1" customWidth="1"/>
    <col min="14357" max="14566" width="9.140625" style="97"/>
    <col min="14567" max="14567" width="5.42578125" style="97" customWidth="1"/>
    <col min="14568" max="14568" width="7.85546875" style="97" customWidth="1"/>
    <col min="14569" max="14569" width="3.85546875" style="97" customWidth="1"/>
    <col min="14570" max="14570" width="8.140625" style="97" customWidth="1"/>
    <col min="14571" max="14571" width="10" style="97" customWidth="1"/>
    <col min="14572" max="14572" width="52.85546875" style="97" customWidth="1"/>
    <col min="14573" max="14575" width="12.7109375" style="97" customWidth="1"/>
    <col min="14576" max="14611" width="10.7109375" style="97" customWidth="1"/>
    <col min="14612" max="14612" width="10.7109375" style="97" bestFit="1" customWidth="1"/>
    <col min="14613" max="14822" width="9.140625" style="97"/>
    <col min="14823" max="14823" width="5.42578125" style="97" customWidth="1"/>
    <col min="14824" max="14824" width="7.85546875" style="97" customWidth="1"/>
    <col min="14825" max="14825" width="3.85546875" style="97" customWidth="1"/>
    <col min="14826" max="14826" width="8.140625" style="97" customWidth="1"/>
    <col min="14827" max="14827" width="10" style="97" customWidth="1"/>
    <col min="14828" max="14828" width="52.85546875" style="97" customWidth="1"/>
    <col min="14829" max="14831" width="12.7109375" style="97" customWidth="1"/>
    <col min="14832" max="14867" width="10.7109375" style="97" customWidth="1"/>
    <col min="14868" max="14868" width="10.7109375" style="97" bestFit="1" customWidth="1"/>
    <col min="14869" max="15078" width="9.140625" style="97"/>
    <col min="15079" max="15079" width="5.42578125" style="97" customWidth="1"/>
    <col min="15080" max="15080" width="7.85546875" style="97" customWidth="1"/>
    <col min="15081" max="15081" width="3.85546875" style="97" customWidth="1"/>
    <col min="15082" max="15082" width="8.140625" style="97" customWidth="1"/>
    <col min="15083" max="15083" width="10" style="97" customWidth="1"/>
    <col min="15084" max="15084" width="52.85546875" style="97" customWidth="1"/>
    <col min="15085" max="15087" width="12.7109375" style="97" customWidth="1"/>
    <col min="15088" max="15123" width="10.7109375" style="97" customWidth="1"/>
    <col min="15124" max="15124" width="10.7109375" style="97" bestFit="1" customWidth="1"/>
    <col min="15125" max="15334" width="9.140625" style="97"/>
    <col min="15335" max="15335" width="5.42578125" style="97" customWidth="1"/>
    <col min="15336" max="15336" width="7.85546875" style="97" customWidth="1"/>
    <col min="15337" max="15337" width="3.85546875" style="97" customWidth="1"/>
    <col min="15338" max="15338" width="8.140625" style="97" customWidth="1"/>
    <col min="15339" max="15339" width="10" style="97" customWidth="1"/>
    <col min="15340" max="15340" width="52.85546875" style="97" customWidth="1"/>
    <col min="15341" max="15343" width="12.7109375" style="97" customWidth="1"/>
    <col min="15344" max="15379" width="10.7109375" style="97" customWidth="1"/>
    <col min="15380" max="15380" width="10.7109375" style="97" bestFit="1" customWidth="1"/>
    <col min="15381" max="15590" width="9.140625" style="97"/>
    <col min="15591" max="15591" width="5.42578125" style="97" customWidth="1"/>
    <col min="15592" max="15592" width="7.85546875" style="97" customWidth="1"/>
    <col min="15593" max="15593" width="3.85546875" style="97" customWidth="1"/>
    <col min="15594" max="15594" width="8.140625" style="97" customWidth="1"/>
    <col min="15595" max="15595" width="10" style="97" customWidth="1"/>
    <col min="15596" max="15596" width="52.85546875" style="97" customWidth="1"/>
    <col min="15597" max="15599" width="12.7109375" style="97" customWidth="1"/>
    <col min="15600" max="15635" width="10.7109375" style="97" customWidth="1"/>
    <col min="15636" max="15636" width="10.7109375" style="97" bestFit="1" customWidth="1"/>
    <col min="15637" max="15846" width="9.140625" style="97"/>
    <col min="15847" max="15847" width="5.42578125" style="97" customWidth="1"/>
    <col min="15848" max="15848" width="7.85546875" style="97" customWidth="1"/>
    <col min="15849" max="15849" width="3.85546875" style="97" customWidth="1"/>
    <col min="15850" max="15850" width="8.140625" style="97" customWidth="1"/>
    <col min="15851" max="15851" width="10" style="97" customWidth="1"/>
    <col min="15852" max="15852" width="52.85546875" style="97" customWidth="1"/>
    <col min="15853" max="15855" width="12.7109375" style="97" customWidth="1"/>
    <col min="15856" max="15891" width="10.7109375" style="97" customWidth="1"/>
    <col min="15892" max="15892" width="10.7109375" style="97" bestFit="1" customWidth="1"/>
    <col min="15893" max="16102" width="9.140625" style="97"/>
    <col min="16103" max="16103" width="5.42578125" style="97" customWidth="1"/>
    <col min="16104" max="16104" width="7.85546875" style="97" customWidth="1"/>
    <col min="16105" max="16105" width="3.85546875" style="97" customWidth="1"/>
    <col min="16106" max="16106" width="8.140625" style="97" customWidth="1"/>
    <col min="16107" max="16107" width="10" style="97" customWidth="1"/>
    <col min="16108" max="16108" width="52.85546875" style="97" customWidth="1"/>
    <col min="16109" max="16111" width="12.7109375" style="97" customWidth="1"/>
    <col min="16112" max="16147" width="10.7109375" style="97" customWidth="1"/>
    <col min="16148" max="16148" width="10.7109375" style="97" bestFit="1" customWidth="1"/>
    <col min="16149" max="16384" width="9.140625" style="97"/>
  </cols>
  <sheetData>
    <row r="1" spans="1:39" s="15" customFormat="1" ht="15.75" thickBot="1" x14ac:dyDescent="0.3">
      <c r="A1" s="224" t="s">
        <v>399</v>
      </c>
      <c r="B1" s="224"/>
      <c r="C1" s="224"/>
      <c r="D1" s="224"/>
      <c r="E1" s="224"/>
      <c r="F1" s="224"/>
      <c r="G1" s="224"/>
      <c r="H1" s="226"/>
      <c r="I1" s="226"/>
      <c r="J1" s="226"/>
      <c r="K1" s="226"/>
      <c r="L1" s="22"/>
      <c r="M1" s="10"/>
      <c r="N1" s="10"/>
      <c r="O1" s="24"/>
      <c r="P1" s="10"/>
      <c r="Q1" s="16"/>
      <c r="R1" s="10"/>
      <c r="S1" s="24"/>
      <c r="T1" s="10"/>
      <c r="U1" s="10"/>
      <c r="V1" s="24"/>
      <c r="W1" s="10"/>
      <c r="X1" s="17"/>
      <c r="Y1" s="11"/>
      <c r="Z1" s="24"/>
      <c r="AA1" s="11"/>
      <c r="AB1" s="18"/>
      <c r="AC1" s="10"/>
      <c r="AD1" s="24"/>
      <c r="AE1" s="10"/>
      <c r="AF1" s="18"/>
      <c r="AG1" s="10"/>
      <c r="AH1" s="24"/>
      <c r="AI1" s="10"/>
      <c r="AJ1" s="23"/>
      <c r="AM1" s="47"/>
    </row>
    <row r="2" spans="1:39" ht="23.25" customHeight="1" thickBot="1" x14ac:dyDescent="0.3">
      <c r="A2" s="263" t="s">
        <v>421</v>
      </c>
      <c r="B2" s="215"/>
      <c r="C2" s="215"/>
      <c r="D2" s="232"/>
      <c r="E2" s="215"/>
      <c r="F2" s="215"/>
      <c r="G2" s="215"/>
      <c r="H2" s="215"/>
      <c r="I2" s="215"/>
      <c r="J2" s="215"/>
      <c r="K2" s="215"/>
      <c r="L2" s="215"/>
      <c r="M2" s="215"/>
      <c r="N2" s="215"/>
      <c r="O2" s="215"/>
      <c r="P2" s="215"/>
      <c r="Q2" s="215"/>
      <c r="R2" s="215"/>
      <c r="S2" s="215"/>
      <c r="T2" s="215"/>
    </row>
    <row r="3" spans="1:39" ht="115.5" customHeight="1" x14ac:dyDescent="0.2">
      <c r="A3" s="217" t="s">
        <v>1578</v>
      </c>
      <c r="B3" s="221" t="s">
        <v>400</v>
      </c>
      <c r="C3" s="221" t="s">
        <v>401</v>
      </c>
      <c r="D3" s="217" t="s">
        <v>2576</v>
      </c>
      <c r="E3" s="221" t="s">
        <v>1549</v>
      </c>
      <c r="F3" s="218" t="s">
        <v>1570</v>
      </c>
      <c r="G3" s="218" t="s">
        <v>1568</v>
      </c>
      <c r="H3" s="124" t="s">
        <v>617</v>
      </c>
      <c r="I3" s="219" t="s">
        <v>2585</v>
      </c>
      <c r="J3" s="123" t="s">
        <v>419</v>
      </c>
      <c r="K3" s="124" t="s">
        <v>2584</v>
      </c>
      <c r="L3" s="124" t="s">
        <v>1574</v>
      </c>
      <c r="M3" s="128" t="s">
        <v>1598</v>
      </c>
      <c r="N3" s="130" t="s">
        <v>2561</v>
      </c>
      <c r="O3" s="123" t="s">
        <v>1579</v>
      </c>
      <c r="P3" s="123" t="s">
        <v>1580</v>
      </c>
      <c r="Q3" s="123" t="s">
        <v>1581</v>
      </c>
      <c r="R3" s="123" t="s">
        <v>1582</v>
      </c>
      <c r="S3" s="123" t="s">
        <v>1583</v>
      </c>
      <c r="T3" s="123" t="s">
        <v>1584</v>
      </c>
    </row>
    <row r="4" spans="1:39" x14ac:dyDescent="0.2">
      <c r="A4" s="98" t="s">
        <v>339</v>
      </c>
      <c r="B4" s="98" t="s">
        <v>340</v>
      </c>
      <c r="C4" s="98" t="s">
        <v>341</v>
      </c>
      <c r="D4" s="98" t="s">
        <v>342</v>
      </c>
      <c r="E4" s="98" t="s">
        <v>343</v>
      </c>
      <c r="F4" s="98" t="s">
        <v>1566</v>
      </c>
      <c r="G4" s="98" t="s">
        <v>1567</v>
      </c>
      <c r="H4" s="98" t="s">
        <v>1565</v>
      </c>
      <c r="I4" s="98" t="s">
        <v>345</v>
      </c>
      <c r="J4" s="104" t="s">
        <v>1587</v>
      </c>
      <c r="K4" s="104" t="s">
        <v>1588</v>
      </c>
      <c r="L4" s="104" t="s">
        <v>1589</v>
      </c>
      <c r="M4" s="104" t="s">
        <v>1590</v>
      </c>
      <c r="N4" s="104" t="s">
        <v>1591</v>
      </c>
      <c r="O4" s="104" t="s">
        <v>1592</v>
      </c>
      <c r="P4" s="104" t="s">
        <v>1593</v>
      </c>
      <c r="Q4" s="104" t="s">
        <v>1594</v>
      </c>
      <c r="R4" s="104" t="s">
        <v>1595</v>
      </c>
      <c r="S4" s="104" t="s">
        <v>1596</v>
      </c>
      <c r="T4" s="104" t="s">
        <v>1597</v>
      </c>
    </row>
    <row r="5" spans="1:39" ht="15" customHeight="1" x14ac:dyDescent="0.2">
      <c r="A5" s="230" t="s">
        <v>2510</v>
      </c>
      <c r="B5" s="99">
        <v>63</v>
      </c>
      <c r="C5" s="100">
        <v>20315</v>
      </c>
      <c r="D5" s="233" t="s">
        <v>1441</v>
      </c>
      <c r="E5" s="101" t="s">
        <v>402</v>
      </c>
      <c r="F5" s="220" t="s">
        <v>1571</v>
      </c>
      <c r="G5" s="216" t="s">
        <v>1552</v>
      </c>
      <c r="H5" s="216">
        <v>2.3625000000000003</v>
      </c>
      <c r="I5" s="220" t="s">
        <v>417</v>
      </c>
      <c r="J5" s="137">
        <v>12</v>
      </c>
      <c r="K5" s="105">
        <v>16.600000000000001</v>
      </c>
      <c r="L5" s="105" t="s">
        <v>1575</v>
      </c>
      <c r="M5" s="129">
        <f>SUMIFS('C - Sazby a jednotkové ceny'!$H$7:$H$69,'C - Sazby a jednotkové ceny'!$E$7:$E$69,I5,'C - Sazby a jednotkové ceny'!$F$7:$F$69,J5)</f>
        <v>0</v>
      </c>
      <c r="N5" s="131">
        <f>J5*M5*K5*(365/12/28)</f>
        <v>0</v>
      </c>
      <c r="O5" s="137" t="s">
        <v>1586</v>
      </c>
      <c r="P5" s="105" t="s">
        <v>1585</v>
      </c>
      <c r="Q5" s="105" t="s">
        <v>1585</v>
      </c>
      <c r="R5" s="105" t="s">
        <v>1585</v>
      </c>
      <c r="S5" s="105" t="s">
        <v>1585</v>
      </c>
      <c r="T5" s="105" t="s">
        <v>1585</v>
      </c>
    </row>
    <row r="6" spans="1:39" ht="15" customHeight="1" x14ac:dyDescent="0.2">
      <c r="A6" s="230" t="s">
        <v>2510</v>
      </c>
      <c r="B6" s="99">
        <v>63</v>
      </c>
      <c r="C6" s="100">
        <v>20315</v>
      </c>
      <c r="D6" s="233" t="s">
        <v>1442</v>
      </c>
      <c r="E6" s="101" t="s">
        <v>402</v>
      </c>
      <c r="F6" s="220" t="s">
        <v>1571</v>
      </c>
      <c r="G6" s="216" t="s">
        <v>1552</v>
      </c>
      <c r="H6" s="216">
        <v>2.3625000000000003</v>
      </c>
      <c r="I6" s="220" t="s">
        <v>417</v>
      </c>
      <c r="J6" s="137">
        <v>12</v>
      </c>
      <c r="K6" s="105">
        <v>14.6</v>
      </c>
      <c r="L6" s="105" t="s">
        <v>1575</v>
      </c>
      <c r="M6" s="129">
        <f>SUMIFS('C - Sazby a jednotkové ceny'!$H$7:$H$69,'C - Sazby a jednotkové ceny'!$E$7:$E$69,I6,'C - Sazby a jednotkové ceny'!$F$7:$F$69,J6)</f>
        <v>0</v>
      </c>
      <c r="N6" s="131">
        <f>J6*M6*K6*(365/12/28)</f>
        <v>0</v>
      </c>
      <c r="O6" s="137" t="s">
        <v>1586</v>
      </c>
      <c r="P6" s="105" t="s">
        <v>1585</v>
      </c>
      <c r="Q6" s="105" t="s">
        <v>1585</v>
      </c>
      <c r="R6" s="105" t="s">
        <v>1585</v>
      </c>
      <c r="S6" s="105" t="s">
        <v>1585</v>
      </c>
      <c r="T6" s="105" t="s">
        <v>1585</v>
      </c>
    </row>
    <row r="7" spans="1:39" ht="15" customHeight="1" x14ac:dyDescent="0.2">
      <c r="A7" s="230" t="s">
        <v>2510</v>
      </c>
      <c r="B7" s="99">
        <v>63</v>
      </c>
      <c r="C7" s="100">
        <v>20315</v>
      </c>
      <c r="D7" s="233" t="s">
        <v>1443</v>
      </c>
      <c r="E7" s="101" t="s">
        <v>402</v>
      </c>
      <c r="F7" s="220" t="s">
        <v>1571</v>
      </c>
      <c r="G7" s="216" t="s">
        <v>1552</v>
      </c>
      <c r="H7" s="216">
        <v>2.3625000000000003</v>
      </c>
      <c r="I7" s="220" t="s">
        <v>417</v>
      </c>
      <c r="J7" s="137">
        <v>12</v>
      </c>
      <c r="K7" s="105">
        <v>14.39</v>
      </c>
      <c r="L7" s="105" t="s">
        <v>1575</v>
      </c>
      <c r="M7" s="129">
        <f>SUMIFS('C - Sazby a jednotkové ceny'!$H$7:$H$69,'C - Sazby a jednotkové ceny'!$E$7:$E$69,I7,'C - Sazby a jednotkové ceny'!$F$7:$F$69,J7)</f>
        <v>0</v>
      </c>
      <c r="N7" s="131">
        <f t="shared" ref="N7:N70" si="0">J7*M7*K7*(365/12/28)</f>
        <v>0</v>
      </c>
      <c r="O7" s="137" t="s">
        <v>1586</v>
      </c>
      <c r="P7" s="105" t="s">
        <v>1585</v>
      </c>
      <c r="Q7" s="105" t="s">
        <v>1585</v>
      </c>
      <c r="R7" s="105" t="s">
        <v>1585</v>
      </c>
      <c r="S7" s="105" t="s">
        <v>1585</v>
      </c>
      <c r="T7" s="105" t="s">
        <v>1585</v>
      </c>
    </row>
    <row r="8" spans="1:39" ht="15" customHeight="1" x14ac:dyDescent="0.2">
      <c r="A8" s="230" t="s">
        <v>489</v>
      </c>
      <c r="B8" s="99">
        <v>63</v>
      </c>
      <c r="C8" s="100">
        <v>20315</v>
      </c>
      <c r="D8" s="233" t="s">
        <v>1444</v>
      </c>
      <c r="E8" s="101" t="s">
        <v>402</v>
      </c>
      <c r="F8" s="220" t="s">
        <v>1571</v>
      </c>
      <c r="G8" s="216" t="s">
        <v>1557</v>
      </c>
      <c r="H8" s="216">
        <v>0</v>
      </c>
      <c r="I8" s="220" t="s">
        <v>417</v>
      </c>
      <c r="J8" s="137">
        <v>12</v>
      </c>
      <c r="K8" s="105">
        <v>10.14</v>
      </c>
      <c r="L8" s="105" t="s">
        <v>1575</v>
      </c>
      <c r="M8" s="129">
        <f>SUMIFS('C - Sazby a jednotkové ceny'!$H$7:$H$69,'C - Sazby a jednotkové ceny'!$E$7:$E$69,I8,'C - Sazby a jednotkové ceny'!$F$7:$F$69,J8)</f>
        <v>0</v>
      </c>
      <c r="N8" s="131">
        <f t="shared" si="0"/>
        <v>0</v>
      </c>
      <c r="O8" s="137" t="s">
        <v>1586</v>
      </c>
      <c r="P8" s="105" t="s">
        <v>1585</v>
      </c>
      <c r="Q8" s="105" t="s">
        <v>1585</v>
      </c>
      <c r="R8" s="105" t="s">
        <v>1585</v>
      </c>
      <c r="S8" s="105" t="s">
        <v>1585</v>
      </c>
      <c r="T8" s="105" t="s">
        <v>1585</v>
      </c>
    </row>
    <row r="9" spans="1:39" ht="15" customHeight="1" x14ac:dyDescent="0.2">
      <c r="A9" s="230" t="s">
        <v>2510</v>
      </c>
      <c r="B9" s="99">
        <v>63</v>
      </c>
      <c r="C9" s="100">
        <v>20315</v>
      </c>
      <c r="D9" s="233" t="s">
        <v>1445</v>
      </c>
      <c r="E9" s="101" t="s">
        <v>402</v>
      </c>
      <c r="F9" s="220" t="s">
        <v>1571</v>
      </c>
      <c r="G9" s="216" t="s">
        <v>1552</v>
      </c>
      <c r="H9" s="216">
        <v>2.3625000000000003</v>
      </c>
      <c r="I9" s="220" t="s">
        <v>417</v>
      </c>
      <c r="J9" s="137">
        <v>12</v>
      </c>
      <c r="K9" s="105">
        <v>14.39</v>
      </c>
      <c r="L9" s="105" t="s">
        <v>1575</v>
      </c>
      <c r="M9" s="129">
        <f>SUMIFS('C - Sazby a jednotkové ceny'!$H$7:$H$69,'C - Sazby a jednotkové ceny'!$E$7:$E$69,I9,'C - Sazby a jednotkové ceny'!$F$7:$F$69,J9)</f>
        <v>0</v>
      </c>
      <c r="N9" s="131">
        <f t="shared" si="0"/>
        <v>0</v>
      </c>
      <c r="O9" s="137" t="s">
        <v>1586</v>
      </c>
      <c r="P9" s="105" t="s">
        <v>1585</v>
      </c>
      <c r="Q9" s="105" t="s">
        <v>1585</v>
      </c>
      <c r="R9" s="105" t="s">
        <v>1585</v>
      </c>
      <c r="S9" s="105" t="s">
        <v>1585</v>
      </c>
      <c r="T9" s="105" t="s">
        <v>1585</v>
      </c>
    </row>
    <row r="10" spans="1:39" ht="15" customHeight="1" x14ac:dyDescent="0.2">
      <c r="A10" s="230" t="s">
        <v>2510</v>
      </c>
      <c r="B10" s="99">
        <v>63</v>
      </c>
      <c r="C10" s="100">
        <v>20315</v>
      </c>
      <c r="D10" s="233" t="s">
        <v>1446</v>
      </c>
      <c r="E10" s="101" t="s">
        <v>402</v>
      </c>
      <c r="F10" s="220" t="s">
        <v>1571</v>
      </c>
      <c r="G10" s="216" t="s">
        <v>1552</v>
      </c>
      <c r="H10" s="216">
        <v>4.7250000000000005</v>
      </c>
      <c r="I10" s="220" t="s">
        <v>417</v>
      </c>
      <c r="J10" s="137">
        <v>12</v>
      </c>
      <c r="K10" s="105">
        <v>28.8</v>
      </c>
      <c r="L10" s="105" t="s">
        <v>1575</v>
      </c>
      <c r="M10" s="129">
        <f>SUMIFS('C - Sazby a jednotkové ceny'!$H$7:$H$69,'C - Sazby a jednotkové ceny'!$E$7:$E$69,I10,'C - Sazby a jednotkové ceny'!$F$7:$F$69,J10)</f>
        <v>0</v>
      </c>
      <c r="N10" s="131">
        <f t="shared" si="0"/>
        <v>0</v>
      </c>
      <c r="O10" s="137" t="s">
        <v>1586</v>
      </c>
      <c r="P10" s="105" t="s">
        <v>1585</v>
      </c>
      <c r="Q10" s="105" t="s">
        <v>1585</v>
      </c>
      <c r="R10" s="105" t="s">
        <v>1585</v>
      </c>
      <c r="S10" s="105" t="s">
        <v>1585</v>
      </c>
      <c r="T10" s="105" t="s">
        <v>1585</v>
      </c>
    </row>
    <row r="11" spans="1:39" ht="15" customHeight="1" x14ac:dyDescent="0.2">
      <c r="A11" s="230" t="s">
        <v>2510</v>
      </c>
      <c r="B11" s="99">
        <v>63</v>
      </c>
      <c r="C11" s="100">
        <v>20315</v>
      </c>
      <c r="D11" s="233" t="s">
        <v>1447</v>
      </c>
      <c r="E11" s="101" t="s">
        <v>402</v>
      </c>
      <c r="F11" s="220" t="s">
        <v>1571</v>
      </c>
      <c r="G11" s="216" t="s">
        <v>1552</v>
      </c>
      <c r="H11" s="216">
        <v>2.3625000000000003</v>
      </c>
      <c r="I11" s="220" t="s">
        <v>417</v>
      </c>
      <c r="J11" s="137">
        <v>12</v>
      </c>
      <c r="K11" s="105">
        <v>18.93</v>
      </c>
      <c r="L11" s="105" t="s">
        <v>1575</v>
      </c>
      <c r="M11" s="129">
        <f>SUMIFS('C - Sazby a jednotkové ceny'!$H$7:$H$69,'C - Sazby a jednotkové ceny'!$E$7:$E$69,I11,'C - Sazby a jednotkové ceny'!$F$7:$F$69,J11)</f>
        <v>0</v>
      </c>
      <c r="N11" s="131">
        <f t="shared" si="0"/>
        <v>0</v>
      </c>
      <c r="O11" s="137" t="s">
        <v>1586</v>
      </c>
      <c r="P11" s="105" t="s">
        <v>1585</v>
      </c>
      <c r="Q11" s="105" t="s">
        <v>1585</v>
      </c>
      <c r="R11" s="105" t="s">
        <v>1585</v>
      </c>
      <c r="S11" s="105" t="s">
        <v>1585</v>
      </c>
      <c r="T11" s="105" t="s">
        <v>1585</v>
      </c>
    </row>
    <row r="12" spans="1:39" ht="15" customHeight="1" x14ac:dyDescent="0.2">
      <c r="A12" s="230" t="s">
        <v>2510</v>
      </c>
      <c r="B12" s="99">
        <v>63</v>
      </c>
      <c r="C12" s="100">
        <v>20315</v>
      </c>
      <c r="D12" s="233" t="s">
        <v>1448</v>
      </c>
      <c r="E12" s="101" t="s">
        <v>402</v>
      </c>
      <c r="F12" s="220" t="s">
        <v>1571</v>
      </c>
      <c r="G12" s="216" t="s">
        <v>1552</v>
      </c>
      <c r="H12" s="216">
        <v>2.3625000000000003</v>
      </c>
      <c r="I12" s="220" t="s">
        <v>417</v>
      </c>
      <c r="J12" s="137">
        <v>12</v>
      </c>
      <c r="K12" s="105">
        <v>17.52</v>
      </c>
      <c r="L12" s="105" t="s">
        <v>1575</v>
      </c>
      <c r="M12" s="129">
        <f>SUMIFS('C - Sazby a jednotkové ceny'!$H$7:$H$69,'C - Sazby a jednotkové ceny'!$E$7:$E$69,I12,'C - Sazby a jednotkové ceny'!$F$7:$F$69,J12)</f>
        <v>0</v>
      </c>
      <c r="N12" s="131">
        <f t="shared" si="0"/>
        <v>0</v>
      </c>
      <c r="O12" s="137" t="s">
        <v>1586</v>
      </c>
      <c r="P12" s="105" t="s">
        <v>1585</v>
      </c>
      <c r="Q12" s="105" t="s">
        <v>1585</v>
      </c>
      <c r="R12" s="105" t="s">
        <v>1585</v>
      </c>
      <c r="S12" s="105" t="s">
        <v>1585</v>
      </c>
      <c r="T12" s="105" t="s">
        <v>1585</v>
      </c>
    </row>
    <row r="13" spans="1:39" ht="15" customHeight="1" x14ac:dyDescent="0.2">
      <c r="A13" s="230" t="s">
        <v>2510</v>
      </c>
      <c r="B13" s="99">
        <v>63</v>
      </c>
      <c r="C13" s="100">
        <v>20315</v>
      </c>
      <c r="D13" s="233" t="s">
        <v>1449</v>
      </c>
      <c r="E13" s="101" t="s">
        <v>402</v>
      </c>
      <c r="F13" s="220" t="s">
        <v>1571</v>
      </c>
      <c r="G13" s="216" t="s">
        <v>1552</v>
      </c>
      <c r="H13" s="216">
        <v>4.7250000000000005</v>
      </c>
      <c r="I13" s="220" t="s">
        <v>417</v>
      </c>
      <c r="J13" s="137">
        <v>12</v>
      </c>
      <c r="K13" s="105">
        <v>26.48</v>
      </c>
      <c r="L13" s="105" t="s">
        <v>1575</v>
      </c>
      <c r="M13" s="129">
        <f>SUMIFS('C - Sazby a jednotkové ceny'!$H$7:$H$69,'C - Sazby a jednotkové ceny'!$E$7:$E$69,I13,'C - Sazby a jednotkové ceny'!$F$7:$F$69,J13)</f>
        <v>0</v>
      </c>
      <c r="N13" s="131">
        <f t="shared" si="0"/>
        <v>0</v>
      </c>
      <c r="O13" s="137" t="s">
        <v>1586</v>
      </c>
      <c r="P13" s="105" t="s">
        <v>1585</v>
      </c>
      <c r="Q13" s="105" t="s">
        <v>1585</v>
      </c>
      <c r="R13" s="105" t="s">
        <v>1585</v>
      </c>
      <c r="S13" s="105" t="s">
        <v>1585</v>
      </c>
      <c r="T13" s="105" t="s">
        <v>1585</v>
      </c>
    </row>
    <row r="14" spans="1:39" ht="15" customHeight="1" x14ac:dyDescent="0.2">
      <c r="A14" s="230" t="s">
        <v>2510</v>
      </c>
      <c r="B14" s="99">
        <v>63</v>
      </c>
      <c r="C14" s="100">
        <v>20315</v>
      </c>
      <c r="D14" s="233" t="s">
        <v>1450</v>
      </c>
      <c r="E14" s="101" t="s">
        <v>402</v>
      </c>
      <c r="F14" s="220" t="s">
        <v>1571</v>
      </c>
      <c r="G14" s="216" t="s">
        <v>1552</v>
      </c>
      <c r="H14" s="216">
        <v>4.7250000000000005</v>
      </c>
      <c r="I14" s="220" t="s">
        <v>417</v>
      </c>
      <c r="J14" s="137">
        <v>12</v>
      </c>
      <c r="K14" s="105">
        <v>24.59</v>
      </c>
      <c r="L14" s="105" t="s">
        <v>1575</v>
      </c>
      <c r="M14" s="129">
        <f>SUMIFS('C - Sazby a jednotkové ceny'!$H$7:$H$69,'C - Sazby a jednotkové ceny'!$E$7:$E$69,I14,'C - Sazby a jednotkové ceny'!$F$7:$F$69,J14)</f>
        <v>0</v>
      </c>
      <c r="N14" s="131">
        <f t="shared" si="0"/>
        <v>0</v>
      </c>
      <c r="O14" s="137" t="s">
        <v>1586</v>
      </c>
      <c r="P14" s="105" t="s">
        <v>1585</v>
      </c>
      <c r="Q14" s="105" t="s">
        <v>1585</v>
      </c>
      <c r="R14" s="105" t="s">
        <v>1585</v>
      </c>
      <c r="S14" s="105" t="s">
        <v>1585</v>
      </c>
      <c r="T14" s="105" t="s">
        <v>1585</v>
      </c>
    </row>
    <row r="15" spans="1:39" ht="15" customHeight="1" x14ac:dyDescent="0.2">
      <c r="A15" s="230" t="s">
        <v>489</v>
      </c>
      <c r="B15" s="99">
        <v>63</v>
      </c>
      <c r="C15" s="100">
        <v>20315</v>
      </c>
      <c r="D15" s="233" t="s">
        <v>1451</v>
      </c>
      <c r="E15" s="101" t="s">
        <v>402</v>
      </c>
      <c r="F15" s="220" t="s">
        <v>1571</v>
      </c>
      <c r="G15" s="216" t="s">
        <v>1560</v>
      </c>
      <c r="H15" s="216">
        <v>0</v>
      </c>
      <c r="I15" s="220" t="s">
        <v>417</v>
      </c>
      <c r="J15" s="137">
        <v>12</v>
      </c>
      <c r="K15" s="105">
        <v>21.75</v>
      </c>
      <c r="L15" s="105" t="s">
        <v>1575</v>
      </c>
      <c r="M15" s="129">
        <f>SUMIFS('C - Sazby a jednotkové ceny'!$H$7:$H$69,'C - Sazby a jednotkové ceny'!$E$7:$E$69,I15,'C - Sazby a jednotkové ceny'!$F$7:$F$69,J15)</f>
        <v>0</v>
      </c>
      <c r="N15" s="131">
        <f t="shared" si="0"/>
        <v>0</v>
      </c>
      <c r="O15" s="137" t="s">
        <v>1586</v>
      </c>
      <c r="P15" s="105" t="s">
        <v>1585</v>
      </c>
      <c r="Q15" s="105" t="s">
        <v>1585</v>
      </c>
      <c r="R15" s="105" t="s">
        <v>1585</v>
      </c>
      <c r="S15" s="105" t="s">
        <v>1585</v>
      </c>
      <c r="T15" s="105" t="s">
        <v>1585</v>
      </c>
    </row>
    <row r="16" spans="1:39" ht="15" customHeight="1" x14ac:dyDescent="0.2">
      <c r="A16" s="230" t="s">
        <v>489</v>
      </c>
      <c r="B16" s="99">
        <v>63</v>
      </c>
      <c r="C16" s="100">
        <v>20315</v>
      </c>
      <c r="D16" s="233" t="s">
        <v>1452</v>
      </c>
      <c r="E16" s="101" t="s">
        <v>402</v>
      </c>
      <c r="F16" s="220" t="s">
        <v>1571</v>
      </c>
      <c r="G16" s="216" t="s">
        <v>1560</v>
      </c>
      <c r="H16" s="216">
        <v>0</v>
      </c>
      <c r="I16" s="220" t="s">
        <v>417</v>
      </c>
      <c r="J16" s="137">
        <v>12</v>
      </c>
      <c r="K16" s="105">
        <v>15</v>
      </c>
      <c r="L16" s="105" t="s">
        <v>1575</v>
      </c>
      <c r="M16" s="129">
        <f>SUMIFS('C - Sazby a jednotkové ceny'!$H$7:$H$69,'C - Sazby a jednotkové ceny'!$E$7:$E$69,I16,'C - Sazby a jednotkové ceny'!$F$7:$F$69,J16)</f>
        <v>0</v>
      </c>
      <c r="N16" s="131">
        <f t="shared" si="0"/>
        <v>0</v>
      </c>
      <c r="O16" s="137" t="s">
        <v>1586</v>
      </c>
      <c r="P16" s="105" t="s">
        <v>1585</v>
      </c>
      <c r="Q16" s="105" t="s">
        <v>1585</v>
      </c>
      <c r="R16" s="105" t="s">
        <v>1585</v>
      </c>
      <c r="S16" s="105" t="s">
        <v>1585</v>
      </c>
      <c r="T16" s="105" t="s">
        <v>1585</v>
      </c>
    </row>
    <row r="17" spans="1:20" ht="15" customHeight="1" x14ac:dyDescent="0.2">
      <c r="A17" s="230" t="s">
        <v>489</v>
      </c>
      <c r="B17" s="99">
        <v>63</v>
      </c>
      <c r="C17" s="100">
        <v>20315</v>
      </c>
      <c r="D17" s="233" t="s">
        <v>1453</v>
      </c>
      <c r="E17" s="101" t="s">
        <v>402</v>
      </c>
      <c r="F17" s="220" t="s">
        <v>1571</v>
      </c>
      <c r="G17" s="216" t="s">
        <v>1560</v>
      </c>
      <c r="H17" s="216">
        <v>0</v>
      </c>
      <c r="I17" s="220" t="s">
        <v>417</v>
      </c>
      <c r="J17" s="137">
        <v>12</v>
      </c>
      <c r="K17" s="105">
        <v>21.33</v>
      </c>
      <c r="L17" s="105" t="s">
        <v>1575</v>
      </c>
      <c r="M17" s="129">
        <f>SUMIFS('C - Sazby a jednotkové ceny'!$H$7:$H$69,'C - Sazby a jednotkové ceny'!$E$7:$E$69,I17,'C - Sazby a jednotkové ceny'!$F$7:$F$69,J17)</f>
        <v>0</v>
      </c>
      <c r="N17" s="131">
        <f t="shared" si="0"/>
        <v>0</v>
      </c>
      <c r="O17" s="137" t="s">
        <v>1586</v>
      </c>
      <c r="P17" s="105" t="s">
        <v>1585</v>
      </c>
      <c r="Q17" s="105" t="s">
        <v>1585</v>
      </c>
      <c r="R17" s="105" t="s">
        <v>1585</v>
      </c>
      <c r="S17" s="105" t="s">
        <v>1585</v>
      </c>
      <c r="T17" s="105" t="s">
        <v>1585</v>
      </c>
    </row>
    <row r="18" spans="1:20" ht="15" customHeight="1" x14ac:dyDescent="0.2">
      <c r="A18" s="230" t="s">
        <v>489</v>
      </c>
      <c r="B18" s="99">
        <v>63</v>
      </c>
      <c r="C18" s="100">
        <v>20315</v>
      </c>
      <c r="D18" s="233" t="s">
        <v>1454</v>
      </c>
      <c r="E18" s="101" t="s">
        <v>402</v>
      </c>
      <c r="F18" s="220" t="s">
        <v>1571</v>
      </c>
      <c r="G18" s="216" t="s">
        <v>1560</v>
      </c>
      <c r="H18" s="216">
        <v>0</v>
      </c>
      <c r="I18" s="220" t="s">
        <v>417</v>
      </c>
      <c r="J18" s="137">
        <v>12</v>
      </c>
      <c r="K18" s="105">
        <v>11</v>
      </c>
      <c r="L18" s="105" t="s">
        <v>1575</v>
      </c>
      <c r="M18" s="129">
        <f>SUMIFS('C - Sazby a jednotkové ceny'!$H$7:$H$69,'C - Sazby a jednotkové ceny'!$E$7:$E$69,I18,'C - Sazby a jednotkové ceny'!$F$7:$F$69,J18)</f>
        <v>0</v>
      </c>
      <c r="N18" s="131">
        <f t="shared" si="0"/>
        <v>0</v>
      </c>
      <c r="O18" s="137" t="s">
        <v>1586</v>
      </c>
      <c r="P18" s="105" t="s">
        <v>1585</v>
      </c>
      <c r="Q18" s="105" t="s">
        <v>1585</v>
      </c>
      <c r="R18" s="105" t="s">
        <v>1585</v>
      </c>
      <c r="S18" s="105" t="s">
        <v>1585</v>
      </c>
      <c r="T18" s="105" t="s">
        <v>1585</v>
      </c>
    </row>
    <row r="19" spans="1:20" ht="15" customHeight="1" x14ac:dyDescent="0.2">
      <c r="A19" s="230" t="s">
        <v>489</v>
      </c>
      <c r="B19" s="99">
        <v>63</v>
      </c>
      <c r="C19" s="100">
        <v>20315</v>
      </c>
      <c r="D19" s="233" t="s">
        <v>1455</v>
      </c>
      <c r="E19" s="101" t="s">
        <v>402</v>
      </c>
      <c r="F19" s="220" t="s">
        <v>1571</v>
      </c>
      <c r="G19" s="216" t="s">
        <v>1561</v>
      </c>
      <c r="H19" s="216">
        <v>0</v>
      </c>
      <c r="I19" s="220" t="s">
        <v>417</v>
      </c>
      <c r="J19" s="137">
        <v>12</v>
      </c>
      <c r="K19" s="105">
        <v>155.55000000000001</v>
      </c>
      <c r="L19" s="105" t="s">
        <v>1575</v>
      </c>
      <c r="M19" s="129">
        <f>SUMIFS('C - Sazby a jednotkové ceny'!$H$7:$H$69,'C - Sazby a jednotkové ceny'!$E$7:$E$69,I19,'C - Sazby a jednotkové ceny'!$F$7:$F$69,J19)</f>
        <v>0</v>
      </c>
      <c r="N19" s="131">
        <f t="shared" si="0"/>
        <v>0</v>
      </c>
      <c r="O19" s="137" t="s">
        <v>1585</v>
      </c>
      <c r="P19" s="105" t="s">
        <v>1585</v>
      </c>
      <c r="Q19" s="105" t="s">
        <v>1585</v>
      </c>
      <c r="R19" s="105" t="s">
        <v>1585</v>
      </c>
      <c r="S19" s="105" t="s">
        <v>1585</v>
      </c>
      <c r="T19" s="105" t="s">
        <v>1585</v>
      </c>
    </row>
    <row r="20" spans="1:20" ht="15" customHeight="1" x14ac:dyDescent="0.2">
      <c r="A20" s="230" t="s">
        <v>489</v>
      </c>
      <c r="B20" s="99">
        <v>63</v>
      </c>
      <c r="C20" s="100">
        <v>20315</v>
      </c>
      <c r="D20" s="233" t="s">
        <v>1456</v>
      </c>
      <c r="E20" s="101" t="s">
        <v>402</v>
      </c>
      <c r="F20" s="220" t="s">
        <v>1571</v>
      </c>
      <c r="G20" s="216" t="s">
        <v>1560</v>
      </c>
      <c r="H20" s="216">
        <v>0</v>
      </c>
      <c r="I20" s="220" t="s">
        <v>417</v>
      </c>
      <c r="J20" s="137">
        <v>12</v>
      </c>
      <c r="K20" s="105">
        <v>8.4</v>
      </c>
      <c r="L20" s="105" t="s">
        <v>1575</v>
      </c>
      <c r="M20" s="129">
        <f>SUMIFS('C - Sazby a jednotkové ceny'!$H$7:$H$69,'C - Sazby a jednotkové ceny'!$E$7:$E$69,I20,'C - Sazby a jednotkové ceny'!$F$7:$F$69,J20)</f>
        <v>0</v>
      </c>
      <c r="N20" s="131">
        <f t="shared" si="0"/>
        <v>0</v>
      </c>
      <c r="O20" s="137" t="s">
        <v>1586</v>
      </c>
      <c r="P20" s="105" t="s">
        <v>1585</v>
      </c>
      <c r="Q20" s="105" t="s">
        <v>1585</v>
      </c>
      <c r="R20" s="105" t="s">
        <v>1585</v>
      </c>
      <c r="S20" s="105" t="s">
        <v>1585</v>
      </c>
      <c r="T20" s="105" t="s">
        <v>1585</v>
      </c>
    </row>
    <row r="21" spans="1:20" ht="15" customHeight="1" x14ac:dyDescent="0.2">
      <c r="A21" s="230" t="s">
        <v>489</v>
      </c>
      <c r="B21" s="99">
        <v>63</v>
      </c>
      <c r="C21" s="100">
        <v>20315</v>
      </c>
      <c r="D21" s="233" t="s">
        <v>1457</v>
      </c>
      <c r="E21" s="101" t="s">
        <v>402</v>
      </c>
      <c r="F21" s="220" t="s">
        <v>1571</v>
      </c>
      <c r="G21" s="216" t="s">
        <v>1560</v>
      </c>
      <c r="H21" s="216">
        <v>0</v>
      </c>
      <c r="I21" s="220" t="s">
        <v>417</v>
      </c>
      <c r="J21" s="137">
        <v>12</v>
      </c>
      <c r="K21" s="105">
        <v>14.64</v>
      </c>
      <c r="L21" s="105" t="s">
        <v>1575</v>
      </c>
      <c r="M21" s="129">
        <f>SUMIFS('C - Sazby a jednotkové ceny'!$H$7:$H$69,'C - Sazby a jednotkové ceny'!$E$7:$E$69,I21,'C - Sazby a jednotkové ceny'!$F$7:$F$69,J21)</f>
        <v>0</v>
      </c>
      <c r="N21" s="131">
        <f t="shared" si="0"/>
        <v>0</v>
      </c>
      <c r="O21" s="137" t="s">
        <v>1586</v>
      </c>
      <c r="P21" s="105" t="s">
        <v>1585</v>
      </c>
      <c r="Q21" s="105" t="s">
        <v>1585</v>
      </c>
      <c r="R21" s="105" t="s">
        <v>1585</v>
      </c>
      <c r="S21" s="105" t="s">
        <v>1585</v>
      </c>
      <c r="T21" s="105" t="s">
        <v>1585</v>
      </c>
    </row>
    <row r="22" spans="1:20" ht="15" customHeight="1" x14ac:dyDescent="0.2">
      <c r="A22" s="230" t="s">
        <v>489</v>
      </c>
      <c r="B22" s="99">
        <v>63</v>
      </c>
      <c r="C22" s="100">
        <v>20315</v>
      </c>
      <c r="D22" s="233" t="s">
        <v>1458</v>
      </c>
      <c r="E22" s="101" t="s">
        <v>402</v>
      </c>
      <c r="F22" s="220" t="s">
        <v>1571</v>
      </c>
      <c r="G22" s="216" t="s">
        <v>1560</v>
      </c>
      <c r="H22" s="216">
        <v>0</v>
      </c>
      <c r="I22" s="220" t="s">
        <v>417</v>
      </c>
      <c r="J22" s="137">
        <v>12</v>
      </c>
      <c r="K22" s="105">
        <v>12.44</v>
      </c>
      <c r="L22" s="105" t="s">
        <v>1575</v>
      </c>
      <c r="M22" s="129">
        <f>SUMIFS('C - Sazby a jednotkové ceny'!$H$7:$H$69,'C - Sazby a jednotkové ceny'!$E$7:$E$69,I22,'C - Sazby a jednotkové ceny'!$F$7:$F$69,J22)</f>
        <v>0</v>
      </c>
      <c r="N22" s="131">
        <f t="shared" si="0"/>
        <v>0</v>
      </c>
      <c r="O22" s="137" t="s">
        <v>1586</v>
      </c>
      <c r="P22" s="105" t="s">
        <v>1585</v>
      </c>
      <c r="Q22" s="105" t="s">
        <v>1585</v>
      </c>
      <c r="R22" s="105" t="s">
        <v>1585</v>
      </c>
      <c r="S22" s="105" t="s">
        <v>1585</v>
      </c>
      <c r="T22" s="105" t="s">
        <v>1585</v>
      </c>
    </row>
    <row r="23" spans="1:20" ht="15" customHeight="1" x14ac:dyDescent="0.2">
      <c r="A23" s="230" t="s">
        <v>489</v>
      </c>
      <c r="B23" s="99">
        <v>63</v>
      </c>
      <c r="C23" s="100">
        <v>20315</v>
      </c>
      <c r="D23" s="233" t="s">
        <v>1459</v>
      </c>
      <c r="E23" s="101" t="s">
        <v>402</v>
      </c>
      <c r="F23" s="220" t="s">
        <v>1571</v>
      </c>
      <c r="G23" s="216" t="s">
        <v>1560</v>
      </c>
      <c r="H23" s="216">
        <v>0</v>
      </c>
      <c r="I23" s="220" t="s">
        <v>417</v>
      </c>
      <c r="J23" s="137">
        <v>12</v>
      </c>
      <c r="K23" s="105">
        <v>31.52</v>
      </c>
      <c r="L23" s="105" t="s">
        <v>1575</v>
      </c>
      <c r="M23" s="129">
        <f>SUMIFS('C - Sazby a jednotkové ceny'!$H$7:$H$69,'C - Sazby a jednotkové ceny'!$E$7:$E$69,I23,'C - Sazby a jednotkové ceny'!$F$7:$F$69,J23)</f>
        <v>0</v>
      </c>
      <c r="N23" s="131">
        <f t="shared" si="0"/>
        <v>0</v>
      </c>
      <c r="O23" s="137" t="s">
        <v>1586</v>
      </c>
      <c r="P23" s="105" t="s">
        <v>1585</v>
      </c>
      <c r="Q23" s="105" t="s">
        <v>1585</v>
      </c>
      <c r="R23" s="105" t="s">
        <v>1585</v>
      </c>
      <c r="S23" s="105" t="s">
        <v>1585</v>
      </c>
      <c r="T23" s="105" t="s">
        <v>1585</v>
      </c>
    </row>
    <row r="24" spans="1:20" ht="15" customHeight="1" x14ac:dyDescent="0.2">
      <c r="A24" s="230" t="s">
        <v>2510</v>
      </c>
      <c r="B24" s="99">
        <v>63</v>
      </c>
      <c r="C24" s="100">
        <v>20315</v>
      </c>
      <c r="D24" s="233" t="s">
        <v>1460</v>
      </c>
      <c r="E24" s="101" t="s">
        <v>402</v>
      </c>
      <c r="F24" s="220" t="s">
        <v>1571</v>
      </c>
      <c r="G24" s="216" t="s">
        <v>1552</v>
      </c>
      <c r="H24" s="216">
        <v>2.3625000000000003</v>
      </c>
      <c r="I24" s="220" t="s">
        <v>417</v>
      </c>
      <c r="J24" s="137">
        <v>12</v>
      </c>
      <c r="K24" s="105">
        <v>14.01</v>
      </c>
      <c r="L24" s="105" t="s">
        <v>1575</v>
      </c>
      <c r="M24" s="129">
        <f>SUMIFS('C - Sazby a jednotkové ceny'!$H$7:$H$69,'C - Sazby a jednotkové ceny'!$E$7:$E$69,I24,'C - Sazby a jednotkové ceny'!$F$7:$F$69,J24)</f>
        <v>0</v>
      </c>
      <c r="N24" s="131">
        <f t="shared" si="0"/>
        <v>0</v>
      </c>
      <c r="O24" s="137" t="s">
        <v>1586</v>
      </c>
      <c r="P24" s="105" t="s">
        <v>1585</v>
      </c>
      <c r="Q24" s="105" t="s">
        <v>1585</v>
      </c>
      <c r="R24" s="105" t="s">
        <v>1585</v>
      </c>
      <c r="S24" s="105" t="s">
        <v>1585</v>
      </c>
      <c r="T24" s="105" t="s">
        <v>1585</v>
      </c>
    </row>
    <row r="25" spans="1:20" ht="15" customHeight="1" x14ac:dyDescent="0.2">
      <c r="A25" s="230" t="s">
        <v>2510</v>
      </c>
      <c r="B25" s="99">
        <v>63</v>
      </c>
      <c r="C25" s="100">
        <v>20315</v>
      </c>
      <c r="D25" s="233" t="s">
        <v>1461</v>
      </c>
      <c r="E25" s="101" t="s">
        <v>402</v>
      </c>
      <c r="F25" s="220" t="s">
        <v>1571</v>
      </c>
      <c r="G25" s="216" t="s">
        <v>1552</v>
      </c>
      <c r="H25" s="216">
        <v>2.3625000000000003</v>
      </c>
      <c r="I25" s="220" t="s">
        <v>417</v>
      </c>
      <c r="J25" s="137">
        <v>12</v>
      </c>
      <c r="K25" s="105">
        <v>13.58</v>
      </c>
      <c r="L25" s="105" t="s">
        <v>1575</v>
      </c>
      <c r="M25" s="129">
        <f>SUMIFS('C - Sazby a jednotkové ceny'!$H$7:$H$69,'C - Sazby a jednotkové ceny'!$E$7:$E$69,I25,'C - Sazby a jednotkové ceny'!$F$7:$F$69,J25)</f>
        <v>0</v>
      </c>
      <c r="N25" s="131">
        <f t="shared" si="0"/>
        <v>0</v>
      </c>
      <c r="O25" s="137" t="s">
        <v>1586</v>
      </c>
      <c r="P25" s="105" t="s">
        <v>1585</v>
      </c>
      <c r="Q25" s="105" t="s">
        <v>1585</v>
      </c>
      <c r="R25" s="105" t="s">
        <v>1585</v>
      </c>
      <c r="S25" s="105" t="s">
        <v>1585</v>
      </c>
      <c r="T25" s="105" t="s">
        <v>1585</v>
      </c>
    </row>
    <row r="26" spans="1:20" ht="15" customHeight="1" x14ac:dyDescent="0.2">
      <c r="A26" s="230" t="s">
        <v>2510</v>
      </c>
      <c r="B26" s="99">
        <v>63</v>
      </c>
      <c r="C26" s="100">
        <v>20315</v>
      </c>
      <c r="D26" s="233" t="s">
        <v>1462</v>
      </c>
      <c r="E26" s="101" t="s">
        <v>402</v>
      </c>
      <c r="F26" s="220" t="s">
        <v>1571</v>
      </c>
      <c r="G26" s="216" t="s">
        <v>1552</v>
      </c>
      <c r="H26" s="216">
        <v>4.7250000000000005</v>
      </c>
      <c r="I26" s="220" t="s">
        <v>417</v>
      </c>
      <c r="J26" s="137">
        <v>12</v>
      </c>
      <c r="K26" s="105">
        <v>23.98</v>
      </c>
      <c r="L26" s="105" t="s">
        <v>1575</v>
      </c>
      <c r="M26" s="129">
        <f>SUMIFS('C - Sazby a jednotkové ceny'!$H$7:$H$69,'C - Sazby a jednotkové ceny'!$E$7:$E$69,I26,'C - Sazby a jednotkové ceny'!$F$7:$F$69,J26)</f>
        <v>0</v>
      </c>
      <c r="N26" s="131">
        <f t="shared" si="0"/>
        <v>0</v>
      </c>
      <c r="O26" s="137" t="s">
        <v>1586</v>
      </c>
      <c r="P26" s="105" t="s">
        <v>1585</v>
      </c>
      <c r="Q26" s="105" t="s">
        <v>1585</v>
      </c>
      <c r="R26" s="105" t="s">
        <v>1585</v>
      </c>
      <c r="S26" s="105" t="s">
        <v>1585</v>
      </c>
      <c r="T26" s="105" t="s">
        <v>1585</v>
      </c>
    </row>
    <row r="27" spans="1:20" ht="15" customHeight="1" x14ac:dyDescent="0.2">
      <c r="A27" s="230" t="s">
        <v>489</v>
      </c>
      <c r="B27" s="99">
        <v>63</v>
      </c>
      <c r="C27" s="100">
        <v>20315</v>
      </c>
      <c r="D27" s="233" t="s">
        <v>1463</v>
      </c>
      <c r="E27" s="101" t="s">
        <v>402</v>
      </c>
      <c r="F27" s="220" t="s">
        <v>1571</v>
      </c>
      <c r="G27" s="216" t="s">
        <v>1557</v>
      </c>
      <c r="H27" s="216">
        <v>0</v>
      </c>
      <c r="I27" s="220" t="s">
        <v>417</v>
      </c>
      <c r="J27" s="137">
        <v>12</v>
      </c>
      <c r="K27" s="105">
        <v>1.8</v>
      </c>
      <c r="L27" s="105" t="s">
        <v>1575</v>
      </c>
      <c r="M27" s="129">
        <f>SUMIFS('C - Sazby a jednotkové ceny'!$H$7:$H$69,'C - Sazby a jednotkové ceny'!$E$7:$E$69,I27,'C - Sazby a jednotkové ceny'!$F$7:$F$69,J27)</f>
        <v>0</v>
      </c>
      <c r="N27" s="131">
        <f t="shared" si="0"/>
        <v>0</v>
      </c>
      <c r="O27" s="137" t="s">
        <v>1586</v>
      </c>
      <c r="P27" s="105" t="s">
        <v>1585</v>
      </c>
      <c r="Q27" s="105" t="s">
        <v>1585</v>
      </c>
      <c r="R27" s="105" t="s">
        <v>1585</v>
      </c>
      <c r="S27" s="105" t="s">
        <v>1585</v>
      </c>
      <c r="T27" s="105" t="s">
        <v>1585</v>
      </c>
    </row>
    <row r="28" spans="1:20" ht="15" customHeight="1" x14ac:dyDescent="0.2">
      <c r="A28" s="230" t="s">
        <v>2510</v>
      </c>
      <c r="B28" s="99">
        <v>63</v>
      </c>
      <c r="C28" s="100">
        <v>20315</v>
      </c>
      <c r="D28" s="233" t="s">
        <v>1464</v>
      </c>
      <c r="E28" s="101" t="s">
        <v>402</v>
      </c>
      <c r="F28" s="220" t="s">
        <v>1571</v>
      </c>
      <c r="G28" s="216" t="s">
        <v>1552</v>
      </c>
      <c r="H28" s="216">
        <v>2.3625000000000003</v>
      </c>
      <c r="I28" s="220" t="s">
        <v>417</v>
      </c>
      <c r="J28" s="137">
        <v>12</v>
      </c>
      <c r="K28" s="105">
        <v>14.72</v>
      </c>
      <c r="L28" s="105" t="s">
        <v>1575</v>
      </c>
      <c r="M28" s="129">
        <f>SUMIFS('C - Sazby a jednotkové ceny'!$H$7:$H$69,'C - Sazby a jednotkové ceny'!$E$7:$E$69,I28,'C - Sazby a jednotkové ceny'!$F$7:$F$69,J28)</f>
        <v>0</v>
      </c>
      <c r="N28" s="131">
        <f t="shared" si="0"/>
        <v>0</v>
      </c>
      <c r="O28" s="137" t="s">
        <v>1586</v>
      </c>
      <c r="P28" s="105" t="s">
        <v>1585</v>
      </c>
      <c r="Q28" s="105" t="s">
        <v>1585</v>
      </c>
      <c r="R28" s="105" t="s">
        <v>1585</v>
      </c>
      <c r="S28" s="105" t="s">
        <v>1585</v>
      </c>
      <c r="T28" s="105" t="s">
        <v>1585</v>
      </c>
    </row>
    <row r="29" spans="1:20" ht="15" customHeight="1" x14ac:dyDescent="0.2">
      <c r="A29" s="230" t="s">
        <v>2510</v>
      </c>
      <c r="B29" s="99">
        <v>63</v>
      </c>
      <c r="C29" s="100">
        <v>20315</v>
      </c>
      <c r="D29" s="233" t="s">
        <v>1465</v>
      </c>
      <c r="E29" s="101" t="s">
        <v>402</v>
      </c>
      <c r="F29" s="220" t="s">
        <v>1571</v>
      </c>
      <c r="G29" s="216" t="s">
        <v>1552</v>
      </c>
      <c r="H29" s="216">
        <v>4.7250000000000005</v>
      </c>
      <c r="I29" s="220" t="s">
        <v>417</v>
      </c>
      <c r="J29" s="137">
        <v>12</v>
      </c>
      <c r="K29" s="105">
        <v>26.98</v>
      </c>
      <c r="L29" s="105" t="s">
        <v>1575</v>
      </c>
      <c r="M29" s="129">
        <f>SUMIFS('C - Sazby a jednotkové ceny'!$H$7:$H$69,'C - Sazby a jednotkové ceny'!$E$7:$E$69,I29,'C - Sazby a jednotkové ceny'!$F$7:$F$69,J29)</f>
        <v>0</v>
      </c>
      <c r="N29" s="131">
        <f t="shared" si="0"/>
        <v>0</v>
      </c>
      <c r="O29" s="137" t="s">
        <v>1586</v>
      </c>
      <c r="P29" s="105" t="s">
        <v>1585</v>
      </c>
      <c r="Q29" s="105" t="s">
        <v>1585</v>
      </c>
      <c r="R29" s="105" t="s">
        <v>1585</v>
      </c>
      <c r="S29" s="105" t="s">
        <v>1585</v>
      </c>
      <c r="T29" s="105" t="s">
        <v>1585</v>
      </c>
    </row>
    <row r="30" spans="1:20" ht="15" customHeight="1" x14ac:dyDescent="0.2">
      <c r="A30" s="230" t="s">
        <v>489</v>
      </c>
      <c r="B30" s="99">
        <v>63</v>
      </c>
      <c r="C30" s="100">
        <v>20315</v>
      </c>
      <c r="D30" s="233" t="s">
        <v>1466</v>
      </c>
      <c r="E30" s="101" t="s">
        <v>402</v>
      </c>
      <c r="F30" s="220" t="s">
        <v>1571</v>
      </c>
      <c r="G30" s="216" t="s">
        <v>1563</v>
      </c>
      <c r="H30" s="216">
        <v>2.3625000000000003</v>
      </c>
      <c r="I30" s="220" t="s">
        <v>417</v>
      </c>
      <c r="J30" s="137">
        <v>12</v>
      </c>
      <c r="K30" s="105">
        <v>5.92</v>
      </c>
      <c r="L30" s="105" t="s">
        <v>1575</v>
      </c>
      <c r="M30" s="129">
        <f>SUMIFS('C - Sazby a jednotkové ceny'!$H$7:$H$69,'C - Sazby a jednotkové ceny'!$E$7:$E$69,I30,'C - Sazby a jednotkové ceny'!$F$7:$F$69,J30)</f>
        <v>0</v>
      </c>
      <c r="N30" s="131">
        <f t="shared" si="0"/>
        <v>0</v>
      </c>
      <c r="O30" s="137" t="s">
        <v>1586</v>
      </c>
      <c r="P30" s="105" t="s">
        <v>1585</v>
      </c>
      <c r="Q30" s="105" t="s">
        <v>1585</v>
      </c>
      <c r="R30" s="105" t="s">
        <v>1585</v>
      </c>
      <c r="S30" s="105" t="s">
        <v>1585</v>
      </c>
      <c r="T30" s="105" t="s">
        <v>1585</v>
      </c>
    </row>
    <row r="31" spans="1:20" ht="15" customHeight="1" x14ac:dyDescent="0.2">
      <c r="A31" s="230" t="s">
        <v>2510</v>
      </c>
      <c r="B31" s="99">
        <v>63</v>
      </c>
      <c r="C31" s="100">
        <v>20315</v>
      </c>
      <c r="D31" s="233" t="s">
        <v>1467</v>
      </c>
      <c r="E31" s="101" t="s">
        <v>402</v>
      </c>
      <c r="F31" s="220" t="s">
        <v>1571</v>
      </c>
      <c r="G31" s="216" t="s">
        <v>1552</v>
      </c>
      <c r="H31" s="216">
        <v>4.7250000000000005</v>
      </c>
      <c r="I31" s="220" t="s">
        <v>417</v>
      </c>
      <c r="J31" s="137">
        <v>12</v>
      </c>
      <c r="K31" s="105">
        <v>28.07</v>
      </c>
      <c r="L31" s="105" t="s">
        <v>1575</v>
      </c>
      <c r="M31" s="129">
        <f>SUMIFS('C - Sazby a jednotkové ceny'!$H$7:$H$69,'C - Sazby a jednotkové ceny'!$E$7:$E$69,I31,'C - Sazby a jednotkové ceny'!$F$7:$F$69,J31)</f>
        <v>0</v>
      </c>
      <c r="N31" s="131">
        <f t="shared" si="0"/>
        <v>0</v>
      </c>
      <c r="O31" s="137" t="s">
        <v>1586</v>
      </c>
      <c r="P31" s="105" t="s">
        <v>1585</v>
      </c>
      <c r="Q31" s="105" t="s">
        <v>1585</v>
      </c>
      <c r="R31" s="105" t="s">
        <v>1585</v>
      </c>
      <c r="S31" s="105" t="s">
        <v>1585</v>
      </c>
      <c r="T31" s="105" t="s">
        <v>1585</v>
      </c>
    </row>
    <row r="32" spans="1:20" ht="15" customHeight="1" x14ac:dyDescent="0.2">
      <c r="A32" s="230" t="s">
        <v>2510</v>
      </c>
      <c r="B32" s="99">
        <v>63</v>
      </c>
      <c r="C32" s="100">
        <v>20315</v>
      </c>
      <c r="D32" s="233" t="s">
        <v>1468</v>
      </c>
      <c r="E32" s="101" t="s">
        <v>402</v>
      </c>
      <c r="F32" s="220" t="s">
        <v>1571</v>
      </c>
      <c r="G32" s="216" t="s">
        <v>1552</v>
      </c>
      <c r="H32" s="216">
        <v>4.7250000000000005</v>
      </c>
      <c r="I32" s="220" t="s">
        <v>417</v>
      </c>
      <c r="J32" s="137">
        <v>12</v>
      </c>
      <c r="K32" s="105">
        <v>29.97</v>
      </c>
      <c r="L32" s="105" t="s">
        <v>1575</v>
      </c>
      <c r="M32" s="129">
        <f>SUMIFS('C - Sazby a jednotkové ceny'!$H$7:$H$69,'C - Sazby a jednotkové ceny'!$E$7:$E$69,I32,'C - Sazby a jednotkové ceny'!$F$7:$F$69,J32)</f>
        <v>0</v>
      </c>
      <c r="N32" s="131">
        <f t="shared" si="0"/>
        <v>0</v>
      </c>
      <c r="O32" s="137" t="s">
        <v>1586</v>
      </c>
      <c r="P32" s="105" t="s">
        <v>1585</v>
      </c>
      <c r="Q32" s="105" t="s">
        <v>1585</v>
      </c>
      <c r="R32" s="105" t="s">
        <v>1585</v>
      </c>
      <c r="S32" s="105" t="s">
        <v>1585</v>
      </c>
      <c r="T32" s="105" t="s">
        <v>1585</v>
      </c>
    </row>
    <row r="33" spans="1:20" ht="15" customHeight="1" x14ac:dyDescent="0.2">
      <c r="A33" s="230" t="s">
        <v>2510</v>
      </c>
      <c r="B33" s="99">
        <v>63</v>
      </c>
      <c r="C33" s="100">
        <v>20315</v>
      </c>
      <c r="D33" s="233" t="s">
        <v>1469</v>
      </c>
      <c r="E33" s="101" t="s">
        <v>402</v>
      </c>
      <c r="F33" s="220" t="s">
        <v>1571</v>
      </c>
      <c r="G33" s="216" t="s">
        <v>1552</v>
      </c>
      <c r="H33" s="216">
        <v>2.3625000000000003</v>
      </c>
      <c r="I33" s="220" t="s">
        <v>417</v>
      </c>
      <c r="J33" s="137">
        <v>12</v>
      </c>
      <c r="K33" s="105">
        <v>13.68</v>
      </c>
      <c r="L33" s="105" t="s">
        <v>1575</v>
      </c>
      <c r="M33" s="129">
        <f>SUMIFS('C - Sazby a jednotkové ceny'!$H$7:$H$69,'C - Sazby a jednotkové ceny'!$E$7:$E$69,I33,'C - Sazby a jednotkové ceny'!$F$7:$F$69,J33)</f>
        <v>0</v>
      </c>
      <c r="N33" s="131">
        <f t="shared" si="0"/>
        <v>0</v>
      </c>
      <c r="O33" s="137" t="s">
        <v>1586</v>
      </c>
      <c r="P33" s="105" t="s">
        <v>1585</v>
      </c>
      <c r="Q33" s="105" t="s">
        <v>1585</v>
      </c>
      <c r="R33" s="105" t="s">
        <v>1585</v>
      </c>
      <c r="S33" s="105" t="s">
        <v>1585</v>
      </c>
      <c r="T33" s="105" t="s">
        <v>1585</v>
      </c>
    </row>
    <row r="34" spans="1:20" ht="15" customHeight="1" x14ac:dyDescent="0.2">
      <c r="A34" s="230" t="s">
        <v>2510</v>
      </c>
      <c r="B34" s="99">
        <v>63</v>
      </c>
      <c r="C34" s="100">
        <v>20315</v>
      </c>
      <c r="D34" s="233" t="s">
        <v>1470</v>
      </c>
      <c r="E34" s="101" t="s">
        <v>402</v>
      </c>
      <c r="F34" s="220" t="s">
        <v>1571</v>
      </c>
      <c r="G34" s="216" t="s">
        <v>1552</v>
      </c>
      <c r="H34" s="216">
        <v>4.7250000000000005</v>
      </c>
      <c r="I34" s="220" t="s">
        <v>417</v>
      </c>
      <c r="J34" s="137">
        <v>12</v>
      </c>
      <c r="K34" s="105">
        <v>27.55</v>
      </c>
      <c r="L34" s="105" t="s">
        <v>1575</v>
      </c>
      <c r="M34" s="129">
        <f>SUMIFS('C - Sazby a jednotkové ceny'!$H$7:$H$69,'C - Sazby a jednotkové ceny'!$E$7:$E$69,I34,'C - Sazby a jednotkové ceny'!$F$7:$F$69,J34)</f>
        <v>0</v>
      </c>
      <c r="N34" s="131">
        <f t="shared" si="0"/>
        <v>0</v>
      </c>
      <c r="O34" s="137" t="s">
        <v>1586</v>
      </c>
      <c r="P34" s="105" t="s">
        <v>1585</v>
      </c>
      <c r="Q34" s="105" t="s">
        <v>1585</v>
      </c>
      <c r="R34" s="105" t="s">
        <v>1585</v>
      </c>
      <c r="S34" s="105" t="s">
        <v>1585</v>
      </c>
      <c r="T34" s="105" t="s">
        <v>1585</v>
      </c>
    </row>
    <row r="35" spans="1:20" ht="15" customHeight="1" x14ac:dyDescent="0.2">
      <c r="A35" s="230" t="s">
        <v>2510</v>
      </c>
      <c r="B35" s="99">
        <v>63</v>
      </c>
      <c r="C35" s="100">
        <v>20315</v>
      </c>
      <c r="D35" s="233" t="s">
        <v>1471</v>
      </c>
      <c r="E35" s="101" t="s">
        <v>402</v>
      </c>
      <c r="F35" s="220" t="s">
        <v>1571</v>
      </c>
      <c r="G35" s="216" t="s">
        <v>1552</v>
      </c>
      <c r="H35" s="216">
        <v>2.3625000000000003</v>
      </c>
      <c r="I35" s="220" t="s">
        <v>417</v>
      </c>
      <c r="J35" s="137">
        <v>12</v>
      </c>
      <c r="K35" s="105">
        <v>13.77</v>
      </c>
      <c r="L35" s="105" t="s">
        <v>1575</v>
      </c>
      <c r="M35" s="129">
        <f>SUMIFS('C - Sazby a jednotkové ceny'!$H$7:$H$69,'C - Sazby a jednotkové ceny'!$E$7:$E$69,I35,'C - Sazby a jednotkové ceny'!$F$7:$F$69,J35)</f>
        <v>0</v>
      </c>
      <c r="N35" s="131">
        <f t="shared" si="0"/>
        <v>0</v>
      </c>
      <c r="O35" s="137" t="s">
        <v>1586</v>
      </c>
      <c r="P35" s="105" t="s">
        <v>1585</v>
      </c>
      <c r="Q35" s="105" t="s">
        <v>1585</v>
      </c>
      <c r="R35" s="105" t="s">
        <v>1585</v>
      </c>
      <c r="S35" s="105" t="s">
        <v>1585</v>
      </c>
      <c r="T35" s="105" t="s">
        <v>1585</v>
      </c>
    </row>
    <row r="36" spans="1:20" ht="15" customHeight="1" x14ac:dyDescent="0.2">
      <c r="A36" s="230" t="s">
        <v>2510</v>
      </c>
      <c r="B36" s="99">
        <v>63</v>
      </c>
      <c r="C36" s="100">
        <v>20315</v>
      </c>
      <c r="D36" s="233" t="s">
        <v>1472</v>
      </c>
      <c r="E36" s="101" t="s">
        <v>402</v>
      </c>
      <c r="F36" s="220" t="s">
        <v>1571</v>
      </c>
      <c r="G36" s="216" t="s">
        <v>1552</v>
      </c>
      <c r="H36" s="216">
        <v>2.3625000000000003</v>
      </c>
      <c r="I36" s="220" t="s">
        <v>417</v>
      </c>
      <c r="J36" s="137">
        <v>12</v>
      </c>
      <c r="K36" s="105">
        <v>13.77</v>
      </c>
      <c r="L36" s="105" t="s">
        <v>1575</v>
      </c>
      <c r="M36" s="129">
        <f>SUMIFS('C - Sazby a jednotkové ceny'!$H$7:$H$69,'C - Sazby a jednotkové ceny'!$E$7:$E$69,I36,'C - Sazby a jednotkové ceny'!$F$7:$F$69,J36)</f>
        <v>0</v>
      </c>
      <c r="N36" s="131">
        <f t="shared" si="0"/>
        <v>0</v>
      </c>
      <c r="O36" s="137" t="s">
        <v>1586</v>
      </c>
      <c r="P36" s="105" t="s">
        <v>1585</v>
      </c>
      <c r="Q36" s="105" t="s">
        <v>1585</v>
      </c>
      <c r="R36" s="105" t="s">
        <v>1585</v>
      </c>
      <c r="S36" s="105" t="s">
        <v>1585</v>
      </c>
      <c r="T36" s="105" t="s">
        <v>1585</v>
      </c>
    </row>
    <row r="37" spans="1:20" ht="15" customHeight="1" x14ac:dyDescent="0.2">
      <c r="A37" s="230" t="s">
        <v>2510</v>
      </c>
      <c r="B37" s="99">
        <v>63</v>
      </c>
      <c r="C37" s="100">
        <v>20315</v>
      </c>
      <c r="D37" s="233" t="s">
        <v>1473</v>
      </c>
      <c r="E37" s="101" t="s">
        <v>402</v>
      </c>
      <c r="F37" s="220" t="s">
        <v>1571</v>
      </c>
      <c r="G37" s="216" t="s">
        <v>1552</v>
      </c>
      <c r="H37" s="216">
        <v>2.3625000000000003</v>
      </c>
      <c r="I37" s="220" t="s">
        <v>417</v>
      </c>
      <c r="J37" s="137">
        <v>12</v>
      </c>
      <c r="K37" s="105">
        <v>14.25</v>
      </c>
      <c r="L37" s="105" t="s">
        <v>1575</v>
      </c>
      <c r="M37" s="129">
        <f>SUMIFS('C - Sazby a jednotkové ceny'!$H$7:$H$69,'C - Sazby a jednotkové ceny'!$E$7:$E$69,I37,'C - Sazby a jednotkové ceny'!$F$7:$F$69,J37)</f>
        <v>0</v>
      </c>
      <c r="N37" s="131">
        <f t="shared" si="0"/>
        <v>0</v>
      </c>
      <c r="O37" s="137" t="s">
        <v>1586</v>
      </c>
      <c r="P37" s="105" t="s">
        <v>1585</v>
      </c>
      <c r="Q37" s="105" t="s">
        <v>1585</v>
      </c>
      <c r="R37" s="105" t="s">
        <v>1585</v>
      </c>
      <c r="S37" s="105" t="s">
        <v>1585</v>
      </c>
      <c r="T37" s="105" t="s">
        <v>1585</v>
      </c>
    </row>
    <row r="38" spans="1:20" ht="15" customHeight="1" x14ac:dyDescent="0.2">
      <c r="A38" s="230" t="s">
        <v>2510</v>
      </c>
      <c r="B38" s="99">
        <v>63</v>
      </c>
      <c r="C38" s="100">
        <v>20315</v>
      </c>
      <c r="D38" s="233" t="s">
        <v>1474</v>
      </c>
      <c r="E38" s="101" t="s">
        <v>402</v>
      </c>
      <c r="F38" s="220" t="s">
        <v>1571</v>
      </c>
      <c r="G38" s="216" t="s">
        <v>1552</v>
      </c>
      <c r="H38" s="216">
        <v>2.3625000000000003</v>
      </c>
      <c r="I38" s="220" t="s">
        <v>417</v>
      </c>
      <c r="J38" s="137">
        <v>12</v>
      </c>
      <c r="K38" s="105">
        <v>14.89</v>
      </c>
      <c r="L38" s="105" t="s">
        <v>1575</v>
      </c>
      <c r="M38" s="129">
        <f>SUMIFS('C - Sazby a jednotkové ceny'!$H$7:$H$69,'C - Sazby a jednotkové ceny'!$E$7:$E$69,I38,'C - Sazby a jednotkové ceny'!$F$7:$F$69,J38)</f>
        <v>0</v>
      </c>
      <c r="N38" s="131">
        <f t="shared" si="0"/>
        <v>0</v>
      </c>
      <c r="O38" s="137" t="s">
        <v>1586</v>
      </c>
      <c r="P38" s="105" t="s">
        <v>1585</v>
      </c>
      <c r="Q38" s="105" t="s">
        <v>1585</v>
      </c>
      <c r="R38" s="105" t="s">
        <v>1585</v>
      </c>
      <c r="S38" s="105" t="s">
        <v>1585</v>
      </c>
      <c r="T38" s="105" t="s">
        <v>1585</v>
      </c>
    </row>
    <row r="39" spans="1:20" ht="15" customHeight="1" x14ac:dyDescent="0.2">
      <c r="A39" s="230" t="s">
        <v>2510</v>
      </c>
      <c r="B39" s="99">
        <v>63</v>
      </c>
      <c r="C39" s="100">
        <v>20315</v>
      </c>
      <c r="D39" s="233" t="s">
        <v>1475</v>
      </c>
      <c r="E39" s="101" t="s">
        <v>402</v>
      </c>
      <c r="F39" s="220" t="s">
        <v>1571</v>
      </c>
      <c r="G39" s="216" t="s">
        <v>1552</v>
      </c>
      <c r="H39" s="216">
        <v>2.3625000000000003</v>
      </c>
      <c r="I39" s="220" t="s">
        <v>417</v>
      </c>
      <c r="J39" s="137">
        <v>12</v>
      </c>
      <c r="K39" s="105">
        <v>14.39</v>
      </c>
      <c r="L39" s="105" t="s">
        <v>1575</v>
      </c>
      <c r="M39" s="129">
        <f>SUMIFS('C - Sazby a jednotkové ceny'!$H$7:$H$69,'C - Sazby a jednotkové ceny'!$E$7:$E$69,I39,'C - Sazby a jednotkové ceny'!$F$7:$F$69,J39)</f>
        <v>0</v>
      </c>
      <c r="N39" s="131">
        <f t="shared" si="0"/>
        <v>0</v>
      </c>
      <c r="O39" s="137" t="s">
        <v>1586</v>
      </c>
      <c r="P39" s="105" t="s">
        <v>1585</v>
      </c>
      <c r="Q39" s="105" t="s">
        <v>1585</v>
      </c>
      <c r="R39" s="105" t="s">
        <v>1585</v>
      </c>
      <c r="S39" s="105" t="s">
        <v>1585</v>
      </c>
      <c r="T39" s="105" t="s">
        <v>1585</v>
      </c>
    </row>
    <row r="40" spans="1:20" ht="15" customHeight="1" x14ac:dyDescent="0.2">
      <c r="A40" s="230" t="s">
        <v>2510</v>
      </c>
      <c r="B40" s="99">
        <v>63</v>
      </c>
      <c r="C40" s="100">
        <v>20315</v>
      </c>
      <c r="D40" s="233" t="s">
        <v>1476</v>
      </c>
      <c r="E40" s="101" t="s">
        <v>402</v>
      </c>
      <c r="F40" s="220" t="s">
        <v>1571</v>
      </c>
      <c r="G40" s="216" t="s">
        <v>1552</v>
      </c>
      <c r="H40" s="216">
        <v>2.3625000000000003</v>
      </c>
      <c r="I40" s="220" t="s">
        <v>417</v>
      </c>
      <c r="J40" s="137">
        <v>12</v>
      </c>
      <c r="K40" s="105">
        <v>16.5</v>
      </c>
      <c r="L40" s="105" t="s">
        <v>1575</v>
      </c>
      <c r="M40" s="129">
        <f>SUMIFS('C - Sazby a jednotkové ceny'!$H$7:$H$69,'C - Sazby a jednotkové ceny'!$E$7:$E$69,I40,'C - Sazby a jednotkové ceny'!$F$7:$F$69,J40)</f>
        <v>0</v>
      </c>
      <c r="N40" s="131">
        <f t="shared" si="0"/>
        <v>0</v>
      </c>
      <c r="O40" s="137" t="s">
        <v>1586</v>
      </c>
      <c r="P40" s="105" t="s">
        <v>1585</v>
      </c>
      <c r="Q40" s="105" t="s">
        <v>1585</v>
      </c>
      <c r="R40" s="105" t="s">
        <v>1585</v>
      </c>
      <c r="S40" s="105" t="s">
        <v>1585</v>
      </c>
      <c r="T40" s="105" t="s">
        <v>1585</v>
      </c>
    </row>
    <row r="41" spans="1:20" ht="15" customHeight="1" x14ac:dyDescent="0.2">
      <c r="A41" s="230" t="s">
        <v>2510</v>
      </c>
      <c r="B41" s="99">
        <v>63</v>
      </c>
      <c r="C41" s="100">
        <v>20315</v>
      </c>
      <c r="D41" s="233" t="s">
        <v>1477</v>
      </c>
      <c r="E41" s="101" t="s">
        <v>402</v>
      </c>
      <c r="F41" s="220" t="s">
        <v>1571</v>
      </c>
      <c r="G41" s="216" t="s">
        <v>1564</v>
      </c>
      <c r="H41" s="216">
        <v>2.3625000000000003</v>
      </c>
      <c r="I41" s="220" t="s">
        <v>417</v>
      </c>
      <c r="J41" s="137">
        <v>12</v>
      </c>
      <c r="K41" s="105">
        <v>7.65</v>
      </c>
      <c r="L41" s="105" t="s">
        <v>1575</v>
      </c>
      <c r="M41" s="129">
        <f>SUMIFS('C - Sazby a jednotkové ceny'!$H$7:$H$69,'C - Sazby a jednotkové ceny'!$E$7:$E$69,I41,'C - Sazby a jednotkové ceny'!$F$7:$F$69,J41)</f>
        <v>0</v>
      </c>
      <c r="N41" s="131">
        <f t="shared" si="0"/>
        <v>0</v>
      </c>
      <c r="O41" s="137" t="s">
        <v>1586</v>
      </c>
      <c r="P41" s="105" t="s">
        <v>1585</v>
      </c>
      <c r="Q41" s="105" t="s">
        <v>1585</v>
      </c>
      <c r="R41" s="105" t="s">
        <v>1585</v>
      </c>
      <c r="S41" s="105" t="s">
        <v>1585</v>
      </c>
      <c r="T41" s="105" t="s">
        <v>1585</v>
      </c>
    </row>
    <row r="42" spans="1:20" ht="15" customHeight="1" x14ac:dyDescent="0.2">
      <c r="A42" s="230" t="s">
        <v>489</v>
      </c>
      <c r="B42" s="99">
        <v>63</v>
      </c>
      <c r="C42" s="100">
        <v>20315</v>
      </c>
      <c r="D42" s="233" t="s">
        <v>1478</v>
      </c>
      <c r="E42" s="101" t="s">
        <v>402</v>
      </c>
      <c r="F42" s="220" t="s">
        <v>1571</v>
      </c>
      <c r="G42" s="216" t="s">
        <v>1557</v>
      </c>
      <c r="H42" s="216">
        <v>0</v>
      </c>
      <c r="I42" s="220" t="s">
        <v>417</v>
      </c>
      <c r="J42" s="137">
        <v>12</v>
      </c>
      <c r="K42" s="105">
        <v>1.8</v>
      </c>
      <c r="L42" s="105" t="s">
        <v>1575</v>
      </c>
      <c r="M42" s="129">
        <f>SUMIFS('C - Sazby a jednotkové ceny'!$H$7:$H$69,'C - Sazby a jednotkové ceny'!$E$7:$E$69,I42,'C - Sazby a jednotkové ceny'!$F$7:$F$69,J42)</f>
        <v>0</v>
      </c>
      <c r="N42" s="131">
        <f t="shared" si="0"/>
        <v>0</v>
      </c>
      <c r="O42" s="137" t="s">
        <v>1586</v>
      </c>
      <c r="P42" s="105" t="s">
        <v>1585</v>
      </c>
      <c r="Q42" s="105" t="s">
        <v>1585</v>
      </c>
      <c r="R42" s="105" t="s">
        <v>1585</v>
      </c>
      <c r="S42" s="105" t="s">
        <v>1585</v>
      </c>
      <c r="T42" s="105" t="s">
        <v>1585</v>
      </c>
    </row>
    <row r="43" spans="1:20" ht="15" customHeight="1" x14ac:dyDescent="0.2">
      <c r="A43" s="230" t="s">
        <v>2510</v>
      </c>
      <c r="B43" s="99">
        <v>63</v>
      </c>
      <c r="C43" s="100">
        <v>20315</v>
      </c>
      <c r="D43" s="233" t="s">
        <v>1479</v>
      </c>
      <c r="E43" s="101" t="s">
        <v>402</v>
      </c>
      <c r="F43" s="220" t="s">
        <v>1571</v>
      </c>
      <c r="G43" s="216" t="s">
        <v>1552</v>
      </c>
      <c r="H43" s="216">
        <v>2.3625000000000003</v>
      </c>
      <c r="I43" s="220" t="s">
        <v>417</v>
      </c>
      <c r="J43" s="137">
        <v>12</v>
      </c>
      <c r="K43" s="105">
        <v>14.39</v>
      </c>
      <c r="L43" s="105" t="s">
        <v>1575</v>
      </c>
      <c r="M43" s="129">
        <f>SUMIFS('C - Sazby a jednotkové ceny'!$H$7:$H$69,'C - Sazby a jednotkové ceny'!$E$7:$E$69,I43,'C - Sazby a jednotkové ceny'!$F$7:$F$69,J43)</f>
        <v>0</v>
      </c>
      <c r="N43" s="131">
        <f t="shared" si="0"/>
        <v>0</v>
      </c>
      <c r="O43" s="137" t="s">
        <v>1586</v>
      </c>
      <c r="P43" s="105" t="s">
        <v>1585</v>
      </c>
      <c r="Q43" s="105" t="s">
        <v>1585</v>
      </c>
      <c r="R43" s="105" t="s">
        <v>1585</v>
      </c>
      <c r="S43" s="105" t="s">
        <v>1585</v>
      </c>
      <c r="T43" s="105" t="s">
        <v>1585</v>
      </c>
    </row>
    <row r="44" spans="1:20" ht="15" customHeight="1" x14ac:dyDescent="0.2">
      <c r="A44" s="230" t="s">
        <v>2510</v>
      </c>
      <c r="B44" s="99">
        <v>63</v>
      </c>
      <c r="C44" s="100">
        <v>20315</v>
      </c>
      <c r="D44" s="233" t="s">
        <v>1480</v>
      </c>
      <c r="E44" s="101" t="s">
        <v>402</v>
      </c>
      <c r="F44" s="220" t="s">
        <v>1571</v>
      </c>
      <c r="G44" s="216" t="s">
        <v>1552</v>
      </c>
      <c r="H44" s="216">
        <v>4.7250000000000005</v>
      </c>
      <c r="I44" s="220" t="s">
        <v>417</v>
      </c>
      <c r="J44" s="137">
        <v>12</v>
      </c>
      <c r="K44" s="105">
        <v>29.77</v>
      </c>
      <c r="L44" s="105" t="s">
        <v>1575</v>
      </c>
      <c r="M44" s="129">
        <f>SUMIFS('C - Sazby a jednotkové ceny'!$H$7:$H$69,'C - Sazby a jednotkové ceny'!$E$7:$E$69,I44,'C - Sazby a jednotkové ceny'!$F$7:$F$69,J44)</f>
        <v>0</v>
      </c>
      <c r="N44" s="131">
        <f t="shared" si="0"/>
        <v>0</v>
      </c>
      <c r="O44" s="137" t="s">
        <v>1586</v>
      </c>
      <c r="P44" s="105" t="s">
        <v>1585</v>
      </c>
      <c r="Q44" s="105" t="s">
        <v>1585</v>
      </c>
      <c r="R44" s="105" t="s">
        <v>1585</v>
      </c>
      <c r="S44" s="105" t="s">
        <v>1585</v>
      </c>
      <c r="T44" s="105" t="s">
        <v>1585</v>
      </c>
    </row>
    <row r="45" spans="1:20" ht="15" customHeight="1" x14ac:dyDescent="0.2">
      <c r="A45" s="230" t="s">
        <v>2510</v>
      </c>
      <c r="B45" s="99">
        <v>63</v>
      </c>
      <c r="C45" s="100">
        <v>20315</v>
      </c>
      <c r="D45" s="233" t="s">
        <v>1481</v>
      </c>
      <c r="E45" s="101" t="s">
        <v>402</v>
      </c>
      <c r="F45" s="220" t="s">
        <v>1571</v>
      </c>
      <c r="G45" s="216" t="s">
        <v>1552</v>
      </c>
      <c r="H45" s="216">
        <v>2.3625000000000003</v>
      </c>
      <c r="I45" s="220" t="s">
        <v>417</v>
      </c>
      <c r="J45" s="137">
        <v>12</v>
      </c>
      <c r="K45" s="105">
        <v>14.65</v>
      </c>
      <c r="L45" s="105" t="s">
        <v>1575</v>
      </c>
      <c r="M45" s="129">
        <f>SUMIFS('C - Sazby a jednotkové ceny'!$H$7:$H$69,'C - Sazby a jednotkové ceny'!$E$7:$E$69,I45,'C - Sazby a jednotkové ceny'!$F$7:$F$69,J45)</f>
        <v>0</v>
      </c>
      <c r="N45" s="131">
        <f t="shared" si="0"/>
        <v>0</v>
      </c>
      <c r="O45" s="137" t="s">
        <v>1586</v>
      </c>
      <c r="P45" s="105" t="s">
        <v>1585</v>
      </c>
      <c r="Q45" s="105" t="s">
        <v>1585</v>
      </c>
      <c r="R45" s="105" t="s">
        <v>1585</v>
      </c>
      <c r="S45" s="105" t="s">
        <v>1585</v>
      </c>
      <c r="T45" s="105" t="s">
        <v>1585</v>
      </c>
    </row>
    <row r="46" spans="1:20" ht="15" customHeight="1" x14ac:dyDescent="0.2">
      <c r="A46" s="230" t="s">
        <v>2510</v>
      </c>
      <c r="B46" s="99">
        <v>63</v>
      </c>
      <c r="C46" s="100">
        <v>20315</v>
      </c>
      <c r="D46" s="233" t="s">
        <v>1482</v>
      </c>
      <c r="E46" s="101" t="s">
        <v>402</v>
      </c>
      <c r="F46" s="220" t="s">
        <v>1571</v>
      </c>
      <c r="G46" s="216" t="s">
        <v>1552</v>
      </c>
      <c r="H46" s="216">
        <v>2.3625000000000003</v>
      </c>
      <c r="I46" s="220" t="s">
        <v>417</v>
      </c>
      <c r="J46" s="137">
        <v>12</v>
      </c>
      <c r="K46" s="105">
        <v>14.65</v>
      </c>
      <c r="L46" s="105" t="s">
        <v>1575</v>
      </c>
      <c r="M46" s="129">
        <f>SUMIFS('C - Sazby a jednotkové ceny'!$H$7:$H$69,'C - Sazby a jednotkové ceny'!$E$7:$E$69,I46,'C - Sazby a jednotkové ceny'!$F$7:$F$69,J46)</f>
        <v>0</v>
      </c>
      <c r="N46" s="131">
        <f t="shared" si="0"/>
        <v>0</v>
      </c>
      <c r="O46" s="137" t="s">
        <v>1586</v>
      </c>
      <c r="P46" s="105" t="s">
        <v>1585</v>
      </c>
      <c r="Q46" s="105" t="s">
        <v>1585</v>
      </c>
      <c r="R46" s="105" t="s">
        <v>1585</v>
      </c>
      <c r="S46" s="105" t="s">
        <v>1585</v>
      </c>
      <c r="T46" s="105" t="s">
        <v>1585</v>
      </c>
    </row>
    <row r="47" spans="1:20" ht="15" customHeight="1" x14ac:dyDescent="0.2">
      <c r="A47" s="230" t="s">
        <v>2510</v>
      </c>
      <c r="B47" s="99">
        <v>63</v>
      </c>
      <c r="C47" s="100">
        <v>20315</v>
      </c>
      <c r="D47" s="233" t="s">
        <v>1483</v>
      </c>
      <c r="E47" s="101" t="s">
        <v>402</v>
      </c>
      <c r="F47" s="220" t="s">
        <v>1571</v>
      </c>
      <c r="G47" s="216" t="s">
        <v>1552</v>
      </c>
      <c r="H47" s="216">
        <v>2.3625000000000003</v>
      </c>
      <c r="I47" s="220" t="s">
        <v>417</v>
      </c>
      <c r="J47" s="137">
        <v>12</v>
      </c>
      <c r="K47" s="105">
        <v>12.63</v>
      </c>
      <c r="L47" s="105" t="s">
        <v>1575</v>
      </c>
      <c r="M47" s="129">
        <f>SUMIFS('C - Sazby a jednotkové ceny'!$H$7:$H$69,'C - Sazby a jednotkové ceny'!$E$7:$E$69,I47,'C - Sazby a jednotkové ceny'!$F$7:$F$69,J47)</f>
        <v>0</v>
      </c>
      <c r="N47" s="131">
        <f t="shared" si="0"/>
        <v>0</v>
      </c>
      <c r="O47" s="137" t="s">
        <v>1586</v>
      </c>
      <c r="P47" s="105" t="s">
        <v>1585</v>
      </c>
      <c r="Q47" s="105" t="s">
        <v>1585</v>
      </c>
      <c r="R47" s="105" t="s">
        <v>1585</v>
      </c>
      <c r="S47" s="105" t="s">
        <v>1585</v>
      </c>
      <c r="T47" s="105" t="s">
        <v>1585</v>
      </c>
    </row>
    <row r="48" spans="1:20" ht="15" customHeight="1" x14ac:dyDescent="0.2">
      <c r="A48" s="230" t="s">
        <v>2510</v>
      </c>
      <c r="B48" s="99">
        <v>63</v>
      </c>
      <c r="C48" s="100">
        <v>20315</v>
      </c>
      <c r="D48" s="233" t="s">
        <v>1484</v>
      </c>
      <c r="E48" s="101" t="s">
        <v>402</v>
      </c>
      <c r="F48" s="220" t="s">
        <v>1571</v>
      </c>
      <c r="G48" s="216" t="s">
        <v>1552</v>
      </c>
      <c r="H48" s="216">
        <v>2.3625000000000003</v>
      </c>
      <c r="I48" s="220" t="s">
        <v>417</v>
      </c>
      <c r="J48" s="137">
        <v>12</v>
      </c>
      <c r="K48" s="105">
        <v>28.38</v>
      </c>
      <c r="L48" s="105" t="s">
        <v>1575</v>
      </c>
      <c r="M48" s="129">
        <f>SUMIFS('C - Sazby a jednotkové ceny'!$H$7:$H$69,'C - Sazby a jednotkové ceny'!$E$7:$E$69,I48,'C - Sazby a jednotkové ceny'!$F$7:$F$69,J48)</f>
        <v>0</v>
      </c>
      <c r="N48" s="131">
        <f t="shared" si="0"/>
        <v>0</v>
      </c>
      <c r="O48" s="137" t="s">
        <v>1586</v>
      </c>
      <c r="P48" s="105" t="s">
        <v>1585</v>
      </c>
      <c r="Q48" s="105" t="s">
        <v>1585</v>
      </c>
      <c r="R48" s="105" t="s">
        <v>1585</v>
      </c>
      <c r="S48" s="105" t="s">
        <v>1585</v>
      </c>
      <c r="T48" s="105" t="s">
        <v>1585</v>
      </c>
    </row>
    <row r="49" spans="1:20" ht="15" customHeight="1" x14ac:dyDescent="0.2">
      <c r="A49" s="230" t="s">
        <v>2510</v>
      </c>
      <c r="B49" s="99">
        <v>63</v>
      </c>
      <c r="C49" s="100">
        <v>20315</v>
      </c>
      <c r="D49" s="233" t="s">
        <v>1485</v>
      </c>
      <c r="E49" s="101" t="s">
        <v>402</v>
      </c>
      <c r="F49" s="220" t="s">
        <v>1571</v>
      </c>
      <c r="G49" s="216" t="s">
        <v>1552</v>
      </c>
      <c r="H49" s="216">
        <v>2.3625000000000003</v>
      </c>
      <c r="I49" s="220" t="s">
        <v>417</v>
      </c>
      <c r="J49" s="137">
        <v>12</v>
      </c>
      <c r="K49" s="105">
        <v>15.24</v>
      </c>
      <c r="L49" s="105" t="s">
        <v>1575</v>
      </c>
      <c r="M49" s="129">
        <f>SUMIFS('C - Sazby a jednotkové ceny'!$H$7:$H$69,'C - Sazby a jednotkové ceny'!$E$7:$E$69,I49,'C - Sazby a jednotkové ceny'!$F$7:$F$69,J49)</f>
        <v>0</v>
      </c>
      <c r="N49" s="131">
        <f t="shared" si="0"/>
        <v>0</v>
      </c>
      <c r="O49" s="137" t="s">
        <v>1586</v>
      </c>
      <c r="P49" s="105" t="s">
        <v>1585</v>
      </c>
      <c r="Q49" s="105" t="s">
        <v>1585</v>
      </c>
      <c r="R49" s="105" t="s">
        <v>1585</v>
      </c>
      <c r="S49" s="105" t="s">
        <v>1585</v>
      </c>
      <c r="T49" s="105" t="s">
        <v>1585</v>
      </c>
    </row>
    <row r="50" spans="1:20" ht="15" customHeight="1" x14ac:dyDescent="0.2">
      <c r="A50" s="230" t="s">
        <v>2510</v>
      </c>
      <c r="B50" s="99">
        <v>63</v>
      </c>
      <c r="C50" s="100">
        <v>20315</v>
      </c>
      <c r="D50" s="233" t="s">
        <v>1486</v>
      </c>
      <c r="E50" s="101" t="s">
        <v>402</v>
      </c>
      <c r="F50" s="220" t="s">
        <v>1571</v>
      </c>
      <c r="G50" s="216" t="s">
        <v>1552</v>
      </c>
      <c r="H50" s="216">
        <v>2.3625000000000003</v>
      </c>
      <c r="I50" s="220" t="s">
        <v>417</v>
      </c>
      <c r="J50" s="137">
        <v>12</v>
      </c>
      <c r="K50" s="105">
        <v>12.45</v>
      </c>
      <c r="L50" s="105" t="s">
        <v>1575</v>
      </c>
      <c r="M50" s="129">
        <f>SUMIFS('C - Sazby a jednotkové ceny'!$H$7:$H$69,'C - Sazby a jednotkové ceny'!$E$7:$E$69,I50,'C - Sazby a jednotkové ceny'!$F$7:$F$69,J50)</f>
        <v>0</v>
      </c>
      <c r="N50" s="131">
        <f t="shared" si="0"/>
        <v>0</v>
      </c>
      <c r="O50" s="137" t="s">
        <v>1586</v>
      </c>
      <c r="P50" s="105" t="s">
        <v>1585</v>
      </c>
      <c r="Q50" s="105" t="s">
        <v>1585</v>
      </c>
      <c r="R50" s="105" t="s">
        <v>1585</v>
      </c>
      <c r="S50" s="105" t="s">
        <v>1585</v>
      </c>
      <c r="T50" s="105" t="s">
        <v>1585</v>
      </c>
    </row>
    <row r="51" spans="1:20" ht="15" customHeight="1" x14ac:dyDescent="0.2">
      <c r="A51" s="230" t="s">
        <v>2510</v>
      </c>
      <c r="B51" s="99">
        <v>63</v>
      </c>
      <c r="C51" s="100">
        <v>20315</v>
      </c>
      <c r="D51" s="233" t="s">
        <v>1487</v>
      </c>
      <c r="E51" s="101" t="s">
        <v>402</v>
      </c>
      <c r="F51" s="220" t="s">
        <v>1571</v>
      </c>
      <c r="G51" s="216" t="s">
        <v>1552</v>
      </c>
      <c r="H51" s="216">
        <v>7.0875000000000004</v>
      </c>
      <c r="I51" s="220" t="s">
        <v>417</v>
      </c>
      <c r="J51" s="137">
        <v>12</v>
      </c>
      <c r="K51" s="105">
        <v>47.22</v>
      </c>
      <c r="L51" s="105" t="s">
        <v>1575</v>
      </c>
      <c r="M51" s="129">
        <f>SUMIFS('C - Sazby a jednotkové ceny'!$H$7:$H$69,'C - Sazby a jednotkové ceny'!$E$7:$E$69,I51,'C - Sazby a jednotkové ceny'!$F$7:$F$69,J51)</f>
        <v>0</v>
      </c>
      <c r="N51" s="131">
        <f t="shared" si="0"/>
        <v>0</v>
      </c>
      <c r="O51" s="137" t="s">
        <v>1586</v>
      </c>
      <c r="P51" s="105" t="s">
        <v>1585</v>
      </c>
      <c r="Q51" s="105" t="s">
        <v>1585</v>
      </c>
      <c r="R51" s="105" t="s">
        <v>1585</v>
      </c>
      <c r="S51" s="105" t="s">
        <v>1585</v>
      </c>
      <c r="T51" s="105" t="s">
        <v>1585</v>
      </c>
    </row>
    <row r="52" spans="1:20" ht="15" customHeight="1" x14ac:dyDescent="0.2">
      <c r="A52" s="230" t="s">
        <v>2510</v>
      </c>
      <c r="B52" s="99">
        <v>63</v>
      </c>
      <c r="C52" s="100">
        <v>20315</v>
      </c>
      <c r="D52" s="233" t="s">
        <v>1488</v>
      </c>
      <c r="E52" s="101" t="s">
        <v>402</v>
      </c>
      <c r="F52" s="220" t="s">
        <v>1571</v>
      </c>
      <c r="G52" s="216" t="s">
        <v>1552</v>
      </c>
      <c r="H52" s="216">
        <v>2.3625000000000003</v>
      </c>
      <c r="I52" s="220" t="s">
        <v>417</v>
      </c>
      <c r="J52" s="137">
        <v>12</v>
      </c>
      <c r="K52" s="105">
        <v>14.8</v>
      </c>
      <c r="L52" s="105" t="s">
        <v>1575</v>
      </c>
      <c r="M52" s="129">
        <f>SUMIFS('C - Sazby a jednotkové ceny'!$H$7:$H$69,'C - Sazby a jednotkové ceny'!$E$7:$E$69,I52,'C - Sazby a jednotkové ceny'!$F$7:$F$69,J52)</f>
        <v>0</v>
      </c>
      <c r="N52" s="131">
        <f t="shared" si="0"/>
        <v>0</v>
      </c>
      <c r="O52" s="137" t="s">
        <v>1586</v>
      </c>
      <c r="P52" s="105" t="s">
        <v>1585</v>
      </c>
      <c r="Q52" s="105" t="s">
        <v>1585</v>
      </c>
      <c r="R52" s="105" t="s">
        <v>1585</v>
      </c>
      <c r="S52" s="105" t="s">
        <v>1585</v>
      </c>
      <c r="T52" s="105" t="s">
        <v>1585</v>
      </c>
    </row>
    <row r="53" spans="1:20" ht="15" customHeight="1" x14ac:dyDescent="0.2">
      <c r="A53" s="230" t="s">
        <v>2510</v>
      </c>
      <c r="B53" s="99">
        <v>63</v>
      </c>
      <c r="C53" s="100">
        <v>20315</v>
      </c>
      <c r="D53" s="233" t="s">
        <v>1489</v>
      </c>
      <c r="E53" s="101" t="s">
        <v>402</v>
      </c>
      <c r="F53" s="220" t="s">
        <v>1571</v>
      </c>
      <c r="G53" s="216" t="s">
        <v>1552</v>
      </c>
      <c r="H53" s="216">
        <v>4.7250000000000005</v>
      </c>
      <c r="I53" s="220" t="s">
        <v>417</v>
      </c>
      <c r="J53" s="137">
        <v>12</v>
      </c>
      <c r="K53" s="105">
        <v>30.05</v>
      </c>
      <c r="L53" s="105" t="s">
        <v>1575</v>
      </c>
      <c r="M53" s="129">
        <f>SUMIFS('C - Sazby a jednotkové ceny'!$H$7:$H$69,'C - Sazby a jednotkové ceny'!$E$7:$E$69,I53,'C - Sazby a jednotkové ceny'!$F$7:$F$69,J53)</f>
        <v>0</v>
      </c>
      <c r="N53" s="131">
        <f t="shared" si="0"/>
        <v>0</v>
      </c>
      <c r="O53" s="137" t="s">
        <v>1586</v>
      </c>
      <c r="P53" s="105" t="s">
        <v>1585</v>
      </c>
      <c r="Q53" s="105" t="s">
        <v>1585</v>
      </c>
      <c r="R53" s="105" t="s">
        <v>1585</v>
      </c>
      <c r="S53" s="105" t="s">
        <v>1585</v>
      </c>
      <c r="T53" s="105" t="s">
        <v>1585</v>
      </c>
    </row>
    <row r="54" spans="1:20" ht="15" customHeight="1" x14ac:dyDescent="0.2">
      <c r="A54" s="230" t="s">
        <v>2510</v>
      </c>
      <c r="B54" s="99">
        <v>63</v>
      </c>
      <c r="C54" s="100">
        <v>20315</v>
      </c>
      <c r="D54" s="233" t="s">
        <v>1490</v>
      </c>
      <c r="E54" s="101" t="s">
        <v>402</v>
      </c>
      <c r="F54" s="220" t="s">
        <v>1571</v>
      </c>
      <c r="G54" s="216" t="s">
        <v>1552</v>
      </c>
      <c r="H54" s="216">
        <v>2.3625000000000003</v>
      </c>
      <c r="I54" s="220" t="s">
        <v>417</v>
      </c>
      <c r="J54" s="137">
        <v>12</v>
      </c>
      <c r="K54" s="105">
        <v>14.49</v>
      </c>
      <c r="L54" s="105" t="s">
        <v>1575</v>
      </c>
      <c r="M54" s="129">
        <f>SUMIFS('C - Sazby a jednotkové ceny'!$H$7:$H$69,'C - Sazby a jednotkové ceny'!$E$7:$E$69,I54,'C - Sazby a jednotkové ceny'!$F$7:$F$69,J54)</f>
        <v>0</v>
      </c>
      <c r="N54" s="131">
        <f t="shared" si="0"/>
        <v>0</v>
      </c>
      <c r="O54" s="137" t="s">
        <v>1586</v>
      </c>
      <c r="P54" s="105" t="s">
        <v>1585</v>
      </c>
      <c r="Q54" s="105" t="s">
        <v>1585</v>
      </c>
      <c r="R54" s="105" t="s">
        <v>1585</v>
      </c>
      <c r="S54" s="105" t="s">
        <v>1585</v>
      </c>
      <c r="T54" s="105" t="s">
        <v>1585</v>
      </c>
    </row>
    <row r="55" spans="1:20" ht="15" customHeight="1" x14ac:dyDescent="0.2">
      <c r="A55" s="230" t="s">
        <v>2510</v>
      </c>
      <c r="B55" s="99">
        <v>63</v>
      </c>
      <c r="C55" s="100">
        <v>20315</v>
      </c>
      <c r="D55" s="233" t="s">
        <v>1491</v>
      </c>
      <c r="E55" s="101" t="s">
        <v>402</v>
      </c>
      <c r="F55" s="220" t="s">
        <v>1571</v>
      </c>
      <c r="G55" s="216" t="s">
        <v>1563</v>
      </c>
      <c r="H55" s="216">
        <v>2.3625000000000003</v>
      </c>
      <c r="I55" s="220" t="s">
        <v>417</v>
      </c>
      <c r="J55" s="137">
        <v>12</v>
      </c>
      <c r="K55" s="105">
        <v>6.4</v>
      </c>
      <c r="L55" s="105" t="s">
        <v>1575</v>
      </c>
      <c r="M55" s="129">
        <f>SUMIFS('C - Sazby a jednotkové ceny'!$H$7:$H$69,'C - Sazby a jednotkové ceny'!$E$7:$E$69,I55,'C - Sazby a jednotkové ceny'!$F$7:$F$69,J55)</f>
        <v>0</v>
      </c>
      <c r="N55" s="131">
        <f t="shared" si="0"/>
        <v>0</v>
      </c>
      <c r="O55" s="137" t="s">
        <v>1586</v>
      </c>
      <c r="P55" s="105" t="s">
        <v>1585</v>
      </c>
      <c r="Q55" s="105" t="s">
        <v>1585</v>
      </c>
      <c r="R55" s="105" t="s">
        <v>1585</v>
      </c>
      <c r="S55" s="105" t="s">
        <v>1585</v>
      </c>
      <c r="T55" s="105" t="s">
        <v>1585</v>
      </c>
    </row>
    <row r="56" spans="1:20" ht="15" customHeight="1" x14ac:dyDescent="0.2">
      <c r="A56" s="230" t="s">
        <v>2510</v>
      </c>
      <c r="B56" s="99">
        <v>63</v>
      </c>
      <c r="C56" s="100">
        <v>20315</v>
      </c>
      <c r="D56" s="233" t="s">
        <v>1492</v>
      </c>
      <c r="E56" s="101" t="s">
        <v>402</v>
      </c>
      <c r="F56" s="220" t="s">
        <v>1571</v>
      </c>
      <c r="G56" s="216" t="s">
        <v>1563</v>
      </c>
      <c r="H56" s="216">
        <v>0</v>
      </c>
      <c r="I56" s="220" t="s">
        <v>417</v>
      </c>
      <c r="J56" s="137">
        <v>12</v>
      </c>
      <c r="K56" s="105">
        <v>2.31</v>
      </c>
      <c r="L56" s="105" t="s">
        <v>1575</v>
      </c>
      <c r="M56" s="129">
        <f>SUMIFS('C - Sazby a jednotkové ceny'!$H$7:$H$69,'C - Sazby a jednotkové ceny'!$E$7:$E$69,I56,'C - Sazby a jednotkové ceny'!$F$7:$F$69,J56)</f>
        <v>0</v>
      </c>
      <c r="N56" s="131">
        <f t="shared" si="0"/>
        <v>0</v>
      </c>
      <c r="O56" s="137" t="s">
        <v>1586</v>
      </c>
      <c r="P56" s="105" t="s">
        <v>1585</v>
      </c>
      <c r="Q56" s="105" t="s">
        <v>1585</v>
      </c>
      <c r="R56" s="105" t="s">
        <v>1585</v>
      </c>
      <c r="S56" s="105" t="s">
        <v>1585</v>
      </c>
      <c r="T56" s="105" t="s">
        <v>1585</v>
      </c>
    </row>
    <row r="57" spans="1:20" ht="15" customHeight="1" x14ac:dyDescent="0.2">
      <c r="A57" s="230" t="s">
        <v>2510</v>
      </c>
      <c r="B57" s="99">
        <v>63</v>
      </c>
      <c r="C57" s="100">
        <v>20315</v>
      </c>
      <c r="D57" s="233" t="s">
        <v>1493</v>
      </c>
      <c r="E57" s="101" t="s">
        <v>402</v>
      </c>
      <c r="F57" s="220" t="s">
        <v>1571</v>
      </c>
      <c r="G57" s="216" t="s">
        <v>1552</v>
      </c>
      <c r="H57" s="216">
        <v>2.3625000000000003</v>
      </c>
      <c r="I57" s="220" t="s">
        <v>417</v>
      </c>
      <c r="J57" s="137">
        <v>12</v>
      </c>
      <c r="K57" s="105">
        <v>14.11</v>
      </c>
      <c r="L57" s="105" t="s">
        <v>1575</v>
      </c>
      <c r="M57" s="129">
        <f>SUMIFS('C - Sazby a jednotkové ceny'!$H$7:$H$69,'C - Sazby a jednotkové ceny'!$E$7:$E$69,I57,'C - Sazby a jednotkové ceny'!$F$7:$F$69,J57)</f>
        <v>0</v>
      </c>
      <c r="N57" s="131">
        <f t="shared" si="0"/>
        <v>0</v>
      </c>
      <c r="O57" s="137" t="s">
        <v>1586</v>
      </c>
      <c r="P57" s="105" t="s">
        <v>1585</v>
      </c>
      <c r="Q57" s="105" t="s">
        <v>1585</v>
      </c>
      <c r="R57" s="105" t="s">
        <v>1585</v>
      </c>
      <c r="S57" s="105" t="s">
        <v>1585</v>
      </c>
      <c r="T57" s="105" t="s">
        <v>1585</v>
      </c>
    </row>
    <row r="58" spans="1:20" ht="15" customHeight="1" x14ac:dyDescent="0.2">
      <c r="A58" s="230" t="s">
        <v>2510</v>
      </c>
      <c r="B58" s="99">
        <v>63</v>
      </c>
      <c r="C58" s="100">
        <v>20315</v>
      </c>
      <c r="D58" s="233" t="s">
        <v>1494</v>
      </c>
      <c r="E58" s="101" t="s">
        <v>402</v>
      </c>
      <c r="F58" s="220" t="s">
        <v>1571</v>
      </c>
      <c r="G58" s="216" t="s">
        <v>1552</v>
      </c>
      <c r="H58" s="216">
        <v>2.3625000000000003</v>
      </c>
      <c r="I58" s="220" t="s">
        <v>417</v>
      </c>
      <c r="J58" s="137">
        <v>12</v>
      </c>
      <c r="K58" s="105">
        <v>14.39</v>
      </c>
      <c r="L58" s="105" t="s">
        <v>1575</v>
      </c>
      <c r="M58" s="129">
        <f>SUMIFS('C - Sazby a jednotkové ceny'!$H$7:$H$69,'C - Sazby a jednotkové ceny'!$E$7:$E$69,I58,'C - Sazby a jednotkové ceny'!$F$7:$F$69,J58)</f>
        <v>0</v>
      </c>
      <c r="N58" s="131">
        <f t="shared" si="0"/>
        <v>0</v>
      </c>
      <c r="O58" s="137" t="s">
        <v>1586</v>
      </c>
      <c r="P58" s="105" t="s">
        <v>1585</v>
      </c>
      <c r="Q58" s="105" t="s">
        <v>1585</v>
      </c>
      <c r="R58" s="105" t="s">
        <v>1585</v>
      </c>
      <c r="S58" s="105" t="s">
        <v>1585</v>
      </c>
      <c r="T58" s="105" t="s">
        <v>1585</v>
      </c>
    </row>
    <row r="59" spans="1:20" ht="15" customHeight="1" x14ac:dyDescent="0.2">
      <c r="A59" s="230" t="s">
        <v>2510</v>
      </c>
      <c r="B59" s="99">
        <v>63</v>
      </c>
      <c r="C59" s="100">
        <v>20315</v>
      </c>
      <c r="D59" s="233" t="s">
        <v>1495</v>
      </c>
      <c r="E59" s="101" t="s">
        <v>402</v>
      </c>
      <c r="F59" s="220" t="s">
        <v>1571</v>
      </c>
      <c r="G59" s="216" t="s">
        <v>1552</v>
      </c>
      <c r="H59" s="216">
        <v>2.3625000000000003</v>
      </c>
      <c r="I59" s="220" t="s">
        <v>417</v>
      </c>
      <c r="J59" s="137">
        <v>12</v>
      </c>
      <c r="K59" s="105">
        <v>23.99</v>
      </c>
      <c r="L59" s="105" t="s">
        <v>1575</v>
      </c>
      <c r="M59" s="129">
        <f>SUMIFS('C - Sazby a jednotkové ceny'!$H$7:$H$69,'C - Sazby a jednotkové ceny'!$E$7:$E$69,I59,'C - Sazby a jednotkové ceny'!$F$7:$F$69,J59)</f>
        <v>0</v>
      </c>
      <c r="N59" s="131">
        <f t="shared" si="0"/>
        <v>0</v>
      </c>
      <c r="O59" s="137" t="s">
        <v>1586</v>
      </c>
      <c r="P59" s="105" t="s">
        <v>1585</v>
      </c>
      <c r="Q59" s="105" t="s">
        <v>1585</v>
      </c>
      <c r="R59" s="105" t="s">
        <v>1585</v>
      </c>
      <c r="S59" s="105" t="s">
        <v>1585</v>
      </c>
      <c r="T59" s="105" t="s">
        <v>1585</v>
      </c>
    </row>
    <row r="60" spans="1:20" ht="15" customHeight="1" x14ac:dyDescent="0.2">
      <c r="A60" s="230" t="s">
        <v>2510</v>
      </c>
      <c r="B60" s="99">
        <v>63</v>
      </c>
      <c r="C60" s="100">
        <v>20315</v>
      </c>
      <c r="D60" s="233" t="s">
        <v>1496</v>
      </c>
      <c r="E60" s="101" t="s">
        <v>402</v>
      </c>
      <c r="F60" s="220" t="s">
        <v>1571</v>
      </c>
      <c r="G60" s="216" t="s">
        <v>1552</v>
      </c>
      <c r="H60" s="216">
        <v>2.3625000000000003</v>
      </c>
      <c r="I60" s="220" t="s">
        <v>417</v>
      </c>
      <c r="J60" s="137">
        <v>12</v>
      </c>
      <c r="K60" s="105">
        <v>14.92</v>
      </c>
      <c r="L60" s="105" t="s">
        <v>1575</v>
      </c>
      <c r="M60" s="129">
        <f>SUMIFS('C - Sazby a jednotkové ceny'!$H$7:$H$69,'C - Sazby a jednotkové ceny'!$E$7:$E$69,I60,'C - Sazby a jednotkové ceny'!$F$7:$F$69,J60)</f>
        <v>0</v>
      </c>
      <c r="N60" s="131">
        <f t="shared" si="0"/>
        <v>0</v>
      </c>
      <c r="O60" s="137" t="s">
        <v>1586</v>
      </c>
      <c r="P60" s="105" t="s">
        <v>1585</v>
      </c>
      <c r="Q60" s="105" t="s">
        <v>1585</v>
      </c>
      <c r="R60" s="105" t="s">
        <v>1585</v>
      </c>
      <c r="S60" s="105" t="s">
        <v>1585</v>
      </c>
      <c r="T60" s="105" t="s">
        <v>1585</v>
      </c>
    </row>
    <row r="61" spans="1:20" ht="15" customHeight="1" x14ac:dyDescent="0.2">
      <c r="A61" s="230" t="s">
        <v>2510</v>
      </c>
      <c r="B61" s="99">
        <v>63</v>
      </c>
      <c r="C61" s="100">
        <v>20315</v>
      </c>
      <c r="D61" s="233" t="s">
        <v>1497</v>
      </c>
      <c r="E61" s="101" t="s">
        <v>402</v>
      </c>
      <c r="F61" s="220" t="s">
        <v>1571</v>
      </c>
      <c r="G61" s="216" t="s">
        <v>1552</v>
      </c>
      <c r="H61" s="216">
        <v>2.3625000000000003</v>
      </c>
      <c r="I61" s="220" t="s">
        <v>417</v>
      </c>
      <c r="J61" s="137">
        <v>12</v>
      </c>
      <c r="K61" s="105">
        <v>14.39</v>
      </c>
      <c r="L61" s="105" t="s">
        <v>1575</v>
      </c>
      <c r="M61" s="129">
        <f>SUMIFS('C - Sazby a jednotkové ceny'!$H$7:$H$69,'C - Sazby a jednotkové ceny'!$E$7:$E$69,I61,'C - Sazby a jednotkové ceny'!$F$7:$F$69,J61)</f>
        <v>0</v>
      </c>
      <c r="N61" s="131">
        <f t="shared" si="0"/>
        <v>0</v>
      </c>
      <c r="O61" s="137" t="s">
        <v>1586</v>
      </c>
      <c r="P61" s="105" t="s">
        <v>1585</v>
      </c>
      <c r="Q61" s="105" t="s">
        <v>1585</v>
      </c>
      <c r="R61" s="105" t="s">
        <v>1585</v>
      </c>
      <c r="S61" s="105" t="s">
        <v>1585</v>
      </c>
      <c r="T61" s="105" t="s">
        <v>1585</v>
      </c>
    </row>
    <row r="62" spans="1:20" ht="15" customHeight="1" x14ac:dyDescent="0.2">
      <c r="A62" s="230" t="s">
        <v>2510</v>
      </c>
      <c r="B62" s="99">
        <v>63</v>
      </c>
      <c r="C62" s="100">
        <v>20315</v>
      </c>
      <c r="D62" s="233" t="s">
        <v>1498</v>
      </c>
      <c r="E62" s="101" t="s">
        <v>402</v>
      </c>
      <c r="F62" s="220" t="s">
        <v>1571</v>
      </c>
      <c r="G62" s="216" t="s">
        <v>1552</v>
      </c>
      <c r="H62" s="216">
        <v>2.3625000000000003</v>
      </c>
      <c r="I62" s="220" t="s">
        <v>417</v>
      </c>
      <c r="J62" s="137">
        <v>12</v>
      </c>
      <c r="K62" s="105">
        <v>14.51</v>
      </c>
      <c r="L62" s="105" t="s">
        <v>1575</v>
      </c>
      <c r="M62" s="129">
        <f>SUMIFS('C - Sazby a jednotkové ceny'!$H$7:$H$69,'C - Sazby a jednotkové ceny'!$E$7:$E$69,I62,'C - Sazby a jednotkové ceny'!$F$7:$F$69,J62)</f>
        <v>0</v>
      </c>
      <c r="N62" s="131">
        <f t="shared" si="0"/>
        <v>0</v>
      </c>
      <c r="O62" s="137" t="s">
        <v>1586</v>
      </c>
      <c r="P62" s="105" t="s">
        <v>1585</v>
      </c>
      <c r="Q62" s="105" t="s">
        <v>1585</v>
      </c>
      <c r="R62" s="105" t="s">
        <v>1585</v>
      </c>
      <c r="S62" s="105" t="s">
        <v>1585</v>
      </c>
      <c r="T62" s="105" t="s">
        <v>1585</v>
      </c>
    </row>
    <row r="63" spans="1:20" ht="15" customHeight="1" x14ac:dyDescent="0.2">
      <c r="A63" s="230" t="s">
        <v>2510</v>
      </c>
      <c r="B63" s="99">
        <v>63</v>
      </c>
      <c r="C63" s="100">
        <v>20315</v>
      </c>
      <c r="D63" s="233" t="s">
        <v>1499</v>
      </c>
      <c r="E63" s="101" t="s">
        <v>402</v>
      </c>
      <c r="F63" s="220" t="s">
        <v>1571</v>
      </c>
      <c r="G63" s="216" t="s">
        <v>1552</v>
      </c>
      <c r="H63" s="216">
        <v>2.3625000000000003</v>
      </c>
      <c r="I63" s="220" t="s">
        <v>417</v>
      </c>
      <c r="J63" s="137">
        <v>12</v>
      </c>
      <c r="K63" s="105">
        <v>14.89</v>
      </c>
      <c r="L63" s="105" t="s">
        <v>1575</v>
      </c>
      <c r="M63" s="129">
        <f>SUMIFS('C - Sazby a jednotkové ceny'!$H$7:$H$69,'C - Sazby a jednotkové ceny'!$E$7:$E$69,I63,'C - Sazby a jednotkové ceny'!$F$7:$F$69,J63)</f>
        <v>0</v>
      </c>
      <c r="N63" s="131">
        <f t="shared" si="0"/>
        <v>0</v>
      </c>
      <c r="O63" s="137" t="s">
        <v>1586</v>
      </c>
      <c r="P63" s="105" t="s">
        <v>1585</v>
      </c>
      <c r="Q63" s="105" t="s">
        <v>1585</v>
      </c>
      <c r="R63" s="105" t="s">
        <v>1585</v>
      </c>
      <c r="S63" s="105" t="s">
        <v>1585</v>
      </c>
      <c r="T63" s="105" t="s">
        <v>1585</v>
      </c>
    </row>
    <row r="64" spans="1:20" ht="15" customHeight="1" x14ac:dyDescent="0.2">
      <c r="A64" s="230" t="s">
        <v>2510</v>
      </c>
      <c r="B64" s="99">
        <v>63</v>
      </c>
      <c r="C64" s="100">
        <v>20315</v>
      </c>
      <c r="D64" s="233" t="s">
        <v>1500</v>
      </c>
      <c r="E64" s="101" t="s">
        <v>402</v>
      </c>
      <c r="F64" s="220" t="s">
        <v>1571</v>
      </c>
      <c r="G64" s="216" t="s">
        <v>1552</v>
      </c>
      <c r="H64" s="216">
        <v>2.3625000000000003</v>
      </c>
      <c r="I64" s="220" t="s">
        <v>417</v>
      </c>
      <c r="J64" s="137">
        <v>12</v>
      </c>
      <c r="K64" s="105">
        <v>13.64</v>
      </c>
      <c r="L64" s="105" t="s">
        <v>1575</v>
      </c>
      <c r="M64" s="129">
        <f>SUMIFS('C - Sazby a jednotkové ceny'!$H$7:$H$69,'C - Sazby a jednotkové ceny'!$E$7:$E$69,I64,'C - Sazby a jednotkové ceny'!$F$7:$F$69,J64)</f>
        <v>0</v>
      </c>
      <c r="N64" s="131">
        <f t="shared" si="0"/>
        <v>0</v>
      </c>
      <c r="O64" s="137" t="s">
        <v>1586</v>
      </c>
      <c r="P64" s="105" t="s">
        <v>1585</v>
      </c>
      <c r="Q64" s="105" t="s">
        <v>1585</v>
      </c>
      <c r="R64" s="105" t="s">
        <v>1585</v>
      </c>
      <c r="S64" s="105" t="s">
        <v>1585</v>
      </c>
      <c r="T64" s="105" t="s">
        <v>1585</v>
      </c>
    </row>
    <row r="65" spans="1:20" ht="15" customHeight="1" x14ac:dyDescent="0.2">
      <c r="A65" s="230" t="s">
        <v>2510</v>
      </c>
      <c r="B65" s="99">
        <v>63</v>
      </c>
      <c r="C65" s="100">
        <v>20315</v>
      </c>
      <c r="D65" s="233" t="s">
        <v>1501</v>
      </c>
      <c r="E65" s="101" t="s">
        <v>402</v>
      </c>
      <c r="F65" s="220" t="s">
        <v>1571</v>
      </c>
      <c r="G65" s="216" t="s">
        <v>1552</v>
      </c>
      <c r="H65" s="216">
        <v>2.3625000000000003</v>
      </c>
      <c r="I65" s="220" t="s">
        <v>417</v>
      </c>
      <c r="J65" s="137">
        <v>12</v>
      </c>
      <c r="K65" s="105">
        <v>13.64</v>
      </c>
      <c r="L65" s="105" t="s">
        <v>1575</v>
      </c>
      <c r="M65" s="129">
        <f>SUMIFS('C - Sazby a jednotkové ceny'!$H$7:$H$69,'C - Sazby a jednotkové ceny'!$E$7:$E$69,I65,'C - Sazby a jednotkové ceny'!$F$7:$F$69,J65)</f>
        <v>0</v>
      </c>
      <c r="N65" s="131">
        <f t="shared" si="0"/>
        <v>0</v>
      </c>
      <c r="O65" s="137" t="s">
        <v>1586</v>
      </c>
      <c r="P65" s="105" t="s">
        <v>1585</v>
      </c>
      <c r="Q65" s="105" t="s">
        <v>1585</v>
      </c>
      <c r="R65" s="105" t="s">
        <v>1585</v>
      </c>
      <c r="S65" s="105" t="s">
        <v>1585</v>
      </c>
      <c r="T65" s="105" t="s">
        <v>1585</v>
      </c>
    </row>
    <row r="66" spans="1:20" ht="15" customHeight="1" x14ac:dyDescent="0.2">
      <c r="A66" s="230" t="s">
        <v>2510</v>
      </c>
      <c r="B66" s="99">
        <v>63</v>
      </c>
      <c r="C66" s="100">
        <v>20315</v>
      </c>
      <c r="D66" s="233" t="s">
        <v>1502</v>
      </c>
      <c r="E66" s="101" t="s">
        <v>402</v>
      </c>
      <c r="F66" s="220" t="s">
        <v>1571</v>
      </c>
      <c r="G66" s="216" t="s">
        <v>1552</v>
      </c>
      <c r="H66" s="216">
        <v>2.3625000000000003</v>
      </c>
      <c r="I66" s="220" t="s">
        <v>417</v>
      </c>
      <c r="J66" s="137">
        <v>12</v>
      </c>
      <c r="K66" s="105">
        <v>15.15</v>
      </c>
      <c r="L66" s="105" t="s">
        <v>1575</v>
      </c>
      <c r="M66" s="129">
        <f>SUMIFS('C - Sazby a jednotkové ceny'!$H$7:$H$69,'C - Sazby a jednotkové ceny'!$E$7:$E$69,I66,'C - Sazby a jednotkové ceny'!$F$7:$F$69,J66)</f>
        <v>0</v>
      </c>
      <c r="N66" s="131">
        <f t="shared" si="0"/>
        <v>0</v>
      </c>
      <c r="O66" s="137" t="s">
        <v>1586</v>
      </c>
      <c r="P66" s="105" t="s">
        <v>1585</v>
      </c>
      <c r="Q66" s="105" t="s">
        <v>1585</v>
      </c>
      <c r="R66" s="105" t="s">
        <v>1585</v>
      </c>
      <c r="S66" s="105" t="s">
        <v>1585</v>
      </c>
      <c r="T66" s="105" t="s">
        <v>1585</v>
      </c>
    </row>
    <row r="67" spans="1:20" ht="15" customHeight="1" x14ac:dyDescent="0.2">
      <c r="A67" s="230" t="s">
        <v>2510</v>
      </c>
      <c r="B67" s="99">
        <v>63</v>
      </c>
      <c r="C67" s="100">
        <v>20315</v>
      </c>
      <c r="D67" s="233" t="s">
        <v>1503</v>
      </c>
      <c r="E67" s="101" t="s">
        <v>402</v>
      </c>
      <c r="F67" s="220" t="s">
        <v>1571</v>
      </c>
      <c r="G67" s="216" t="s">
        <v>1552</v>
      </c>
      <c r="H67" s="216">
        <v>2.3625000000000003</v>
      </c>
      <c r="I67" s="220" t="s">
        <v>417</v>
      </c>
      <c r="J67" s="137">
        <v>12</v>
      </c>
      <c r="K67" s="105">
        <v>14.14</v>
      </c>
      <c r="L67" s="105" t="s">
        <v>1575</v>
      </c>
      <c r="M67" s="129">
        <f>SUMIFS('C - Sazby a jednotkové ceny'!$H$7:$H$69,'C - Sazby a jednotkové ceny'!$E$7:$E$69,I67,'C - Sazby a jednotkové ceny'!$F$7:$F$69,J67)</f>
        <v>0</v>
      </c>
      <c r="N67" s="131">
        <f t="shared" si="0"/>
        <v>0</v>
      </c>
      <c r="O67" s="137" t="s">
        <v>1586</v>
      </c>
      <c r="P67" s="105" t="s">
        <v>1585</v>
      </c>
      <c r="Q67" s="105" t="s">
        <v>1585</v>
      </c>
      <c r="R67" s="105" t="s">
        <v>1585</v>
      </c>
      <c r="S67" s="105" t="s">
        <v>1585</v>
      </c>
      <c r="T67" s="105" t="s">
        <v>1585</v>
      </c>
    </row>
    <row r="68" spans="1:20" ht="15" customHeight="1" x14ac:dyDescent="0.2">
      <c r="A68" s="230" t="s">
        <v>2510</v>
      </c>
      <c r="B68" s="99">
        <v>63</v>
      </c>
      <c r="C68" s="100">
        <v>20315</v>
      </c>
      <c r="D68" s="233" t="s">
        <v>1504</v>
      </c>
      <c r="E68" s="101" t="s">
        <v>402</v>
      </c>
      <c r="F68" s="220" t="s">
        <v>1571</v>
      </c>
      <c r="G68" s="216" t="s">
        <v>1552</v>
      </c>
      <c r="H68" s="216">
        <v>2.3625000000000003</v>
      </c>
      <c r="I68" s="220" t="s">
        <v>417</v>
      </c>
      <c r="J68" s="137">
        <v>12</v>
      </c>
      <c r="K68" s="105">
        <v>14.39</v>
      </c>
      <c r="L68" s="105" t="s">
        <v>1575</v>
      </c>
      <c r="M68" s="129">
        <f>SUMIFS('C - Sazby a jednotkové ceny'!$H$7:$H$69,'C - Sazby a jednotkové ceny'!$E$7:$E$69,I68,'C - Sazby a jednotkové ceny'!$F$7:$F$69,J68)</f>
        <v>0</v>
      </c>
      <c r="N68" s="131">
        <f t="shared" si="0"/>
        <v>0</v>
      </c>
      <c r="O68" s="137" t="s">
        <v>1586</v>
      </c>
      <c r="P68" s="105" t="s">
        <v>1585</v>
      </c>
      <c r="Q68" s="105" t="s">
        <v>1585</v>
      </c>
      <c r="R68" s="105" t="s">
        <v>1585</v>
      </c>
      <c r="S68" s="105" t="s">
        <v>1585</v>
      </c>
      <c r="T68" s="105" t="s">
        <v>1585</v>
      </c>
    </row>
    <row r="69" spans="1:20" ht="15" customHeight="1" x14ac:dyDescent="0.2">
      <c r="A69" s="230" t="s">
        <v>2510</v>
      </c>
      <c r="B69" s="99">
        <v>63</v>
      </c>
      <c r="C69" s="100">
        <v>20315</v>
      </c>
      <c r="D69" s="233" t="s">
        <v>1505</v>
      </c>
      <c r="E69" s="101" t="s">
        <v>402</v>
      </c>
      <c r="F69" s="220" t="s">
        <v>1571</v>
      </c>
      <c r="G69" s="216" t="s">
        <v>1552</v>
      </c>
      <c r="H69" s="216">
        <v>2.3625000000000003</v>
      </c>
      <c r="I69" s="220" t="s">
        <v>417</v>
      </c>
      <c r="J69" s="137">
        <v>12</v>
      </c>
      <c r="K69" s="105">
        <v>14.89</v>
      </c>
      <c r="L69" s="105" t="s">
        <v>1575</v>
      </c>
      <c r="M69" s="129">
        <f>SUMIFS('C - Sazby a jednotkové ceny'!$H$7:$H$69,'C - Sazby a jednotkové ceny'!$E$7:$E$69,I69,'C - Sazby a jednotkové ceny'!$F$7:$F$69,J69)</f>
        <v>0</v>
      </c>
      <c r="N69" s="131">
        <f t="shared" si="0"/>
        <v>0</v>
      </c>
      <c r="O69" s="137" t="s">
        <v>1586</v>
      </c>
      <c r="P69" s="105" t="s">
        <v>1585</v>
      </c>
      <c r="Q69" s="105" t="s">
        <v>1585</v>
      </c>
      <c r="R69" s="105" t="s">
        <v>1585</v>
      </c>
      <c r="S69" s="105" t="s">
        <v>1585</v>
      </c>
      <c r="T69" s="105" t="s">
        <v>1585</v>
      </c>
    </row>
    <row r="70" spans="1:20" ht="15" customHeight="1" x14ac:dyDescent="0.2">
      <c r="A70" s="230" t="s">
        <v>2510</v>
      </c>
      <c r="B70" s="99">
        <v>63</v>
      </c>
      <c r="C70" s="100">
        <v>20315</v>
      </c>
      <c r="D70" s="233" t="s">
        <v>1506</v>
      </c>
      <c r="E70" s="101" t="s">
        <v>402</v>
      </c>
      <c r="F70" s="220" t="s">
        <v>1571</v>
      </c>
      <c r="G70" s="216" t="s">
        <v>1550</v>
      </c>
      <c r="H70" s="216">
        <v>0</v>
      </c>
      <c r="I70" s="220" t="s">
        <v>417</v>
      </c>
      <c r="J70" s="137">
        <v>20</v>
      </c>
      <c r="K70" s="105">
        <v>10.56</v>
      </c>
      <c r="L70" s="105" t="s">
        <v>1575</v>
      </c>
      <c r="M70" s="129">
        <f>SUMIFS('C - Sazby a jednotkové ceny'!$H$7:$H$69,'C - Sazby a jednotkové ceny'!$E$7:$E$69,I70,'C - Sazby a jednotkové ceny'!$F$7:$F$69,J70)</f>
        <v>0</v>
      </c>
      <c r="N70" s="131">
        <f t="shared" si="0"/>
        <v>0</v>
      </c>
      <c r="O70" s="137" t="s">
        <v>1586</v>
      </c>
      <c r="P70" s="105" t="s">
        <v>1585</v>
      </c>
      <c r="Q70" s="105" t="s">
        <v>1585</v>
      </c>
      <c r="R70" s="105" t="s">
        <v>1585</v>
      </c>
      <c r="S70" s="105" t="s">
        <v>1585</v>
      </c>
      <c r="T70" s="105" t="s">
        <v>1585</v>
      </c>
    </row>
    <row r="71" spans="1:20" ht="15" customHeight="1" x14ac:dyDescent="0.2">
      <c r="A71" s="230" t="s">
        <v>2510</v>
      </c>
      <c r="B71" s="99">
        <v>63</v>
      </c>
      <c r="C71" s="100">
        <v>20315</v>
      </c>
      <c r="D71" s="233" t="s">
        <v>1507</v>
      </c>
      <c r="E71" s="101" t="s">
        <v>402</v>
      </c>
      <c r="F71" s="220" t="s">
        <v>1571</v>
      </c>
      <c r="G71" s="216" t="s">
        <v>1551</v>
      </c>
      <c r="H71" s="216">
        <v>0</v>
      </c>
      <c r="I71" s="220" t="s">
        <v>417</v>
      </c>
      <c r="J71" s="137">
        <v>20</v>
      </c>
      <c r="K71" s="105">
        <v>41.12</v>
      </c>
      <c r="L71" s="105" t="s">
        <v>1575</v>
      </c>
      <c r="M71" s="129">
        <f>SUMIFS('C - Sazby a jednotkové ceny'!$H$7:$H$69,'C - Sazby a jednotkové ceny'!$E$7:$E$69,I71,'C - Sazby a jednotkové ceny'!$F$7:$F$69,J71)</f>
        <v>0</v>
      </c>
      <c r="N71" s="131">
        <f t="shared" ref="N71:N134" si="1">J71*M71*K71*(365/12/28)</f>
        <v>0</v>
      </c>
      <c r="O71" s="137" t="s">
        <v>1586</v>
      </c>
      <c r="P71" s="105" t="s">
        <v>1585</v>
      </c>
      <c r="Q71" s="105" t="s">
        <v>1585</v>
      </c>
      <c r="R71" s="105" t="s">
        <v>1585</v>
      </c>
      <c r="S71" s="105" t="s">
        <v>1585</v>
      </c>
      <c r="T71" s="105" t="s">
        <v>1585</v>
      </c>
    </row>
    <row r="72" spans="1:20" ht="15" customHeight="1" x14ac:dyDescent="0.2">
      <c r="A72" s="230" t="s">
        <v>2510</v>
      </c>
      <c r="B72" s="99">
        <v>63</v>
      </c>
      <c r="C72" s="100">
        <v>20315</v>
      </c>
      <c r="D72" s="233" t="s">
        <v>1508</v>
      </c>
      <c r="E72" s="101" t="s">
        <v>402</v>
      </c>
      <c r="F72" s="220" t="s">
        <v>1571</v>
      </c>
      <c r="G72" s="216" t="s">
        <v>1554</v>
      </c>
      <c r="H72" s="216">
        <v>0.81</v>
      </c>
      <c r="I72" s="220" t="s">
        <v>417</v>
      </c>
      <c r="J72" s="137">
        <v>20</v>
      </c>
      <c r="K72" s="105">
        <v>5.76</v>
      </c>
      <c r="L72" s="105" t="s">
        <v>1575</v>
      </c>
      <c r="M72" s="129">
        <f>SUMIFS('C - Sazby a jednotkové ceny'!$H$7:$H$69,'C - Sazby a jednotkové ceny'!$E$7:$E$69,I72,'C - Sazby a jednotkové ceny'!$F$7:$F$69,J72)</f>
        <v>0</v>
      </c>
      <c r="N72" s="131">
        <f t="shared" si="1"/>
        <v>0</v>
      </c>
      <c r="O72" s="137" t="s">
        <v>1586</v>
      </c>
      <c r="P72" s="105" t="s">
        <v>1585</v>
      </c>
      <c r="Q72" s="105" t="s">
        <v>1585</v>
      </c>
      <c r="R72" s="105" t="s">
        <v>1585</v>
      </c>
      <c r="S72" s="105" t="s">
        <v>1585</v>
      </c>
      <c r="T72" s="105" t="s">
        <v>1585</v>
      </c>
    </row>
    <row r="73" spans="1:20" ht="15" customHeight="1" x14ac:dyDescent="0.2">
      <c r="A73" s="230" t="s">
        <v>2510</v>
      </c>
      <c r="B73" s="99">
        <v>63</v>
      </c>
      <c r="C73" s="100">
        <v>20315</v>
      </c>
      <c r="D73" s="233" t="s">
        <v>1509</v>
      </c>
      <c r="E73" s="101" t="s">
        <v>402</v>
      </c>
      <c r="F73" s="220" t="s">
        <v>1571</v>
      </c>
      <c r="G73" s="216" t="s">
        <v>1555</v>
      </c>
      <c r="H73" s="216">
        <v>2.16</v>
      </c>
      <c r="I73" s="220" t="s">
        <v>417</v>
      </c>
      <c r="J73" s="137">
        <v>20</v>
      </c>
      <c r="K73" s="105">
        <v>16.5</v>
      </c>
      <c r="L73" s="105" t="s">
        <v>1575</v>
      </c>
      <c r="M73" s="129">
        <f>SUMIFS('C - Sazby a jednotkové ceny'!$H$7:$H$69,'C - Sazby a jednotkové ceny'!$E$7:$E$69,I73,'C - Sazby a jednotkové ceny'!$F$7:$F$69,J73)</f>
        <v>0</v>
      </c>
      <c r="N73" s="131">
        <f t="shared" si="1"/>
        <v>0</v>
      </c>
      <c r="O73" s="137" t="s">
        <v>1586</v>
      </c>
      <c r="P73" s="105" t="s">
        <v>1585</v>
      </c>
      <c r="Q73" s="105" t="s">
        <v>1585</v>
      </c>
      <c r="R73" s="105" t="s">
        <v>1585</v>
      </c>
      <c r="S73" s="105" t="s">
        <v>1585</v>
      </c>
      <c r="T73" s="105" t="s">
        <v>1585</v>
      </c>
    </row>
    <row r="74" spans="1:20" ht="15" customHeight="1" x14ac:dyDescent="0.2">
      <c r="A74" s="230" t="s">
        <v>2510</v>
      </c>
      <c r="B74" s="99">
        <v>63</v>
      </c>
      <c r="C74" s="100">
        <v>20315</v>
      </c>
      <c r="D74" s="233" t="s">
        <v>1510</v>
      </c>
      <c r="E74" s="101" t="s">
        <v>402</v>
      </c>
      <c r="F74" s="220" t="s">
        <v>1571</v>
      </c>
      <c r="G74" s="216" t="s">
        <v>1558</v>
      </c>
      <c r="H74" s="216">
        <v>0</v>
      </c>
      <c r="I74" s="220" t="s">
        <v>417</v>
      </c>
      <c r="J74" s="137">
        <v>20</v>
      </c>
      <c r="K74" s="105">
        <v>5.52</v>
      </c>
      <c r="L74" s="105" t="s">
        <v>1575</v>
      </c>
      <c r="M74" s="129">
        <f>SUMIFS('C - Sazby a jednotkové ceny'!$H$7:$H$69,'C - Sazby a jednotkové ceny'!$E$7:$E$69,I74,'C - Sazby a jednotkové ceny'!$F$7:$F$69,J74)</f>
        <v>0</v>
      </c>
      <c r="N74" s="131">
        <f t="shared" si="1"/>
        <v>0</v>
      </c>
      <c r="O74" s="137" t="s">
        <v>1586</v>
      </c>
      <c r="P74" s="105" t="s">
        <v>1585</v>
      </c>
      <c r="Q74" s="105" t="s">
        <v>1585</v>
      </c>
      <c r="R74" s="105" t="s">
        <v>1585</v>
      </c>
      <c r="S74" s="105" t="s">
        <v>1585</v>
      </c>
      <c r="T74" s="105" t="s">
        <v>1585</v>
      </c>
    </row>
    <row r="75" spans="1:20" ht="15" customHeight="1" x14ac:dyDescent="0.2">
      <c r="A75" s="230" t="s">
        <v>2510</v>
      </c>
      <c r="B75" s="99">
        <v>63</v>
      </c>
      <c r="C75" s="100">
        <v>20315</v>
      </c>
      <c r="D75" s="233" t="s">
        <v>1511</v>
      </c>
      <c r="E75" s="101" t="s">
        <v>402</v>
      </c>
      <c r="F75" s="220" t="s">
        <v>1571</v>
      </c>
      <c r="G75" s="216" t="s">
        <v>1559</v>
      </c>
      <c r="H75" s="216">
        <v>9.4500000000000011</v>
      </c>
      <c r="I75" s="220" t="s">
        <v>417</v>
      </c>
      <c r="J75" s="137">
        <v>20</v>
      </c>
      <c r="K75" s="105">
        <v>55.81</v>
      </c>
      <c r="L75" s="105" t="s">
        <v>1575</v>
      </c>
      <c r="M75" s="129">
        <f>SUMIFS('C - Sazby a jednotkové ceny'!$H$7:$H$69,'C - Sazby a jednotkové ceny'!$E$7:$E$69,I75,'C - Sazby a jednotkové ceny'!$F$7:$F$69,J75)</f>
        <v>0</v>
      </c>
      <c r="N75" s="131">
        <f t="shared" si="1"/>
        <v>0</v>
      </c>
      <c r="O75" s="137" t="s">
        <v>1586</v>
      </c>
      <c r="P75" s="105" t="s">
        <v>1585</v>
      </c>
      <c r="Q75" s="105" t="s">
        <v>1585</v>
      </c>
      <c r="R75" s="105" t="s">
        <v>1585</v>
      </c>
      <c r="S75" s="105" t="s">
        <v>1585</v>
      </c>
      <c r="T75" s="105" t="s">
        <v>1585</v>
      </c>
    </row>
    <row r="76" spans="1:20" ht="15" customHeight="1" x14ac:dyDescent="0.2">
      <c r="A76" s="230" t="s">
        <v>2510</v>
      </c>
      <c r="B76" s="99">
        <v>63</v>
      </c>
      <c r="C76" s="100">
        <v>20315</v>
      </c>
      <c r="D76" s="233" t="s">
        <v>1512</v>
      </c>
      <c r="E76" s="101" t="s">
        <v>402</v>
      </c>
      <c r="F76" s="220" t="s">
        <v>1571</v>
      </c>
      <c r="G76" s="216" t="s">
        <v>1551</v>
      </c>
      <c r="H76" s="216">
        <v>0</v>
      </c>
      <c r="I76" s="220" t="s">
        <v>417</v>
      </c>
      <c r="J76" s="137">
        <v>12</v>
      </c>
      <c r="K76" s="105">
        <v>28.05</v>
      </c>
      <c r="L76" s="105" t="s">
        <v>1575</v>
      </c>
      <c r="M76" s="129">
        <f>SUMIFS('C - Sazby a jednotkové ceny'!$H$7:$H$69,'C - Sazby a jednotkové ceny'!$E$7:$E$69,I76,'C - Sazby a jednotkové ceny'!$F$7:$F$69,J76)</f>
        <v>0</v>
      </c>
      <c r="N76" s="131">
        <f t="shared" si="1"/>
        <v>0</v>
      </c>
      <c r="O76" s="137" t="s">
        <v>1586</v>
      </c>
      <c r="P76" s="105" t="s">
        <v>1585</v>
      </c>
      <c r="Q76" s="105" t="s">
        <v>1585</v>
      </c>
      <c r="R76" s="105" t="s">
        <v>1585</v>
      </c>
      <c r="S76" s="105" t="s">
        <v>1585</v>
      </c>
      <c r="T76" s="105" t="s">
        <v>1585</v>
      </c>
    </row>
    <row r="77" spans="1:20" ht="15" customHeight="1" x14ac:dyDescent="0.2">
      <c r="A77" s="230" t="s">
        <v>2510</v>
      </c>
      <c r="B77" s="99">
        <v>63</v>
      </c>
      <c r="C77" s="100">
        <v>20315</v>
      </c>
      <c r="D77" s="233" t="s">
        <v>1513</v>
      </c>
      <c r="E77" s="101" t="s">
        <v>402</v>
      </c>
      <c r="F77" s="220" t="s">
        <v>1571</v>
      </c>
      <c r="G77" s="216" t="s">
        <v>1555</v>
      </c>
      <c r="H77" s="216">
        <v>0</v>
      </c>
      <c r="I77" s="220" t="s">
        <v>417</v>
      </c>
      <c r="J77" s="137">
        <v>12</v>
      </c>
      <c r="K77" s="105">
        <v>21.05</v>
      </c>
      <c r="L77" s="105" t="s">
        <v>1575</v>
      </c>
      <c r="M77" s="129">
        <f>SUMIFS('C - Sazby a jednotkové ceny'!$H$7:$H$69,'C - Sazby a jednotkové ceny'!$E$7:$E$69,I77,'C - Sazby a jednotkové ceny'!$F$7:$F$69,J77)</f>
        <v>0</v>
      </c>
      <c r="N77" s="131">
        <f t="shared" si="1"/>
        <v>0</v>
      </c>
      <c r="O77" s="137" t="s">
        <v>1586</v>
      </c>
      <c r="P77" s="105" t="s">
        <v>1585</v>
      </c>
      <c r="Q77" s="105" t="s">
        <v>1585</v>
      </c>
      <c r="R77" s="105" t="s">
        <v>1585</v>
      </c>
      <c r="S77" s="105" t="s">
        <v>1585</v>
      </c>
      <c r="T77" s="105" t="s">
        <v>1585</v>
      </c>
    </row>
    <row r="78" spans="1:20" ht="15" customHeight="1" x14ac:dyDescent="0.2">
      <c r="A78" s="230" t="s">
        <v>2510</v>
      </c>
      <c r="B78" s="99">
        <v>63</v>
      </c>
      <c r="C78" s="100">
        <v>20315</v>
      </c>
      <c r="D78" s="233" t="s">
        <v>1514</v>
      </c>
      <c r="E78" s="101" t="s">
        <v>402</v>
      </c>
      <c r="F78" s="220" t="s">
        <v>1571</v>
      </c>
      <c r="G78" s="216" t="s">
        <v>1551</v>
      </c>
      <c r="H78" s="216">
        <v>4.5225000000000009</v>
      </c>
      <c r="I78" s="220" t="s">
        <v>417</v>
      </c>
      <c r="J78" s="137">
        <v>20</v>
      </c>
      <c r="K78" s="105">
        <v>70.400000000000006</v>
      </c>
      <c r="L78" s="105" t="s">
        <v>1575</v>
      </c>
      <c r="M78" s="129">
        <f>SUMIFS('C - Sazby a jednotkové ceny'!$H$7:$H$69,'C - Sazby a jednotkové ceny'!$E$7:$E$69,I78,'C - Sazby a jednotkové ceny'!$F$7:$F$69,J78)</f>
        <v>0</v>
      </c>
      <c r="N78" s="131">
        <f t="shared" si="1"/>
        <v>0</v>
      </c>
      <c r="O78" s="137" t="s">
        <v>1586</v>
      </c>
      <c r="P78" s="105" t="s">
        <v>1585</v>
      </c>
      <c r="Q78" s="105" t="s">
        <v>1585</v>
      </c>
      <c r="R78" s="105" t="s">
        <v>1585</v>
      </c>
      <c r="S78" s="105" t="s">
        <v>1585</v>
      </c>
      <c r="T78" s="105" t="s">
        <v>1585</v>
      </c>
    </row>
    <row r="79" spans="1:20" ht="15" customHeight="1" x14ac:dyDescent="0.2">
      <c r="A79" s="230" t="s">
        <v>2510</v>
      </c>
      <c r="B79" s="99">
        <v>63</v>
      </c>
      <c r="C79" s="100">
        <v>20315</v>
      </c>
      <c r="D79" s="233" t="s">
        <v>1515</v>
      </c>
      <c r="E79" s="101" t="s">
        <v>402</v>
      </c>
      <c r="F79" s="220" t="s">
        <v>1571</v>
      </c>
      <c r="G79" s="216" t="s">
        <v>1554</v>
      </c>
      <c r="H79" s="216">
        <v>0.81</v>
      </c>
      <c r="I79" s="220" t="s">
        <v>417</v>
      </c>
      <c r="J79" s="137">
        <v>20</v>
      </c>
      <c r="K79" s="105">
        <v>8.8800000000000008</v>
      </c>
      <c r="L79" s="105" t="s">
        <v>1575</v>
      </c>
      <c r="M79" s="129">
        <f>SUMIFS('C - Sazby a jednotkové ceny'!$H$7:$H$69,'C - Sazby a jednotkové ceny'!$E$7:$E$69,I79,'C - Sazby a jednotkové ceny'!$F$7:$F$69,J79)</f>
        <v>0</v>
      </c>
      <c r="N79" s="131">
        <f t="shared" si="1"/>
        <v>0</v>
      </c>
      <c r="O79" s="137" t="s">
        <v>1586</v>
      </c>
      <c r="P79" s="105" t="s">
        <v>1585</v>
      </c>
      <c r="Q79" s="105" t="s">
        <v>1585</v>
      </c>
      <c r="R79" s="105" t="s">
        <v>1585</v>
      </c>
      <c r="S79" s="105" t="s">
        <v>1585</v>
      </c>
      <c r="T79" s="105" t="s">
        <v>1585</v>
      </c>
    </row>
    <row r="80" spans="1:20" ht="15" customHeight="1" x14ac:dyDescent="0.2">
      <c r="A80" s="230" t="s">
        <v>2510</v>
      </c>
      <c r="B80" s="99">
        <v>63</v>
      </c>
      <c r="C80" s="100">
        <v>20315</v>
      </c>
      <c r="D80" s="233" t="s">
        <v>1516</v>
      </c>
      <c r="E80" s="101" t="s">
        <v>402</v>
      </c>
      <c r="F80" s="220" t="s">
        <v>1571</v>
      </c>
      <c r="G80" s="216" t="s">
        <v>1551</v>
      </c>
      <c r="H80" s="216">
        <v>6.8850000000000007</v>
      </c>
      <c r="I80" s="220" t="s">
        <v>417</v>
      </c>
      <c r="J80" s="137">
        <v>20</v>
      </c>
      <c r="K80" s="105">
        <v>62.62</v>
      </c>
      <c r="L80" s="105" t="s">
        <v>1575</v>
      </c>
      <c r="M80" s="129">
        <f>SUMIFS('C - Sazby a jednotkové ceny'!$H$7:$H$69,'C - Sazby a jednotkové ceny'!$E$7:$E$69,I80,'C - Sazby a jednotkové ceny'!$F$7:$F$69,J80)</f>
        <v>0</v>
      </c>
      <c r="N80" s="131">
        <f t="shared" si="1"/>
        <v>0</v>
      </c>
      <c r="O80" s="137" t="s">
        <v>1586</v>
      </c>
      <c r="P80" s="105" t="s">
        <v>1585</v>
      </c>
      <c r="Q80" s="105" t="s">
        <v>1585</v>
      </c>
      <c r="R80" s="105" t="s">
        <v>1585</v>
      </c>
      <c r="S80" s="105" t="s">
        <v>1585</v>
      </c>
      <c r="T80" s="105" t="s">
        <v>1585</v>
      </c>
    </row>
    <row r="81" spans="1:20" ht="15" customHeight="1" x14ac:dyDescent="0.2">
      <c r="A81" s="230" t="s">
        <v>2510</v>
      </c>
      <c r="B81" s="99">
        <v>63</v>
      </c>
      <c r="C81" s="100">
        <v>20315</v>
      </c>
      <c r="D81" s="233" t="s">
        <v>1517</v>
      </c>
      <c r="E81" s="101" t="s">
        <v>402</v>
      </c>
      <c r="F81" s="220" t="s">
        <v>1571</v>
      </c>
      <c r="G81" s="216" t="s">
        <v>1554</v>
      </c>
      <c r="H81" s="216">
        <v>0</v>
      </c>
      <c r="I81" s="220" t="s">
        <v>417</v>
      </c>
      <c r="J81" s="137">
        <v>20</v>
      </c>
      <c r="K81" s="105">
        <v>6.77</v>
      </c>
      <c r="L81" s="105" t="s">
        <v>1575</v>
      </c>
      <c r="M81" s="129">
        <f>SUMIFS('C - Sazby a jednotkové ceny'!$H$7:$H$69,'C - Sazby a jednotkové ceny'!$E$7:$E$69,I81,'C - Sazby a jednotkové ceny'!$F$7:$F$69,J81)</f>
        <v>0</v>
      </c>
      <c r="N81" s="131">
        <f t="shared" si="1"/>
        <v>0</v>
      </c>
      <c r="O81" s="137" t="s">
        <v>1586</v>
      </c>
      <c r="P81" s="105" t="s">
        <v>1585</v>
      </c>
      <c r="Q81" s="105" t="s">
        <v>1585</v>
      </c>
      <c r="R81" s="105" t="s">
        <v>1585</v>
      </c>
      <c r="S81" s="105" t="s">
        <v>1585</v>
      </c>
      <c r="T81" s="105" t="s">
        <v>1585</v>
      </c>
    </row>
    <row r="82" spans="1:20" ht="15" customHeight="1" x14ac:dyDescent="0.2">
      <c r="A82" s="230" t="s">
        <v>2510</v>
      </c>
      <c r="B82" s="99">
        <v>63</v>
      </c>
      <c r="C82" s="100">
        <v>20315</v>
      </c>
      <c r="D82" s="233" t="s">
        <v>1518</v>
      </c>
      <c r="E82" s="101" t="s">
        <v>402</v>
      </c>
      <c r="F82" s="220" t="s">
        <v>1571</v>
      </c>
      <c r="G82" s="216" t="s">
        <v>1551</v>
      </c>
      <c r="H82" s="216">
        <v>6.8850000000000007</v>
      </c>
      <c r="I82" s="220" t="s">
        <v>417</v>
      </c>
      <c r="J82" s="137">
        <v>20</v>
      </c>
      <c r="K82" s="105">
        <v>65.62</v>
      </c>
      <c r="L82" s="105" t="s">
        <v>1575</v>
      </c>
      <c r="M82" s="129">
        <f>SUMIFS('C - Sazby a jednotkové ceny'!$H$7:$H$69,'C - Sazby a jednotkové ceny'!$E$7:$E$69,I82,'C - Sazby a jednotkové ceny'!$F$7:$F$69,J82)</f>
        <v>0</v>
      </c>
      <c r="N82" s="131">
        <f t="shared" si="1"/>
        <v>0</v>
      </c>
      <c r="O82" s="137" t="s">
        <v>1586</v>
      </c>
      <c r="P82" s="105" t="s">
        <v>1585</v>
      </c>
      <c r="Q82" s="105" t="s">
        <v>1585</v>
      </c>
      <c r="R82" s="105" t="s">
        <v>1585</v>
      </c>
      <c r="S82" s="105" t="s">
        <v>1585</v>
      </c>
      <c r="T82" s="105" t="s">
        <v>1585</v>
      </c>
    </row>
    <row r="83" spans="1:20" ht="15" customHeight="1" x14ac:dyDescent="0.2">
      <c r="A83" s="230" t="s">
        <v>2510</v>
      </c>
      <c r="B83" s="99">
        <v>63</v>
      </c>
      <c r="C83" s="100">
        <v>20315</v>
      </c>
      <c r="D83" s="233" t="s">
        <v>1519</v>
      </c>
      <c r="E83" s="101" t="s">
        <v>402</v>
      </c>
      <c r="F83" s="220" t="s">
        <v>1571</v>
      </c>
      <c r="G83" s="216" t="s">
        <v>1554</v>
      </c>
      <c r="H83" s="216">
        <v>0.81</v>
      </c>
      <c r="I83" s="220" t="s">
        <v>417</v>
      </c>
      <c r="J83" s="137">
        <v>20</v>
      </c>
      <c r="K83" s="105">
        <v>9.4700000000000006</v>
      </c>
      <c r="L83" s="105" t="s">
        <v>1575</v>
      </c>
      <c r="M83" s="129">
        <f>SUMIFS('C - Sazby a jednotkové ceny'!$H$7:$H$69,'C - Sazby a jednotkové ceny'!$E$7:$E$69,I83,'C - Sazby a jednotkové ceny'!$F$7:$F$69,J83)</f>
        <v>0</v>
      </c>
      <c r="N83" s="131">
        <f t="shared" si="1"/>
        <v>0</v>
      </c>
      <c r="O83" s="137" t="s">
        <v>1586</v>
      </c>
      <c r="P83" s="105" t="s">
        <v>1585</v>
      </c>
      <c r="Q83" s="105" t="s">
        <v>1585</v>
      </c>
      <c r="R83" s="105" t="s">
        <v>1585</v>
      </c>
      <c r="S83" s="105" t="s">
        <v>1585</v>
      </c>
      <c r="T83" s="105" t="s">
        <v>1585</v>
      </c>
    </row>
    <row r="84" spans="1:20" ht="15" customHeight="1" x14ac:dyDescent="0.2">
      <c r="A84" s="230" t="s">
        <v>2510</v>
      </c>
      <c r="B84" s="99">
        <v>63</v>
      </c>
      <c r="C84" s="100">
        <v>20315</v>
      </c>
      <c r="D84" s="233" t="s">
        <v>1520</v>
      </c>
      <c r="E84" s="101" t="s">
        <v>402</v>
      </c>
      <c r="F84" s="216" t="s">
        <v>1572</v>
      </c>
      <c r="G84" s="216" t="s">
        <v>1553</v>
      </c>
      <c r="H84" s="216">
        <v>0</v>
      </c>
      <c r="I84" s="220" t="s">
        <v>418</v>
      </c>
      <c r="J84" s="137">
        <v>20</v>
      </c>
      <c r="K84" s="105">
        <v>4.7</v>
      </c>
      <c r="L84" s="105" t="s">
        <v>1575</v>
      </c>
      <c r="M84" s="129">
        <f>SUMIFS('C - Sazby a jednotkové ceny'!$H$7:$H$69,'C - Sazby a jednotkové ceny'!$E$7:$E$69,I84,'C - Sazby a jednotkové ceny'!$F$7:$F$69,J84)</f>
        <v>0</v>
      </c>
      <c r="N84" s="131">
        <f t="shared" si="1"/>
        <v>0</v>
      </c>
      <c r="O84" s="137" t="s">
        <v>1586</v>
      </c>
      <c r="P84" s="105" t="s">
        <v>1585</v>
      </c>
      <c r="Q84" s="105" t="s">
        <v>1585</v>
      </c>
      <c r="R84" s="105" t="s">
        <v>1585</v>
      </c>
      <c r="S84" s="105" t="s">
        <v>1585</v>
      </c>
      <c r="T84" s="105" t="s">
        <v>1585</v>
      </c>
    </row>
    <row r="85" spans="1:20" ht="15" customHeight="1" x14ac:dyDescent="0.2">
      <c r="A85" s="230" t="s">
        <v>2510</v>
      </c>
      <c r="B85" s="99">
        <v>63</v>
      </c>
      <c r="C85" s="100">
        <v>20315</v>
      </c>
      <c r="D85" s="233" t="s">
        <v>1521</v>
      </c>
      <c r="E85" s="101" t="s">
        <v>402</v>
      </c>
      <c r="F85" s="216" t="s">
        <v>1572</v>
      </c>
      <c r="G85" s="216" t="s">
        <v>1553</v>
      </c>
      <c r="H85" s="216">
        <v>2.3625000000000003</v>
      </c>
      <c r="I85" s="220" t="s">
        <v>418</v>
      </c>
      <c r="J85" s="137">
        <v>20</v>
      </c>
      <c r="K85" s="105">
        <v>2.33</v>
      </c>
      <c r="L85" s="105" t="s">
        <v>1575</v>
      </c>
      <c r="M85" s="129">
        <f>SUMIFS('C - Sazby a jednotkové ceny'!$H$7:$H$69,'C - Sazby a jednotkové ceny'!$E$7:$E$69,I85,'C - Sazby a jednotkové ceny'!$F$7:$F$69,J85)</f>
        <v>0</v>
      </c>
      <c r="N85" s="131">
        <f t="shared" si="1"/>
        <v>0</v>
      </c>
      <c r="O85" s="137" t="s">
        <v>1586</v>
      </c>
      <c r="P85" s="105" t="s">
        <v>1585</v>
      </c>
      <c r="Q85" s="105" t="s">
        <v>1585</v>
      </c>
      <c r="R85" s="105" t="s">
        <v>1585</v>
      </c>
      <c r="S85" s="105" t="s">
        <v>1585</v>
      </c>
      <c r="T85" s="105" t="s">
        <v>1585</v>
      </c>
    </row>
    <row r="86" spans="1:20" ht="15" customHeight="1" x14ac:dyDescent="0.2">
      <c r="A86" s="230" t="s">
        <v>2510</v>
      </c>
      <c r="B86" s="99">
        <v>63</v>
      </c>
      <c r="C86" s="100">
        <v>20315</v>
      </c>
      <c r="D86" s="233" t="s">
        <v>1522</v>
      </c>
      <c r="E86" s="101" t="s">
        <v>402</v>
      </c>
      <c r="F86" s="216" t="s">
        <v>1572</v>
      </c>
      <c r="G86" s="216" t="s">
        <v>1553</v>
      </c>
      <c r="H86" s="216">
        <v>0</v>
      </c>
      <c r="I86" s="220" t="s">
        <v>418</v>
      </c>
      <c r="J86" s="137">
        <v>20</v>
      </c>
      <c r="K86" s="105">
        <v>1.53</v>
      </c>
      <c r="L86" s="105" t="s">
        <v>1575</v>
      </c>
      <c r="M86" s="129">
        <f>SUMIFS('C - Sazby a jednotkové ceny'!$H$7:$H$69,'C - Sazby a jednotkové ceny'!$E$7:$E$69,I86,'C - Sazby a jednotkové ceny'!$F$7:$F$69,J86)</f>
        <v>0</v>
      </c>
      <c r="N86" s="131">
        <f t="shared" si="1"/>
        <v>0</v>
      </c>
      <c r="O86" s="137" t="s">
        <v>1586</v>
      </c>
      <c r="P86" s="105" t="s">
        <v>1585</v>
      </c>
      <c r="Q86" s="105" t="s">
        <v>1585</v>
      </c>
      <c r="R86" s="105" t="s">
        <v>1585</v>
      </c>
      <c r="S86" s="105" t="s">
        <v>1585</v>
      </c>
      <c r="T86" s="105" t="s">
        <v>1585</v>
      </c>
    </row>
    <row r="87" spans="1:20" ht="15" customHeight="1" x14ac:dyDescent="0.2">
      <c r="A87" s="230" t="s">
        <v>2510</v>
      </c>
      <c r="B87" s="99">
        <v>63</v>
      </c>
      <c r="C87" s="100">
        <v>20315</v>
      </c>
      <c r="D87" s="233" t="s">
        <v>1523</v>
      </c>
      <c r="E87" s="101" t="s">
        <v>402</v>
      </c>
      <c r="F87" s="216" t="s">
        <v>1572</v>
      </c>
      <c r="G87" s="216" t="s">
        <v>1556</v>
      </c>
      <c r="H87" s="216">
        <v>0.81</v>
      </c>
      <c r="I87" s="220" t="s">
        <v>418</v>
      </c>
      <c r="J87" s="137">
        <v>20</v>
      </c>
      <c r="K87" s="105">
        <v>1.71</v>
      </c>
      <c r="L87" s="105" t="s">
        <v>1575</v>
      </c>
      <c r="M87" s="129">
        <f>SUMIFS('C - Sazby a jednotkové ceny'!$H$7:$H$69,'C - Sazby a jednotkové ceny'!$E$7:$E$69,I87,'C - Sazby a jednotkové ceny'!$F$7:$F$69,J87)</f>
        <v>0</v>
      </c>
      <c r="N87" s="131">
        <f t="shared" si="1"/>
        <v>0</v>
      </c>
      <c r="O87" s="137" t="s">
        <v>1586</v>
      </c>
      <c r="P87" s="105" t="s">
        <v>1585</v>
      </c>
      <c r="Q87" s="105" t="s">
        <v>1585</v>
      </c>
      <c r="R87" s="105" t="s">
        <v>1585</v>
      </c>
      <c r="S87" s="105" t="s">
        <v>1585</v>
      </c>
      <c r="T87" s="105" t="s">
        <v>1585</v>
      </c>
    </row>
    <row r="88" spans="1:20" ht="15" customHeight="1" x14ac:dyDescent="0.2">
      <c r="A88" s="230" t="s">
        <v>2510</v>
      </c>
      <c r="B88" s="99">
        <v>63</v>
      </c>
      <c r="C88" s="100">
        <v>20315</v>
      </c>
      <c r="D88" s="233" t="s">
        <v>1524</v>
      </c>
      <c r="E88" s="101" t="s">
        <v>402</v>
      </c>
      <c r="F88" s="216" t="s">
        <v>1572</v>
      </c>
      <c r="G88" s="216" t="s">
        <v>1556</v>
      </c>
      <c r="H88" s="216">
        <v>0</v>
      </c>
      <c r="I88" s="220" t="s">
        <v>418</v>
      </c>
      <c r="J88" s="137">
        <v>20</v>
      </c>
      <c r="K88" s="105">
        <v>3.61</v>
      </c>
      <c r="L88" s="105" t="s">
        <v>1575</v>
      </c>
      <c r="M88" s="129">
        <f>SUMIFS('C - Sazby a jednotkové ceny'!$H$7:$H$69,'C - Sazby a jednotkové ceny'!$E$7:$E$69,I88,'C - Sazby a jednotkové ceny'!$F$7:$F$69,J88)</f>
        <v>0</v>
      </c>
      <c r="N88" s="131">
        <f t="shared" si="1"/>
        <v>0</v>
      </c>
      <c r="O88" s="137" t="s">
        <v>1586</v>
      </c>
      <c r="P88" s="105" t="s">
        <v>1585</v>
      </c>
      <c r="Q88" s="105" t="s">
        <v>1585</v>
      </c>
      <c r="R88" s="105" t="s">
        <v>1585</v>
      </c>
      <c r="S88" s="105" t="s">
        <v>1585</v>
      </c>
      <c r="T88" s="105" t="s">
        <v>1585</v>
      </c>
    </row>
    <row r="89" spans="1:20" ht="15" customHeight="1" x14ac:dyDescent="0.2">
      <c r="A89" s="230" t="s">
        <v>2510</v>
      </c>
      <c r="B89" s="99">
        <v>63</v>
      </c>
      <c r="C89" s="100">
        <v>20315</v>
      </c>
      <c r="D89" s="233" t="s">
        <v>1525</v>
      </c>
      <c r="E89" s="101" t="s">
        <v>402</v>
      </c>
      <c r="F89" s="216" t="s">
        <v>1572</v>
      </c>
      <c r="G89" s="216" t="s">
        <v>1556</v>
      </c>
      <c r="H89" s="216">
        <v>0</v>
      </c>
      <c r="I89" s="220" t="s">
        <v>418</v>
      </c>
      <c r="J89" s="137">
        <v>20</v>
      </c>
      <c r="K89" s="105">
        <v>3.5</v>
      </c>
      <c r="L89" s="105" t="s">
        <v>1575</v>
      </c>
      <c r="M89" s="129">
        <f>SUMIFS('C - Sazby a jednotkové ceny'!$H$7:$H$69,'C - Sazby a jednotkové ceny'!$E$7:$E$69,I89,'C - Sazby a jednotkové ceny'!$F$7:$F$69,J89)</f>
        <v>0</v>
      </c>
      <c r="N89" s="131">
        <f t="shared" si="1"/>
        <v>0</v>
      </c>
      <c r="O89" s="137" t="s">
        <v>1586</v>
      </c>
      <c r="P89" s="105" t="s">
        <v>1585</v>
      </c>
      <c r="Q89" s="105" t="s">
        <v>1585</v>
      </c>
      <c r="R89" s="105" t="s">
        <v>1585</v>
      </c>
      <c r="S89" s="105" t="s">
        <v>1585</v>
      </c>
      <c r="T89" s="105" t="s">
        <v>1585</v>
      </c>
    </row>
    <row r="90" spans="1:20" ht="15" customHeight="1" x14ac:dyDescent="0.2">
      <c r="A90" s="230" t="s">
        <v>2510</v>
      </c>
      <c r="B90" s="99">
        <v>63</v>
      </c>
      <c r="C90" s="100">
        <v>20315</v>
      </c>
      <c r="D90" s="233" t="s">
        <v>1526</v>
      </c>
      <c r="E90" s="101" t="s">
        <v>402</v>
      </c>
      <c r="F90" s="216" t="s">
        <v>1572</v>
      </c>
      <c r="G90" s="216" t="s">
        <v>1553</v>
      </c>
      <c r="H90" s="216">
        <v>2.3625000000000003</v>
      </c>
      <c r="I90" s="220" t="s">
        <v>418</v>
      </c>
      <c r="J90" s="137">
        <v>20</v>
      </c>
      <c r="K90" s="105">
        <v>5</v>
      </c>
      <c r="L90" s="105" t="s">
        <v>1575</v>
      </c>
      <c r="M90" s="129">
        <f>SUMIFS('C - Sazby a jednotkové ceny'!$H$7:$H$69,'C - Sazby a jednotkové ceny'!$E$7:$E$69,I90,'C - Sazby a jednotkové ceny'!$F$7:$F$69,J90)</f>
        <v>0</v>
      </c>
      <c r="N90" s="131">
        <f t="shared" si="1"/>
        <v>0</v>
      </c>
      <c r="O90" s="137" t="s">
        <v>1586</v>
      </c>
      <c r="P90" s="105" t="s">
        <v>1585</v>
      </c>
      <c r="Q90" s="105" t="s">
        <v>1585</v>
      </c>
      <c r="R90" s="105" t="s">
        <v>1585</v>
      </c>
      <c r="S90" s="105" t="s">
        <v>1585</v>
      </c>
      <c r="T90" s="105" t="s">
        <v>1585</v>
      </c>
    </row>
    <row r="91" spans="1:20" ht="15" customHeight="1" x14ac:dyDescent="0.2">
      <c r="A91" s="230" t="s">
        <v>2510</v>
      </c>
      <c r="B91" s="99">
        <v>63</v>
      </c>
      <c r="C91" s="100">
        <v>20315</v>
      </c>
      <c r="D91" s="233" t="s">
        <v>1527</v>
      </c>
      <c r="E91" s="101" t="s">
        <v>402</v>
      </c>
      <c r="F91" s="216" t="s">
        <v>1572</v>
      </c>
      <c r="G91" s="216" t="s">
        <v>1553</v>
      </c>
      <c r="H91" s="216">
        <v>0</v>
      </c>
      <c r="I91" s="220" t="s">
        <v>418</v>
      </c>
      <c r="J91" s="137">
        <v>20</v>
      </c>
      <c r="K91" s="105">
        <v>1.9</v>
      </c>
      <c r="L91" s="105" t="s">
        <v>1575</v>
      </c>
      <c r="M91" s="129">
        <f>SUMIFS('C - Sazby a jednotkové ceny'!$H$7:$H$69,'C - Sazby a jednotkové ceny'!$E$7:$E$69,I91,'C - Sazby a jednotkové ceny'!$F$7:$F$69,J91)</f>
        <v>0</v>
      </c>
      <c r="N91" s="131">
        <f t="shared" si="1"/>
        <v>0</v>
      </c>
      <c r="O91" s="137" t="s">
        <v>1586</v>
      </c>
      <c r="P91" s="105" t="s">
        <v>1585</v>
      </c>
      <c r="Q91" s="105" t="s">
        <v>1585</v>
      </c>
      <c r="R91" s="105" t="s">
        <v>1585</v>
      </c>
      <c r="S91" s="105" t="s">
        <v>1585</v>
      </c>
      <c r="T91" s="105" t="s">
        <v>1585</v>
      </c>
    </row>
    <row r="92" spans="1:20" ht="15" customHeight="1" x14ac:dyDescent="0.2">
      <c r="A92" s="230" t="s">
        <v>2510</v>
      </c>
      <c r="B92" s="99">
        <v>63</v>
      </c>
      <c r="C92" s="100">
        <v>20315</v>
      </c>
      <c r="D92" s="233" t="s">
        <v>1528</v>
      </c>
      <c r="E92" s="101" t="s">
        <v>402</v>
      </c>
      <c r="F92" s="216" t="s">
        <v>1572</v>
      </c>
      <c r="G92" s="216" t="s">
        <v>1562</v>
      </c>
      <c r="H92" s="216">
        <v>0</v>
      </c>
      <c r="I92" s="220" t="s">
        <v>418</v>
      </c>
      <c r="J92" s="137">
        <v>20</v>
      </c>
      <c r="K92" s="105">
        <v>1.9</v>
      </c>
      <c r="L92" s="105" t="s">
        <v>1575</v>
      </c>
      <c r="M92" s="129">
        <f>SUMIFS('C - Sazby a jednotkové ceny'!$H$7:$H$69,'C - Sazby a jednotkové ceny'!$E$7:$E$69,I92,'C - Sazby a jednotkové ceny'!$F$7:$F$69,J92)</f>
        <v>0</v>
      </c>
      <c r="N92" s="131">
        <f t="shared" si="1"/>
        <v>0</v>
      </c>
      <c r="O92" s="137" t="s">
        <v>1586</v>
      </c>
      <c r="P92" s="105" t="s">
        <v>1585</v>
      </c>
      <c r="Q92" s="105" t="s">
        <v>1585</v>
      </c>
      <c r="R92" s="105" t="s">
        <v>1585</v>
      </c>
      <c r="S92" s="105" t="s">
        <v>1585</v>
      </c>
      <c r="T92" s="105" t="s">
        <v>1585</v>
      </c>
    </row>
    <row r="93" spans="1:20" ht="15" customHeight="1" x14ac:dyDescent="0.2">
      <c r="A93" s="230" t="s">
        <v>2510</v>
      </c>
      <c r="B93" s="99">
        <v>63</v>
      </c>
      <c r="C93" s="100">
        <v>20315</v>
      </c>
      <c r="D93" s="233" t="s">
        <v>1529</v>
      </c>
      <c r="E93" s="101" t="s">
        <v>402</v>
      </c>
      <c r="F93" s="216" t="s">
        <v>1572</v>
      </c>
      <c r="G93" s="216" t="s">
        <v>1556</v>
      </c>
      <c r="H93" s="216">
        <v>0.81</v>
      </c>
      <c r="I93" s="220" t="s">
        <v>418</v>
      </c>
      <c r="J93" s="137">
        <v>20</v>
      </c>
      <c r="K93" s="105">
        <v>1.9</v>
      </c>
      <c r="L93" s="105" t="s">
        <v>1575</v>
      </c>
      <c r="M93" s="129">
        <f>SUMIFS('C - Sazby a jednotkové ceny'!$H$7:$H$69,'C - Sazby a jednotkové ceny'!$E$7:$E$69,I93,'C - Sazby a jednotkové ceny'!$F$7:$F$69,J93)</f>
        <v>0</v>
      </c>
      <c r="N93" s="131">
        <f t="shared" si="1"/>
        <v>0</v>
      </c>
      <c r="O93" s="137" t="s">
        <v>1586</v>
      </c>
      <c r="P93" s="105" t="s">
        <v>1585</v>
      </c>
      <c r="Q93" s="105" t="s">
        <v>1585</v>
      </c>
      <c r="R93" s="105" t="s">
        <v>1585</v>
      </c>
      <c r="S93" s="105" t="s">
        <v>1585</v>
      </c>
      <c r="T93" s="105" t="s">
        <v>1585</v>
      </c>
    </row>
    <row r="94" spans="1:20" ht="15" customHeight="1" x14ac:dyDescent="0.2">
      <c r="A94" s="230" t="s">
        <v>2510</v>
      </c>
      <c r="B94" s="99">
        <v>63</v>
      </c>
      <c r="C94" s="100">
        <v>20315</v>
      </c>
      <c r="D94" s="233" t="s">
        <v>1530</v>
      </c>
      <c r="E94" s="101" t="s">
        <v>402</v>
      </c>
      <c r="F94" s="216" t="s">
        <v>1572</v>
      </c>
      <c r="G94" s="216" t="s">
        <v>1553</v>
      </c>
      <c r="H94" s="216">
        <v>0</v>
      </c>
      <c r="I94" s="220" t="s">
        <v>418</v>
      </c>
      <c r="J94" s="137">
        <v>20</v>
      </c>
      <c r="K94" s="105">
        <v>7.5</v>
      </c>
      <c r="L94" s="105" t="s">
        <v>1575</v>
      </c>
      <c r="M94" s="129">
        <f>SUMIFS('C - Sazby a jednotkové ceny'!$H$7:$H$69,'C - Sazby a jednotkové ceny'!$E$7:$E$69,I94,'C - Sazby a jednotkové ceny'!$F$7:$F$69,J94)</f>
        <v>0</v>
      </c>
      <c r="N94" s="131">
        <f t="shared" si="1"/>
        <v>0</v>
      </c>
      <c r="O94" s="137" t="s">
        <v>1586</v>
      </c>
      <c r="P94" s="105" t="s">
        <v>1585</v>
      </c>
      <c r="Q94" s="105" t="s">
        <v>1585</v>
      </c>
      <c r="R94" s="105" t="s">
        <v>1585</v>
      </c>
      <c r="S94" s="105" t="s">
        <v>1585</v>
      </c>
      <c r="T94" s="105" t="s">
        <v>1585</v>
      </c>
    </row>
    <row r="95" spans="1:20" ht="15" customHeight="1" x14ac:dyDescent="0.2">
      <c r="A95" s="230" t="s">
        <v>2510</v>
      </c>
      <c r="B95" s="99">
        <v>63</v>
      </c>
      <c r="C95" s="100">
        <v>20315</v>
      </c>
      <c r="D95" s="233" t="s">
        <v>1531</v>
      </c>
      <c r="E95" s="101" t="s">
        <v>402</v>
      </c>
      <c r="F95" s="216" t="s">
        <v>1572</v>
      </c>
      <c r="G95" s="216" t="s">
        <v>1556</v>
      </c>
      <c r="H95" s="216">
        <v>0</v>
      </c>
      <c r="I95" s="220" t="s">
        <v>418</v>
      </c>
      <c r="J95" s="137">
        <v>20</v>
      </c>
      <c r="K95" s="105">
        <v>2.78</v>
      </c>
      <c r="L95" s="105" t="s">
        <v>1575</v>
      </c>
      <c r="M95" s="129">
        <f>SUMIFS('C - Sazby a jednotkové ceny'!$H$7:$H$69,'C - Sazby a jednotkové ceny'!$E$7:$E$69,I95,'C - Sazby a jednotkové ceny'!$F$7:$F$69,J95)</f>
        <v>0</v>
      </c>
      <c r="N95" s="131">
        <f t="shared" si="1"/>
        <v>0</v>
      </c>
      <c r="O95" s="137" t="s">
        <v>1586</v>
      </c>
      <c r="P95" s="105" t="s">
        <v>1585</v>
      </c>
      <c r="Q95" s="105" t="s">
        <v>1585</v>
      </c>
      <c r="R95" s="105" t="s">
        <v>1585</v>
      </c>
      <c r="S95" s="105" t="s">
        <v>1585</v>
      </c>
      <c r="T95" s="105" t="s">
        <v>1585</v>
      </c>
    </row>
    <row r="96" spans="1:20" ht="15" customHeight="1" x14ac:dyDescent="0.2">
      <c r="A96" s="230" t="s">
        <v>2510</v>
      </c>
      <c r="B96" s="99">
        <v>63</v>
      </c>
      <c r="C96" s="100">
        <v>20315</v>
      </c>
      <c r="D96" s="233" t="s">
        <v>1532</v>
      </c>
      <c r="E96" s="101" t="s">
        <v>402</v>
      </c>
      <c r="F96" s="216" t="s">
        <v>1572</v>
      </c>
      <c r="G96" s="216" t="s">
        <v>1556</v>
      </c>
      <c r="H96" s="216">
        <v>0</v>
      </c>
      <c r="I96" s="220" t="s">
        <v>418</v>
      </c>
      <c r="J96" s="137">
        <v>20</v>
      </c>
      <c r="K96" s="105">
        <v>2.1</v>
      </c>
      <c r="L96" s="105" t="s">
        <v>1575</v>
      </c>
      <c r="M96" s="129">
        <f>SUMIFS('C - Sazby a jednotkové ceny'!$H$7:$H$69,'C - Sazby a jednotkové ceny'!$E$7:$E$69,I96,'C - Sazby a jednotkové ceny'!$F$7:$F$69,J96)</f>
        <v>0</v>
      </c>
      <c r="N96" s="131">
        <f t="shared" si="1"/>
        <v>0</v>
      </c>
      <c r="O96" s="137" t="s">
        <v>1586</v>
      </c>
      <c r="P96" s="105" t="s">
        <v>1585</v>
      </c>
      <c r="Q96" s="105" t="s">
        <v>1585</v>
      </c>
      <c r="R96" s="105" t="s">
        <v>1585</v>
      </c>
      <c r="S96" s="105" t="s">
        <v>1585</v>
      </c>
      <c r="T96" s="105" t="s">
        <v>1585</v>
      </c>
    </row>
    <row r="97" spans="1:20" ht="15" customHeight="1" x14ac:dyDescent="0.2">
      <c r="A97" s="230" t="s">
        <v>2510</v>
      </c>
      <c r="B97" s="99">
        <v>63</v>
      </c>
      <c r="C97" s="100">
        <v>20315</v>
      </c>
      <c r="D97" s="233" t="s">
        <v>1533</v>
      </c>
      <c r="E97" s="101" t="s">
        <v>402</v>
      </c>
      <c r="F97" s="216" t="s">
        <v>1572</v>
      </c>
      <c r="G97" s="216" t="s">
        <v>1556</v>
      </c>
      <c r="H97" s="216">
        <v>2.3625000000000003</v>
      </c>
      <c r="I97" s="220" t="s">
        <v>418</v>
      </c>
      <c r="J97" s="137">
        <v>20</v>
      </c>
      <c r="K97" s="105">
        <v>4.09</v>
      </c>
      <c r="L97" s="105" t="s">
        <v>1575</v>
      </c>
      <c r="M97" s="129">
        <f>SUMIFS('C - Sazby a jednotkové ceny'!$H$7:$H$69,'C - Sazby a jednotkové ceny'!$E$7:$E$69,I97,'C - Sazby a jednotkové ceny'!$F$7:$F$69,J97)</f>
        <v>0</v>
      </c>
      <c r="N97" s="131">
        <f t="shared" si="1"/>
        <v>0</v>
      </c>
      <c r="O97" s="137" t="s">
        <v>1586</v>
      </c>
      <c r="P97" s="105" t="s">
        <v>1585</v>
      </c>
      <c r="Q97" s="105" t="s">
        <v>1585</v>
      </c>
      <c r="R97" s="105" t="s">
        <v>1585</v>
      </c>
      <c r="S97" s="105" t="s">
        <v>1585</v>
      </c>
      <c r="T97" s="105" t="s">
        <v>1585</v>
      </c>
    </row>
    <row r="98" spans="1:20" ht="15" customHeight="1" x14ac:dyDescent="0.2">
      <c r="A98" s="230" t="s">
        <v>2510</v>
      </c>
      <c r="B98" s="99">
        <v>63</v>
      </c>
      <c r="C98" s="100">
        <v>20315</v>
      </c>
      <c r="D98" s="233" t="s">
        <v>1534</v>
      </c>
      <c r="E98" s="101" t="s">
        <v>402</v>
      </c>
      <c r="F98" s="216" t="s">
        <v>1572</v>
      </c>
      <c r="G98" s="216" t="s">
        <v>1562</v>
      </c>
      <c r="H98" s="216">
        <v>0.81</v>
      </c>
      <c r="I98" s="220" t="s">
        <v>418</v>
      </c>
      <c r="J98" s="137">
        <v>20</v>
      </c>
      <c r="K98" s="105">
        <v>2.25</v>
      </c>
      <c r="L98" s="105" t="s">
        <v>1575</v>
      </c>
      <c r="M98" s="129">
        <f>SUMIFS('C - Sazby a jednotkové ceny'!$H$7:$H$69,'C - Sazby a jednotkové ceny'!$E$7:$E$69,I98,'C - Sazby a jednotkové ceny'!$F$7:$F$69,J98)</f>
        <v>0</v>
      </c>
      <c r="N98" s="131">
        <f t="shared" si="1"/>
        <v>0</v>
      </c>
      <c r="O98" s="137" t="s">
        <v>1586</v>
      </c>
      <c r="P98" s="105" t="s">
        <v>1585</v>
      </c>
      <c r="Q98" s="105" t="s">
        <v>1585</v>
      </c>
      <c r="R98" s="105" t="s">
        <v>1585</v>
      </c>
      <c r="S98" s="105" t="s">
        <v>1585</v>
      </c>
      <c r="T98" s="105" t="s">
        <v>1585</v>
      </c>
    </row>
    <row r="99" spans="1:20" ht="15" customHeight="1" x14ac:dyDescent="0.2">
      <c r="A99" s="230" t="s">
        <v>2510</v>
      </c>
      <c r="B99" s="99">
        <v>63</v>
      </c>
      <c r="C99" s="100">
        <v>20315</v>
      </c>
      <c r="D99" s="233" t="s">
        <v>1535</v>
      </c>
      <c r="E99" s="101" t="s">
        <v>402</v>
      </c>
      <c r="F99" s="216" t="s">
        <v>1572</v>
      </c>
      <c r="G99" s="216" t="s">
        <v>1553</v>
      </c>
      <c r="H99" s="216">
        <v>0</v>
      </c>
      <c r="I99" s="220" t="s">
        <v>418</v>
      </c>
      <c r="J99" s="137">
        <v>20</v>
      </c>
      <c r="K99" s="105">
        <v>2.8</v>
      </c>
      <c r="L99" s="105" t="s">
        <v>1575</v>
      </c>
      <c r="M99" s="129">
        <f>SUMIFS('C - Sazby a jednotkové ceny'!$H$7:$H$69,'C - Sazby a jednotkové ceny'!$E$7:$E$69,I99,'C - Sazby a jednotkové ceny'!$F$7:$F$69,J99)</f>
        <v>0</v>
      </c>
      <c r="N99" s="131">
        <f t="shared" si="1"/>
        <v>0</v>
      </c>
      <c r="O99" s="137" t="s">
        <v>1586</v>
      </c>
      <c r="P99" s="105" t="s">
        <v>1585</v>
      </c>
      <c r="Q99" s="105" t="s">
        <v>1585</v>
      </c>
      <c r="R99" s="105" t="s">
        <v>1585</v>
      </c>
      <c r="S99" s="105" t="s">
        <v>1585</v>
      </c>
      <c r="T99" s="105" t="s">
        <v>1585</v>
      </c>
    </row>
    <row r="100" spans="1:20" ht="15" customHeight="1" x14ac:dyDescent="0.2">
      <c r="A100" s="230" t="s">
        <v>2510</v>
      </c>
      <c r="B100" s="99">
        <v>63</v>
      </c>
      <c r="C100" s="100">
        <v>20315</v>
      </c>
      <c r="D100" s="233" t="s">
        <v>1536</v>
      </c>
      <c r="E100" s="101" t="s">
        <v>402</v>
      </c>
      <c r="F100" s="216" t="s">
        <v>1572</v>
      </c>
      <c r="G100" s="216" t="s">
        <v>1553</v>
      </c>
      <c r="H100" s="216">
        <v>0</v>
      </c>
      <c r="I100" s="220" t="s">
        <v>418</v>
      </c>
      <c r="J100" s="137">
        <v>20</v>
      </c>
      <c r="K100" s="105">
        <v>1.9</v>
      </c>
      <c r="L100" s="105" t="s">
        <v>1575</v>
      </c>
      <c r="M100" s="129">
        <f>SUMIFS('C - Sazby a jednotkové ceny'!$H$7:$H$69,'C - Sazby a jednotkové ceny'!$E$7:$E$69,I100,'C - Sazby a jednotkové ceny'!$F$7:$F$69,J100)</f>
        <v>0</v>
      </c>
      <c r="N100" s="131">
        <f t="shared" si="1"/>
        <v>0</v>
      </c>
      <c r="O100" s="137" t="s">
        <v>1586</v>
      </c>
      <c r="P100" s="105" t="s">
        <v>1585</v>
      </c>
      <c r="Q100" s="105" t="s">
        <v>1585</v>
      </c>
      <c r="R100" s="105" t="s">
        <v>1585</v>
      </c>
      <c r="S100" s="105" t="s">
        <v>1585</v>
      </c>
      <c r="T100" s="105" t="s">
        <v>1585</v>
      </c>
    </row>
    <row r="101" spans="1:20" ht="15" customHeight="1" x14ac:dyDescent="0.2">
      <c r="A101" s="230" t="s">
        <v>2510</v>
      </c>
      <c r="B101" s="99">
        <v>63</v>
      </c>
      <c r="C101" s="100">
        <v>20315</v>
      </c>
      <c r="D101" s="233" t="s">
        <v>1537</v>
      </c>
      <c r="E101" s="101" t="s">
        <v>402</v>
      </c>
      <c r="F101" s="216" t="s">
        <v>1572</v>
      </c>
      <c r="G101" s="216" t="s">
        <v>1556</v>
      </c>
      <c r="H101" s="216">
        <v>0</v>
      </c>
      <c r="I101" s="220" t="s">
        <v>418</v>
      </c>
      <c r="J101" s="137">
        <v>20</v>
      </c>
      <c r="K101" s="105">
        <v>1.9</v>
      </c>
      <c r="L101" s="105" t="s">
        <v>1575</v>
      </c>
      <c r="M101" s="129">
        <f>SUMIFS('C - Sazby a jednotkové ceny'!$H$7:$H$69,'C - Sazby a jednotkové ceny'!$E$7:$E$69,I101,'C - Sazby a jednotkové ceny'!$F$7:$F$69,J101)</f>
        <v>0</v>
      </c>
      <c r="N101" s="131">
        <f t="shared" si="1"/>
        <v>0</v>
      </c>
      <c r="O101" s="137" t="s">
        <v>1586</v>
      </c>
      <c r="P101" s="105" t="s">
        <v>1585</v>
      </c>
      <c r="Q101" s="105" t="s">
        <v>1585</v>
      </c>
      <c r="R101" s="105" t="s">
        <v>1585</v>
      </c>
      <c r="S101" s="105" t="s">
        <v>1585</v>
      </c>
      <c r="T101" s="105" t="s">
        <v>1585</v>
      </c>
    </row>
    <row r="102" spans="1:20" ht="15" customHeight="1" x14ac:dyDescent="0.2">
      <c r="A102" s="230" t="s">
        <v>2510</v>
      </c>
      <c r="B102" s="99">
        <v>63</v>
      </c>
      <c r="C102" s="100">
        <v>20315</v>
      </c>
      <c r="D102" s="233" t="s">
        <v>1538</v>
      </c>
      <c r="E102" s="101" t="s">
        <v>402</v>
      </c>
      <c r="F102" s="216" t="s">
        <v>1572</v>
      </c>
      <c r="G102" s="216" t="s">
        <v>1556</v>
      </c>
      <c r="H102" s="216">
        <v>3.1725000000000003</v>
      </c>
      <c r="I102" s="220" t="s">
        <v>418</v>
      </c>
      <c r="J102" s="137">
        <v>20</v>
      </c>
      <c r="K102" s="105">
        <v>3.87</v>
      </c>
      <c r="L102" s="105" t="s">
        <v>1575</v>
      </c>
      <c r="M102" s="129">
        <f>SUMIFS('C - Sazby a jednotkové ceny'!$H$7:$H$69,'C - Sazby a jednotkové ceny'!$E$7:$E$69,I102,'C - Sazby a jednotkové ceny'!$F$7:$F$69,J102)</f>
        <v>0</v>
      </c>
      <c r="N102" s="131">
        <f t="shared" si="1"/>
        <v>0</v>
      </c>
      <c r="O102" s="137" t="s">
        <v>1586</v>
      </c>
      <c r="P102" s="105" t="s">
        <v>1585</v>
      </c>
      <c r="Q102" s="105" t="s">
        <v>1585</v>
      </c>
      <c r="R102" s="105" t="s">
        <v>1585</v>
      </c>
      <c r="S102" s="105" t="s">
        <v>1585</v>
      </c>
      <c r="T102" s="105" t="s">
        <v>1585</v>
      </c>
    </row>
    <row r="103" spans="1:20" ht="15" customHeight="1" x14ac:dyDescent="0.2">
      <c r="A103" s="230" t="s">
        <v>2510</v>
      </c>
      <c r="B103" s="99">
        <v>63</v>
      </c>
      <c r="C103" s="100">
        <v>20315</v>
      </c>
      <c r="D103" s="233" t="s">
        <v>1539</v>
      </c>
      <c r="E103" s="101" t="s">
        <v>402</v>
      </c>
      <c r="F103" s="216" t="s">
        <v>1572</v>
      </c>
      <c r="G103" s="216" t="s">
        <v>1556</v>
      </c>
      <c r="H103" s="216">
        <v>0</v>
      </c>
      <c r="I103" s="220" t="s">
        <v>418</v>
      </c>
      <c r="J103" s="137">
        <v>20</v>
      </c>
      <c r="K103" s="105">
        <v>4.5599999999999996</v>
      </c>
      <c r="L103" s="105" t="s">
        <v>1575</v>
      </c>
      <c r="M103" s="129">
        <f>SUMIFS('C - Sazby a jednotkové ceny'!$H$7:$H$69,'C - Sazby a jednotkové ceny'!$E$7:$E$69,I103,'C - Sazby a jednotkové ceny'!$F$7:$F$69,J103)</f>
        <v>0</v>
      </c>
      <c r="N103" s="131">
        <f t="shared" si="1"/>
        <v>0</v>
      </c>
      <c r="O103" s="137" t="s">
        <v>1586</v>
      </c>
      <c r="P103" s="105" t="s">
        <v>1585</v>
      </c>
      <c r="Q103" s="105" t="s">
        <v>1585</v>
      </c>
      <c r="R103" s="105" t="s">
        <v>1585</v>
      </c>
      <c r="S103" s="105" t="s">
        <v>1585</v>
      </c>
      <c r="T103" s="105" t="s">
        <v>1585</v>
      </c>
    </row>
    <row r="104" spans="1:20" ht="15" customHeight="1" x14ac:dyDescent="0.2">
      <c r="A104" s="230" t="s">
        <v>2510</v>
      </c>
      <c r="B104" s="99">
        <v>63</v>
      </c>
      <c r="C104" s="100">
        <v>20315</v>
      </c>
      <c r="D104" s="233" t="s">
        <v>1540</v>
      </c>
      <c r="E104" s="101" t="s">
        <v>402</v>
      </c>
      <c r="F104" s="216" t="s">
        <v>1572</v>
      </c>
      <c r="G104" s="216" t="s">
        <v>1556</v>
      </c>
      <c r="H104" s="216">
        <v>0</v>
      </c>
      <c r="I104" s="220" t="s">
        <v>418</v>
      </c>
      <c r="J104" s="137">
        <v>20</v>
      </c>
      <c r="K104" s="105">
        <v>2.54</v>
      </c>
      <c r="L104" s="105" t="s">
        <v>1575</v>
      </c>
      <c r="M104" s="129">
        <f>SUMIFS('C - Sazby a jednotkové ceny'!$H$7:$H$69,'C - Sazby a jednotkové ceny'!$E$7:$E$69,I104,'C - Sazby a jednotkové ceny'!$F$7:$F$69,J104)</f>
        <v>0</v>
      </c>
      <c r="N104" s="131">
        <f t="shared" si="1"/>
        <v>0</v>
      </c>
      <c r="O104" s="137" t="s">
        <v>1586</v>
      </c>
      <c r="P104" s="105" t="s">
        <v>1585</v>
      </c>
      <c r="Q104" s="105" t="s">
        <v>1585</v>
      </c>
      <c r="R104" s="105" t="s">
        <v>1585</v>
      </c>
      <c r="S104" s="105" t="s">
        <v>1585</v>
      </c>
      <c r="T104" s="105" t="s">
        <v>1585</v>
      </c>
    </row>
    <row r="105" spans="1:20" ht="15" customHeight="1" x14ac:dyDescent="0.2">
      <c r="A105" s="230" t="s">
        <v>2510</v>
      </c>
      <c r="B105" s="99">
        <v>63</v>
      </c>
      <c r="C105" s="100">
        <v>20315</v>
      </c>
      <c r="D105" s="233" t="s">
        <v>1541</v>
      </c>
      <c r="E105" s="101" t="s">
        <v>402</v>
      </c>
      <c r="F105" s="216" t="s">
        <v>1572</v>
      </c>
      <c r="G105" s="216" t="s">
        <v>1556</v>
      </c>
      <c r="H105" s="216">
        <v>0</v>
      </c>
      <c r="I105" s="220" t="s">
        <v>418</v>
      </c>
      <c r="J105" s="137">
        <v>20</v>
      </c>
      <c r="K105" s="105">
        <v>3.73</v>
      </c>
      <c r="L105" s="105" t="s">
        <v>1575</v>
      </c>
      <c r="M105" s="129">
        <f>SUMIFS('C - Sazby a jednotkové ceny'!$H$7:$H$69,'C - Sazby a jednotkové ceny'!$E$7:$E$69,I105,'C - Sazby a jednotkové ceny'!$F$7:$F$69,J105)</f>
        <v>0</v>
      </c>
      <c r="N105" s="131">
        <f t="shared" si="1"/>
        <v>0</v>
      </c>
      <c r="O105" s="137" t="s">
        <v>1586</v>
      </c>
      <c r="P105" s="105" t="s">
        <v>1585</v>
      </c>
      <c r="Q105" s="105" t="s">
        <v>1585</v>
      </c>
      <c r="R105" s="105" t="s">
        <v>1585</v>
      </c>
      <c r="S105" s="105" t="s">
        <v>1585</v>
      </c>
      <c r="T105" s="105" t="s">
        <v>1585</v>
      </c>
    </row>
    <row r="106" spans="1:20" ht="15" customHeight="1" x14ac:dyDescent="0.2">
      <c r="A106" s="230" t="s">
        <v>2510</v>
      </c>
      <c r="B106" s="99">
        <v>63</v>
      </c>
      <c r="C106" s="100">
        <v>20315</v>
      </c>
      <c r="D106" s="233" t="s">
        <v>1540</v>
      </c>
      <c r="E106" s="101" t="s">
        <v>402</v>
      </c>
      <c r="F106" s="216" t="s">
        <v>1572</v>
      </c>
      <c r="G106" s="216" t="s">
        <v>1556</v>
      </c>
      <c r="H106" s="216">
        <v>0.81</v>
      </c>
      <c r="I106" s="220" t="s">
        <v>418</v>
      </c>
      <c r="J106" s="137">
        <v>20</v>
      </c>
      <c r="K106" s="105">
        <v>2.66</v>
      </c>
      <c r="L106" s="105" t="s">
        <v>1575</v>
      </c>
      <c r="M106" s="129">
        <f>SUMIFS('C - Sazby a jednotkové ceny'!$H$7:$H$69,'C - Sazby a jednotkové ceny'!$E$7:$E$69,I106,'C - Sazby a jednotkové ceny'!$F$7:$F$69,J106)</f>
        <v>0</v>
      </c>
      <c r="N106" s="131">
        <f t="shared" si="1"/>
        <v>0</v>
      </c>
      <c r="O106" s="137" t="s">
        <v>1586</v>
      </c>
      <c r="P106" s="105" t="s">
        <v>1585</v>
      </c>
      <c r="Q106" s="105" t="s">
        <v>1585</v>
      </c>
      <c r="R106" s="105" t="s">
        <v>1585</v>
      </c>
      <c r="S106" s="105" t="s">
        <v>1585</v>
      </c>
      <c r="T106" s="105" t="s">
        <v>1585</v>
      </c>
    </row>
    <row r="107" spans="1:20" ht="15" customHeight="1" x14ac:dyDescent="0.2">
      <c r="A107" s="230" t="s">
        <v>2510</v>
      </c>
      <c r="B107" s="99">
        <v>63</v>
      </c>
      <c r="C107" s="100">
        <v>20315</v>
      </c>
      <c r="D107" s="233" t="s">
        <v>1542</v>
      </c>
      <c r="E107" s="101" t="s">
        <v>402</v>
      </c>
      <c r="F107" s="216" t="s">
        <v>1572</v>
      </c>
      <c r="G107" s="216" t="s">
        <v>1553</v>
      </c>
      <c r="H107" s="216">
        <v>0</v>
      </c>
      <c r="I107" s="220" t="s">
        <v>418</v>
      </c>
      <c r="J107" s="137">
        <v>20</v>
      </c>
      <c r="K107" s="105">
        <v>4.88</v>
      </c>
      <c r="L107" s="105" t="s">
        <v>1575</v>
      </c>
      <c r="M107" s="129">
        <f>SUMIFS('C - Sazby a jednotkové ceny'!$H$7:$H$69,'C - Sazby a jednotkové ceny'!$E$7:$E$69,I107,'C - Sazby a jednotkové ceny'!$F$7:$F$69,J107)</f>
        <v>0</v>
      </c>
      <c r="N107" s="131">
        <f t="shared" si="1"/>
        <v>0</v>
      </c>
      <c r="O107" s="137" t="s">
        <v>1586</v>
      </c>
      <c r="P107" s="105" t="s">
        <v>1585</v>
      </c>
      <c r="Q107" s="105" t="s">
        <v>1585</v>
      </c>
      <c r="R107" s="105" t="s">
        <v>1585</v>
      </c>
      <c r="S107" s="105" t="s">
        <v>1585</v>
      </c>
      <c r="T107" s="105" t="s">
        <v>1585</v>
      </c>
    </row>
    <row r="108" spans="1:20" ht="15" customHeight="1" x14ac:dyDescent="0.2">
      <c r="A108" s="230" t="s">
        <v>2510</v>
      </c>
      <c r="B108" s="99">
        <v>63</v>
      </c>
      <c r="C108" s="100">
        <v>20315</v>
      </c>
      <c r="D108" s="233" t="s">
        <v>1543</v>
      </c>
      <c r="E108" s="101" t="s">
        <v>402</v>
      </c>
      <c r="F108" s="216" t="s">
        <v>1572</v>
      </c>
      <c r="G108" s="216" t="s">
        <v>1553</v>
      </c>
      <c r="H108" s="216">
        <v>0</v>
      </c>
      <c r="I108" s="220" t="s">
        <v>418</v>
      </c>
      <c r="J108" s="137">
        <v>20</v>
      </c>
      <c r="K108" s="105">
        <v>2.0099999999999998</v>
      </c>
      <c r="L108" s="105" t="s">
        <v>1575</v>
      </c>
      <c r="M108" s="129">
        <f>SUMIFS('C - Sazby a jednotkové ceny'!$H$7:$H$69,'C - Sazby a jednotkové ceny'!$E$7:$E$69,I108,'C - Sazby a jednotkové ceny'!$F$7:$F$69,J108)</f>
        <v>0</v>
      </c>
      <c r="N108" s="131">
        <f t="shared" si="1"/>
        <v>0</v>
      </c>
      <c r="O108" s="137" t="s">
        <v>1586</v>
      </c>
      <c r="P108" s="105" t="s">
        <v>1585</v>
      </c>
      <c r="Q108" s="105" t="s">
        <v>1585</v>
      </c>
      <c r="R108" s="105" t="s">
        <v>1585</v>
      </c>
      <c r="S108" s="105" t="s">
        <v>1585</v>
      </c>
      <c r="T108" s="105" t="s">
        <v>1585</v>
      </c>
    </row>
    <row r="109" spans="1:20" ht="15" customHeight="1" x14ac:dyDescent="0.2">
      <c r="A109" s="230" t="s">
        <v>2510</v>
      </c>
      <c r="B109" s="99">
        <v>63</v>
      </c>
      <c r="C109" s="100">
        <v>20315</v>
      </c>
      <c r="D109" s="233" t="s">
        <v>1544</v>
      </c>
      <c r="E109" s="101" t="s">
        <v>402</v>
      </c>
      <c r="F109" s="216" t="s">
        <v>1572</v>
      </c>
      <c r="G109" s="216" t="s">
        <v>1553</v>
      </c>
      <c r="H109" s="216">
        <v>2.3625000000000003</v>
      </c>
      <c r="I109" s="220" t="s">
        <v>418</v>
      </c>
      <c r="J109" s="137">
        <v>20</v>
      </c>
      <c r="K109" s="105">
        <v>3.01</v>
      </c>
      <c r="L109" s="105" t="s">
        <v>1575</v>
      </c>
      <c r="M109" s="129">
        <f>SUMIFS('C - Sazby a jednotkové ceny'!$H$7:$H$69,'C - Sazby a jednotkové ceny'!$E$7:$E$69,I109,'C - Sazby a jednotkové ceny'!$F$7:$F$69,J109)</f>
        <v>0</v>
      </c>
      <c r="N109" s="131">
        <f t="shared" si="1"/>
        <v>0</v>
      </c>
      <c r="O109" s="137" t="s">
        <v>1586</v>
      </c>
      <c r="P109" s="105" t="s">
        <v>1585</v>
      </c>
      <c r="Q109" s="105" t="s">
        <v>1585</v>
      </c>
      <c r="R109" s="105" t="s">
        <v>1585</v>
      </c>
      <c r="S109" s="105" t="s">
        <v>1585</v>
      </c>
      <c r="T109" s="105" t="s">
        <v>1585</v>
      </c>
    </row>
    <row r="110" spans="1:20" ht="15" customHeight="1" x14ac:dyDescent="0.2">
      <c r="A110" s="230" t="s">
        <v>2510</v>
      </c>
      <c r="B110" s="99">
        <v>64</v>
      </c>
      <c r="C110" s="100">
        <v>24283</v>
      </c>
      <c r="D110" s="233" t="s">
        <v>1546</v>
      </c>
      <c r="E110" s="101" t="s">
        <v>403</v>
      </c>
      <c r="F110" s="220" t="s">
        <v>1571</v>
      </c>
      <c r="G110" s="216" t="s">
        <v>2511</v>
      </c>
      <c r="H110" s="216">
        <v>0</v>
      </c>
      <c r="I110" s="220" t="s">
        <v>345</v>
      </c>
      <c r="J110" s="137">
        <v>20</v>
      </c>
      <c r="K110" s="105">
        <v>1</v>
      </c>
      <c r="L110" s="105" t="s">
        <v>1576</v>
      </c>
      <c r="M110" s="129">
        <f>SUMIFS('C - Sazby a jednotkové ceny'!$H$7:$H$69,'C - Sazby a jednotkové ceny'!$E$7:$E$69,I110,'C - Sazby a jednotkové ceny'!$F$7:$F$69,J110)</f>
        <v>0</v>
      </c>
      <c r="N110" s="131">
        <f t="shared" si="1"/>
        <v>0</v>
      </c>
      <c r="O110" s="137" t="s">
        <v>1586</v>
      </c>
      <c r="P110" s="105" t="s">
        <v>1585</v>
      </c>
      <c r="Q110" s="105" t="s">
        <v>1585</v>
      </c>
      <c r="R110" s="105" t="s">
        <v>1585</v>
      </c>
      <c r="S110" s="105" t="s">
        <v>1585</v>
      </c>
      <c r="T110" s="105" t="s">
        <v>1585</v>
      </c>
    </row>
    <row r="111" spans="1:20" ht="15" customHeight="1" x14ac:dyDescent="0.2">
      <c r="A111" s="230" t="s">
        <v>2510</v>
      </c>
      <c r="B111" s="99">
        <v>64</v>
      </c>
      <c r="C111" s="100">
        <v>24283</v>
      </c>
      <c r="D111" s="233" t="s">
        <v>1547</v>
      </c>
      <c r="E111" s="101" t="s">
        <v>403</v>
      </c>
      <c r="F111" s="220" t="s">
        <v>1571</v>
      </c>
      <c r="G111" s="216" t="s">
        <v>2511</v>
      </c>
      <c r="H111" s="216">
        <v>0</v>
      </c>
      <c r="I111" s="220" t="s">
        <v>345</v>
      </c>
      <c r="J111" s="137">
        <v>20</v>
      </c>
      <c r="K111" s="105">
        <v>1</v>
      </c>
      <c r="L111" s="105" t="s">
        <v>1576</v>
      </c>
      <c r="M111" s="129">
        <f>SUMIFS('C - Sazby a jednotkové ceny'!$H$7:$H$69,'C - Sazby a jednotkové ceny'!$E$7:$E$69,I111,'C - Sazby a jednotkové ceny'!$F$7:$F$69,J111)</f>
        <v>0</v>
      </c>
      <c r="N111" s="131">
        <f t="shared" si="1"/>
        <v>0</v>
      </c>
      <c r="O111" s="137" t="s">
        <v>1586</v>
      </c>
      <c r="P111" s="105" t="s">
        <v>1585</v>
      </c>
      <c r="Q111" s="105" t="s">
        <v>1585</v>
      </c>
      <c r="R111" s="105" t="s">
        <v>1585</v>
      </c>
      <c r="S111" s="105" t="s">
        <v>1585</v>
      </c>
      <c r="T111" s="105" t="s">
        <v>1585</v>
      </c>
    </row>
    <row r="112" spans="1:20" ht="15" customHeight="1" x14ac:dyDescent="0.2">
      <c r="A112" s="230" t="s">
        <v>2510</v>
      </c>
      <c r="B112" s="99">
        <v>64</v>
      </c>
      <c r="C112" s="100">
        <v>24283</v>
      </c>
      <c r="D112" s="233" t="s">
        <v>1545</v>
      </c>
      <c r="E112" s="101" t="s">
        <v>403</v>
      </c>
      <c r="F112" s="220" t="s">
        <v>1571</v>
      </c>
      <c r="G112" s="216" t="s">
        <v>2511</v>
      </c>
      <c r="H112" s="216">
        <v>0</v>
      </c>
      <c r="I112" s="220" t="s">
        <v>345</v>
      </c>
      <c r="J112" s="137">
        <v>20</v>
      </c>
      <c r="K112" s="105">
        <v>1</v>
      </c>
      <c r="L112" s="105" t="s">
        <v>1576</v>
      </c>
      <c r="M112" s="129">
        <f>SUMIFS('C - Sazby a jednotkové ceny'!$H$7:$H$69,'C - Sazby a jednotkové ceny'!$E$7:$E$69,I112,'C - Sazby a jednotkové ceny'!$F$7:$F$69,J112)</f>
        <v>0</v>
      </c>
      <c r="N112" s="131">
        <f t="shared" si="1"/>
        <v>0</v>
      </c>
      <c r="O112" s="137" t="s">
        <v>1586</v>
      </c>
      <c r="P112" s="105" t="s">
        <v>1585</v>
      </c>
      <c r="Q112" s="105" t="s">
        <v>1585</v>
      </c>
      <c r="R112" s="105" t="s">
        <v>1585</v>
      </c>
      <c r="S112" s="105" t="s">
        <v>1585</v>
      </c>
      <c r="T112" s="105" t="s">
        <v>1585</v>
      </c>
    </row>
    <row r="113" spans="1:20" ht="15" customHeight="1" x14ac:dyDescent="0.2">
      <c r="A113" s="230" t="s">
        <v>489</v>
      </c>
      <c r="B113" s="99">
        <v>64</v>
      </c>
      <c r="C113" s="100">
        <v>24283</v>
      </c>
      <c r="D113" s="233" t="s">
        <v>523</v>
      </c>
      <c r="E113" s="101" t="s">
        <v>403</v>
      </c>
      <c r="F113" s="216" t="s">
        <v>1572</v>
      </c>
      <c r="G113" s="216" t="s">
        <v>522</v>
      </c>
      <c r="H113" s="216">
        <v>0</v>
      </c>
      <c r="I113" s="220" t="s">
        <v>418</v>
      </c>
      <c r="J113" s="137">
        <v>20</v>
      </c>
      <c r="K113" s="105">
        <v>1.6</v>
      </c>
      <c r="L113" s="105" t="s">
        <v>1575</v>
      </c>
      <c r="M113" s="129">
        <f>SUMIFS('C - Sazby a jednotkové ceny'!$H$7:$H$69,'C - Sazby a jednotkové ceny'!$E$7:$E$69,I113,'C - Sazby a jednotkové ceny'!$F$7:$F$69,J113)</f>
        <v>0</v>
      </c>
      <c r="N113" s="131">
        <f t="shared" si="1"/>
        <v>0</v>
      </c>
      <c r="O113" s="137" t="s">
        <v>1586</v>
      </c>
      <c r="P113" s="105" t="s">
        <v>1585</v>
      </c>
      <c r="Q113" s="105" t="s">
        <v>1585</v>
      </c>
      <c r="R113" s="105" t="s">
        <v>1585</v>
      </c>
      <c r="S113" s="105" t="s">
        <v>1585</v>
      </c>
      <c r="T113" s="105" t="s">
        <v>1585</v>
      </c>
    </row>
    <row r="114" spans="1:20" ht="15" customHeight="1" x14ac:dyDescent="0.2">
      <c r="A114" s="230" t="s">
        <v>489</v>
      </c>
      <c r="B114" s="99">
        <v>64</v>
      </c>
      <c r="C114" s="100">
        <v>24283</v>
      </c>
      <c r="D114" s="233" t="s">
        <v>524</v>
      </c>
      <c r="E114" s="101" t="s">
        <v>403</v>
      </c>
      <c r="F114" s="216" t="s">
        <v>1572</v>
      </c>
      <c r="G114" s="216" t="s">
        <v>2517</v>
      </c>
      <c r="H114" s="216">
        <v>0</v>
      </c>
      <c r="I114" s="220" t="s">
        <v>418</v>
      </c>
      <c r="J114" s="137">
        <v>20</v>
      </c>
      <c r="K114" s="105">
        <v>3.23</v>
      </c>
      <c r="L114" s="105" t="s">
        <v>1575</v>
      </c>
      <c r="M114" s="129">
        <f>SUMIFS('C - Sazby a jednotkové ceny'!$H$7:$H$69,'C - Sazby a jednotkové ceny'!$E$7:$E$69,I114,'C - Sazby a jednotkové ceny'!$F$7:$F$69,J114)</f>
        <v>0</v>
      </c>
      <c r="N114" s="131">
        <f t="shared" si="1"/>
        <v>0</v>
      </c>
      <c r="O114" s="137" t="s">
        <v>1586</v>
      </c>
      <c r="P114" s="105" t="s">
        <v>1585</v>
      </c>
      <c r="Q114" s="105" t="s">
        <v>1585</v>
      </c>
      <c r="R114" s="105" t="s">
        <v>1585</v>
      </c>
      <c r="S114" s="105" t="s">
        <v>1585</v>
      </c>
      <c r="T114" s="105" t="s">
        <v>1585</v>
      </c>
    </row>
    <row r="115" spans="1:20" ht="15" customHeight="1" x14ac:dyDescent="0.2">
      <c r="A115" s="230" t="s">
        <v>489</v>
      </c>
      <c r="B115" s="99">
        <v>64</v>
      </c>
      <c r="C115" s="100">
        <v>24283</v>
      </c>
      <c r="D115" s="233" t="s">
        <v>525</v>
      </c>
      <c r="E115" s="101" t="s">
        <v>403</v>
      </c>
      <c r="F115" s="216" t="s">
        <v>1572</v>
      </c>
      <c r="G115" s="216" t="s">
        <v>522</v>
      </c>
      <c r="H115" s="216">
        <v>0</v>
      </c>
      <c r="I115" s="220" t="s">
        <v>418</v>
      </c>
      <c r="J115" s="137">
        <v>20</v>
      </c>
      <c r="K115" s="105">
        <v>1.08</v>
      </c>
      <c r="L115" s="105" t="s">
        <v>1575</v>
      </c>
      <c r="M115" s="129">
        <f>SUMIFS('C - Sazby a jednotkové ceny'!$H$7:$H$69,'C - Sazby a jednotkové ceny'!$E$7:$E$69,I115,'C - Sazby a jednotkové ceny'!$F$7:$F$69,J115)</f>
        <v>0</v>
      </c>
      <c r="N115" s="131">
        <f t="shared" si="1"/>
        <v>0</v>
      </c>
      <c r="O115" s="137" t="s">
        <v>1586</v>
      </c>
      <c r="P115" s="105" t="s">
        <v>1585</v>
      </c>
      <c r="Q115" s="105" t="s">
        <v>1585</v>
      </c>
      <c r="R115" s="105" t="s">
        <v>1585</v>
      </c>
      <c r="S115" s="105" t="s">
        <v>1585</v>
      </c>
      <c r="T115" s="105" t="s">
        <v>1585</v>
      </c>
    </row>
    <row r="116" spans="1:20" ht="15" customHeight="1" x14ac:dyDescent="0.2">
      <c r="A116" s="230" t="s">
        <v>489</v>
      </c>
      <c r="B116" s="99">
        <v>64</v>
      </c>
      <c r="C116" s="100">
        <v>24283</v>
      </c>
      <c r="D116" s="233" t="s">
        <v>526</v>
      </c>
      <c r="E116" s="101" t="s">
        <v>403</v>
      </c>
      <c r="F116" s="216" t="s">
        <v>1572</v>
      </c>
      <c r="G116" s="216" t="s">
        <v>2517</v>
      </c>
      <c r="H116" s="216">
        <v>21.517999999999997</v>
      </c>
      <c r="I116" s="220" t="s">
        <v>418</v>
      </c>
      <c r="J116" s="137">
        <v>20</v>
      </c>
      <c r="K116" s="105">
        <v>3.2</v>
      </c>
      <c r="L116" s="105" t="s">
        <v>1575</v>
      </c>
      <c r="M116" s="129">
        <f>SUMIFS('C - Sazby a jednotkové ceny'!$H$7:$H$69,'C - Sazby a jednotkové ceny'!$E$7:$E$69,I116,'C - Sazby a jednotkové ceny'!$F$7:$F$69,J116)</f>
        <v>0</v>
      </c>
      <c r="N116" s="131">
        <f t="shared" si="1"/>
        <v>0</v>
      </c>
      <c r="O116" s="137" t="s">
        <v>1586</v>
      </c>
      <c r="P116" s="105" t="s">
        <v>1585</v>
      </c>
      <c r="Q116" s="105" t="s">
        <v>1585</v>
      </c>
      <c r="R116" s="105" t="s">
        <v>1585</v>
      </c>
      <c r="S116" s="105" t="s">
        <v>1585</v>
      </c>
      <c r="T116" s="105" t="s">
        <v>1585</v>
      </c>
    </row>
    <row r="117" spans="1:20" ht="15" customHeight="1" x14ac:dyDescent="0.2">
      <c r="A117" s="230" t="s">
        <v>489</v>
      </c>
      <c r="B117" s="99">
        <v>64</v>
      </c>
      <c r="C117" s="100">
        <v>24283</v>
      </c>
      <c r="D117" s="233" t="s">
        <v>527</v>
      </c>
      <c r="E117" s="101" t="s">
        <v>403</v>
      </c>
      <c r="F117" s="216" t="s">
        <v>1572</v>
      </c>
      <c r="G117" s="216" t="s">
        <v>2517</v>
      </c>
      <c r="H117" s="216">
        <v>0</v>
      </c>
      <c r="I117" s="220" t="s">
        <v>418</v>
      </c>
      <c r="J117" s="137">
        <v>20</v>
      </c>
      <c r="K117" s="105">
        <v>3.2</v>
      </c>
      <c r="L117" s="105" t="s">
        <v>1575</v>
      </c>
      <c r="M117" s="129">
        <f>SUMIFS('C - Sazby a jednotkové ceny'!$H$7:$H$69,'C - Sazby a jednotkové ceny'!$E$7:$E$69,I117,'C - Sazby a jednotkové ceny'!$F$7:$F$69,J117)</f>
        <v>0</v>
      </c>
      <c r="N117" s="131">
        <f t="shared" si="1"/>
        <v>0</v>
      </c>
      <c r="O117" s="137" t="s">
        <v>1586</v>
      </c>
      <c r="P117" s="105" t="s">
        <v>1585</v>
      </c>
      <c r="Q117" s="105" t="s">
        <v>1585</v>
      </c>
      <c r="R117" s="105" t="s">
        <v>1585</v>
      </c>
      <c r="S117" s="105" t="s">
        <v>1585</v>
      </c>
      <c r="T117" s="105" t="s">
        <v>1585</v>
      </c>
    </row>
    <row r="118" spans="1:20" ht="15" customHeight="1" x14ac:dyDescent="0.2">
      <c r="A118" s="230" t="s">
        <v>2510</v>
      </c>
      <c r="B118" s="99">
        <v>64</v>
      </c>
      <c r="C118" s="100">
        <v>24283</v>
      </c>
      <c r="D118" s="233" t="s">
        <v>528</v>
      </c>
      <c r="E118" s="101" t="s">
        <v>403</v>
      </c>
      <c r="F118" s="216" t="s">
        <v>1572</v>
      </c>
      <c r="G118" s="216" t="s">
        <v>1556</v>
      </c>
      <c r="H118" s="216">
        <v>14.76</v>
      </c>
      <c r="I118" s="220" t="s">
        <v>418</v>
      </c>
      <c r="J118" s="137">
        <v>20</v>
      </c>
      <c r="K118" s="105">
        <v>8.56</v>
      </c>
      <c r="L118" s="105" t="s">
        <v>1575</v>
      </c>
      <c r="M118" s="129">
        <f>SUMIFS('C - Sazby a jednotkové ceny'!$H$7:$H$69,'C - Sazby a jednotkové ceny'!$E$7:$E$69,I118,'C - Sazby a jednotkové ceny'!$F$7:$F$69,J118)</f>
        <v>0</v>
      </c>
      <c r="N118" s="131">
        <f t="shared" si="1"/>
        <v>0</v>
      </c>
      <c r="O118" s="137" t="s">
        <v>1586</v>
      </c>
      <c r="P118" s="105" t="s">
        <v>1585</v>
      </c>
      <c r="Q118" s="105" t="s">
        <v>1585</v>
      </c>
      <c r="R118" s="105" t="s">
        <v>1585</v>
      </c>
      <c r="S118" s="105" t="s">
        <v>1585</v>
      </c>
      <c r="T118" s="105" t="s">
        <v>1585</v>
      </c>
    </row>
    <row r="119" spans="1:20" ht="15" customHeight="1" x14ac:dyDescent="0.2">
      <c r="A119" s="230" t="s">
        <v>2510</v>
      </c>
      <c r="B119" s="99">
        <v>64</v>
      </c>
      <c r="C119" s="100">
        <v>24283</v>
      </c>
      <c r="D119" s="233" t="s">
        <v>529</v>
      </c>
      <c r="E119" s="101" t="s">
        <v>403</v>
      </c>
      <c r="F119" s="216" t="s">
        <v>1572</v>
      </c>
      <c r="G119" s="216" t="s">
        <v>1553</v>
      </c>
      <c r="H119" s="216">
        <v>2.1</v>
      </c>
      <c r="I119" s="220" t="s">
        <v>418</v>
      </c>
      <c r="J119" s="137">
        <v>20</v>
      </c>
      <c r="K119" s="105">
        <v>6.76</v>
      </c>
      <c r="L119" s="105" t="s">
        <v>1575</v>
      </c>
      <c r="M119" s="129">
        <f>SUMIFS('C - Sazby a jednotkové ceny'!$H$7:$H$69,'C - Sazby a jednotkové ceny'!$E$7:$E$69,I119,'C - Sazby a jednotkové ceny'!$F$7:$F$69,J119)</f>
        <v>0</v>
      </c>
      <c r="N119" s="131">
        <f t="shared" si="1"/>
        <v>0</v>
      </c>
      <c r="O119" s="137" t="s">
        <v>1586</v>
      </c>
      <c r="P119" s="105" t="s">
        <v>1585</v>
      </c>
      <c r="Q119" s="105" t="s">
        <v>1585</v>
      </c>
      <c r="R119" s="105" t="s">
        <v>1585</v>
      </c>
      <c r="S119" s="105" t="s">
        <v>1585</v>
      </c>
      <c r="T119" s="105" t="s">
        <v>1585</v>
      </c>
    </row>
    <row r="120" spans="1:20" ht="15" customHeight="1" x14ac:dyDescent="0.2">
      <c r="A120" s="230" t="s">
        <v>489</v>
      </c>
      <c r="B120" s="99">
        <v>64</v>
      </c>
      <c r="C120" s="100">
        <v>24283</v>
      </c>
      <c r="D120" s="233" t="s">
        <v>530</v>
      </c>
      <c r="E120" s="101" t="s">
        <v>403</v>
      </c>
      <c r="F120" s="216" t="s">
        <v>1572</v>
      </c>
      <c r="G120" s="216" t="s">
        <v>522</v>
      </c>
      <c r="H120" s="216">
        <v>0</v>
      </c>
      <c r="I120" s="220" t="s">
        <v>418</v>
      </c>
      <c r="J120" s="137">
        <v>20</v>
      </c>
      <c r="K120" s="105">
        <v>12.23</v>
      </c>
      <c r="L120" s="105" t="s">
        <v>1575</v>
      </c>
      <c r="M120" s="129">
        <f>SUMIFS('C - Sazby a jednotkové ceny'!$H$7:$H$69,'C - Sazby a jednotkové ceny'!$E$7:$E$69,I120,'C - Sazby a jednotkové ceny'!$F$7:$F$69,J120)</f>
        <v>0</v>
      </c>
      <c r="N120" s="131">
        <f t="shared" si="1"/>
        <v>0</v>
      </c>
      <c r="O120" s="137" t="s">
        <v>1586</v>
      </c>
      <c r="P120" s="105" t="s">
        <v>1585</v>
      </c>
      <c r="Q120" s="105" t="s">
        <v>1585</v>
      </c>
      <c r="R120" s="105" t="s">
        <v>1585</v>
      </c>
      <c r="S120" s="105" t="s">
        <v>1585</v>
      </c>
      <c r="T120" s="105" t="s">
        <v>1585</v>
      </c>
    </row>
    <row r="121" spans="1:20" ht="15" customHeight="1" x14ac:dyDescent="0.2">
      <c r="A121" s="230" t="s">
        <v>489</v>
      </c>
      <c r="B121" s="99">
        <v>64</v>
      </c>
      <c r="C121" s="100">
        <v>24283</v>
      </c>
      <c r="D121" s="233" t="s">
        <v>531</v>
      </c>
      <c r="E121" s="101" t="s">
        <v>403</v>
      </c>
      <c r="F121" s="216" t="s">
        <v>1572</v>
      </c>
      <c r="G121" s="216" t="s">
        <v>1556</v>
      </c>
      <c r="H121" s="216">
        <v>14.78656</v>
      </c>
      <c r="I121" s="220" t="s">
        <v>418</v>
      </c>
      <c r="J121" s="137">
        <v>20</v>
      </c>
      <c r="K121" s="105">
        <v>25.09</v>
      </c>
      <c r="L121" s="105" t="s">
        <v>1575</v>
      </c>
      <c r="M121" s="129">
        <f>SUMIFS('C - Sazby a jednotkové ceny'!$H$7:$H$69,'C - Sazby a jednotkové ceny'!$E$7:$E$69,I121,'C - Sazby a jednotkové ceny'!$F$7:$F$69,J121)</f>
        <v>0</v>
      </c>
      <c r="N121" s="131">
        <f t="shared" si="1"/>
        <v>0</v>
      </c>
      <c r="O121" s="137" t="s">
        <v>1586</v>
      </c>
      <c r="P121" s="105" t="s">
        <v>1585</v>
      </c>
      <c r="Q121" s="105" t="s">
        <v>1585</v>
      </c>
      <c r="R121" s="105" t="s">
        <v>1585</v>
      </c>
      <c r="S121" s="105" t="s">
        <v>1585</v>
      </c>
      <c r="T121" s="105" t="s">
        <v>1585</v>
      </c>
    </row>
    <row r="122" spans="1:20" ht="15" customHeight="1" x14ac:dyDescent="0.2">
      <c r="A122" s="230" t="s">
        <v>489</v>
      </c>
      <c r="B122" s="99">
        <v>64</v>
      </c>
      <c r="C122" s="100">
        <v>24283</v>
      </c>
      <c r="D122" s="233" t="s">
        <v>532</v>
      </c>
      <c r="E122" s="101" t="s">
        <v>403</v>
      </c>
      <c r="F122" s="216" t="s">
        <v>1572</v>
      </c>
      <c r="G122" s="216" t="s">
        <v>1553</v>
      </c>
      <c r="H122" s="216">
        <v>0</v>
      </c>
      <c r="I122" s="220" t="s">
        <v>418</v>
      </c>
      <c r="J122" s="137">
        <v>20</v>
      </c>
      <c r="K122" s="105">
        <v>8.7100000000000009</v>
      </c>
      <c r="L122" s="105" t="s">
        <v>1575</v>
      </c>
      <c r="M122" s="129">
        <f>SUMIFS('C - Sazby a jednotkové ceny'!$H$7:$H$69,'C - Sazby a jednotkové ceny'!$E$7:$E$69,I122,'C - Sazby a jednotkové ceny'!$F$7:$F$69,J122)</f>
        <v>0</v>
      </c>
      <c r="N122" s="131">
        <f t="shared" si="1"/>
        <v>0</v>
      </c>
      <c r="O122" s="137" t="s">
        <v>1586</v>
      </c>
      <c r="P122" s="105" t="s">
        <v>1585</v>
      </c>
      <c r="Q122" s="105" t="s">
        <v>1585</v>
      </c>
      <c r="R122" s="105" t="s">
        <v>1585</v>
      </c>
      <c r="S122" s="105" t="s">
        <v>1585</v>
      </c>
      <c r="T122" s="105" t="s">
        <v>1585</v>
      </c>
    </row>
    <row r="123" spans="1:20" ht="15" customHeight="1" x14ac:dyDescent="0.2">
      <c r="A123" s="230" t="s">
        <v>489</v>
      </c>
      <c r="B123" s="99">
        <v>64</v>
      </c>
      <c r="C123" s="100">
        <v>24283</v>
      </c>
      <c r="D123" s="233" t="s">
        <v>533</v>
      </c>
      <c r="E123" s="101" t="s">
        <v>403</v>
      </c>
      <c r="F123" s="216" t="s">
        <v>1572</v>
      </c>
      <c r="G123" s="216" t="s">
        <v>522</v>
      </c>
      <c r="H123" s="216">
        <v>0</v>
      </c>
      <c r="I123" s="220" t="s">
        <v>418</v>
      </c>
      <c r="J123" s="137">
        <v>20</v>
      </c>
      <c r="K123" s="105">
        <v>3.84</v>
      </c>
      <c r="L123" s="105" t="s">
        <v>1575</v>
      </c>
      <c r="M123" s="129">
        <f>SUMIFS('C - Sazby a jednotkové ceny'!$H$7:$H$69,'C - Sazby a jednotkové ceny'!$E$7:$E$69,I123,'C - Sazby a jednotkové ceny'!$F$7:$F$69,J123)</f>
        <v>0</v>
      </c>
      <c r="N123" s="131">
        <f t="shared" si="1"/>
        <v>0</v>
      </c>
      <c r="O123" s="137" t="s">
        <v>1586</v>
      </c>
      <c r="P123" s="105" t="s">
        <v>1585</v>
      </c>
      <c r="Q123" s="105" t="s">
        <v>1585</v>
      </c>
      <c r="R123" s="105" t="s">
        <v>1585</v>
      </c>
      <c r="S123" s="105" t="s">
        <v>1585</v>
      </c>
      <c r="T123" s="105" t="s">
        <v>1585</v>
      </c>
    </row>
    <row r="124" spans="1:20" ht="15" customHeight="1" x14ac:dyDescent="0.2">
      <c r="A124" s="230" t="s">
        <v>489</v>
      </c>
      <c r="B124" s="99">
        <v>64</v>
      </c>
      <c r="C124" s="100">
        <v>24283</v>
      </c>
      <c r="D124" s="233" t="s">
        <v>534</v>
      </c>
      <c r="E124" s="101" t="s">
        <v>403</v>
      </c>
      <c r="F124" s="216" t="s">
        <v>1572</v>
      </c>
      <c r="G124" s="216" t="s">
        <v>2517</v>
      </c>
      <c r="H124" s="216">
        <v>0</v>
      </c>
      <c r="I124" s="220" t="s">
        <v>418</v>
      </c>
      <c r="J124" s="137">
        <v>20</v>
      </c>
      <c r="K124" s="105">
        <v>2.2400000000000002</v>
      </c>
      <c r="L124" s="105" t="s">
        <v>1575</v>
      </c>
      <c r="M124" s="129">
        <f>SUMIFS('C - Sazby a jednotkové ceny'!$H$7:$H$69,'C - Sazby a jednotkové ceny'!$E$7:$E$69,I124,'C - Sazby a jednotkové ceny'!$F$7:$F$69,J124)</f>
        <v>0</v>
      </c>
      <c r="N124" s="131">
        <f t="shared" si="1"/>
        <v>0</v>
      </c>
      <c r="O124" s="137" t="s">
        <v>1586</v>
      </c>
      <c r="P124" s="105" t="s">
        <v>1585</v>
      </c>
      <c r="Q124" s="105" t="s">
        <v>1585</v>
      </c>
      <c r="R124" s="105" t="s">
        <v>1585</v>
      </c>
      <c r="S124" s="105" t="s">
        <v>1585</v>
      </c>
      <c r="T124" s="105" t="s">
        <v>1585</v>
      </c>
    </row>
    <row r="125" spans="1:20" ht="15" customHeight="1" x14ac:dyDescent="0.2">
      <c r="A125" s="230" t="s">
        <v>489</v>
      </c>
      <c r="B125" s="99">
        <v>64</v>
      </c>
      <c r="C125" s="100">
        <v>24283</v>
      </c>
      <c r="D125" s="233" t="s">
        <v>535</v>
      </c>
      <c r="E125" s="101" t="s">
        <v>403</v>
      </c>
      <c r="F125" s="216" t="s">
        <v>1572</v>
      </c>
      <c r="G125" s="216" t="s">
        <v>522</v>
      </c>
      <c r="H125" s="216">
        <v>0</v>
      </c>
      <c r="I125" s="220" t="s">
        <v>418</v>
      </c>
      <c r="J125" s="137">
        <v>20</v>
      </c>
      <c r="K125" s="105">
        <v>2.2400000000000002</v>
      </c>
      <c r="L125" s="105" t="s">
        <v>1575</v>
      </c>
      <c r="M125" s="129">
        <f>SUMIFS('C - Sazby a jednotkové ceny'!$H$7:$H$69,'C - Sazby a jednotkové ceny'!$E$7:$E$69,I125,'C - Sazby a jednotkové ceny'!$F$7:$F$69,J125)</f>
        <v>0</v>
      </c>
      <c r="N125" s="131">
        <f t="shared" si="1"/>
        <v>0</v>
      </c>
      <c r="O125" s="137" t="s">
        <v>1586</v>
      </c>
      <c r="P125" s="105" t="s">
        <v>1585</v>
      </c>
      <c r="Q125" s="105" t="s">
        <v>1585</v>
      </c>
      <c r="R125" s="105" t="s">
        <v>1585</v>
      </c>
      <c r="S125" s="105" t="s">
        <v>1585</v>
      </c>
      <c r="T125" s="105" t="s">
        <v>1585</v>
      </c>
    </row>
    <row r="126" spans="1:20" ht="15" customHeight="1" x14ac:dyDescent="0.2">
      <c r="A126" s="230" t="s">
        <v>489</v>
      </c>
      <c r="B126" s="99">
        <v>64</v>
      </c>
      <c r="C126" s="100">
        <v>24283</v>
      </c>
      <c r="D126" s="233" t="s">
        <v>536</v>
      </c>
      <c r="E126" s="101" t="s">
        <v>403</v>
      </c>
      <c r="F126" s="216" t="s">
        <v>1572</v>
      </c>
      <c r="G126" s="216" t="s">
        <v>2517</v>
      </c>
      <c r="H126" s="216">
        <v>21.517999999999997</v>
      </c>
      <c r="I126" s="220" t="s">
        <v>418</v>
      </c>
      <c r="J126" s="137">
        <v>20</v>
      </c>
      <c r="K126" s="105">
        <v>9.1999999999999993</v>
      </c>
      <c r="L126" s="105" t="s">
        <v>1575</v>
      </c>
      <c r="M126" s="129">
        <f>SUMIFS('C - Sazby a jednotkové ceny'!$H$7:$H$69,'C - Sazby a jednotkové ceny'!$E$7:$E$69,I126,'C - Sazby a jednotkové ceny'!$F$7:$F$69,J126)</f>
        <v>0</v>
      </c>
      <c r="N126" s="131">
        <f t="shared" si="1"/>
        <v>0</v>
      </c>
      <c r="O126" s="137" t="s">
        <v>1586</v>
      </c>
      <c r="P126" s="105" t="s">
        <v>1585</v>
      </c>
      <c r="Q126" s="105" t="s">
        <v>1585</v>
      </c>
      <c r="R126" s="105" t="s">
        <v>1585</v>
      </c>
      <c r="S126" s="105" t="s">
        <v>1585</v>
      </c>
      <c r="T126" s="105" t="s">
        <v>1585</v>
      </c>
    </row>
    <row r="127" spans="1:20" ht="15" customHeight="1" x14ac:dyDescent="0.2">
      <c r="A127" s="230" t="s">
        <v>489</v>
      </c>
      <c r="B127" s="99">
        <v>64</v>
      </c>
      <c r="C127" s="100">
        <v>24283</v>
      </c>
      <c r="D127" s="233" t="s">
        <v>537</v>
      </c>
      <c r="E127" s="101" t="s">
        <v>403</v>
      </c>
      <c r="F127" s="216" t="s">
        <v>1572</v>
      </c>
      <c r="G127" s="216" t="s">
        <v>1553</v>
      </c>
      <c r="H127" s="216">
        <v>0</v>
      </c>
      <c r="I127" s="220" t="s">
        <v>418</v>
      </c>
      <c r="J127" s="137">
        <v>20</v>
      </c>
      <c r="K127" s="105">
        <v>6</v>
      </c>
      <c r="L127" s="105" t="s">
        <v>1575</v>
      </c>
      <c r="M127" s="129">
        <f>SUMIFS('C - Sazby a jednotkové ceny'!$H$7:$H$69,'C - Sazby a jednotkové ceny'!$E$7:$E$69,I127,'C - Sazby a jednotkové ceny'!$F$7:$F$69,J127)</f>
        <v>0</v>
      </c>
      <c r="N127" s="131">
        <f t="shared" si="1"/>
        <v>0</v>
      </c>
      <c r="O127" s="137" t="s">
        <v>1586</v>
      </c>
      <c r="P127" s="105" t="s">
        <v>1585</v>
      </c>
      <c r="Q127" s="105" t="s">
        <v>1585</v>
      </c>
      <c r="R127" s="105" t="s">
        <v>1585</v>
      </c>
      <c r="S127" s="105" t="s">
        <v>1585</v>
      </c>
      <c r="T127" s="105" t="s">
        <v>1585</v>
      </c>
    </row>
    <row r="128" spans="1:20" ht="15" customHeight="1" x14ac:dyDescent="0.2">
      <c r="A128" s="230" t="s">
        <v>489</v>
      </c>
      <c r="B128" s="99">
        <v>64</v>
      </c>
      <c r="C128" s="100">
        <v>24283</v>
      </c>
      <c r="D128" s="233" t="s">
        <v>538</v>
      </c>
      <c r="E128" s="101" t="s">
        <v>403</v>
      </c>
      <c r="F128" s="216" t="s">
        <v>1572</v>
      </c>
      <c r="G128" s="216" t="s">
        <v>1556</v>
      </c>
      <c r="H128" s="216">
        <v>21.517999999999997</v>
      </c>
      <c r="I128" s="220" t="s">
        <v>418</v>
      </c>
      <c r="J128" s="137">
        <v>20</v>
      </c>
      <c r="K128" s="105">
        <v>2.2999999999999998</v>
      </c>
      <c r="L128" s="105" t="s">
        <v>1575</v>
      </c>
      <c r="M128" s="129">
        <f>SUMIFS('C - Sazby a jednotkové ceny'!$H$7:$H$69,'C - Sazby a jednotkové ceny'!$E$7:$E$69,I128,'C - Sazby a jednotkové ceny'!$F$7:$F$69,J128)</f>
        <v>0</v>
      </c>
      <c r="N128" s="131">
        <f t="shared" si="1"/>
        <v>0</v>
      </c>
      <c r="O128" s="137" t="s">
        <v>1586</v>
      </c>
      <c r="P128" s="105" t="s">
        <v>1585</v>
      </c>
      <c r="Q128" s="105" t="s">
        <v>1585</v>
      </c>
      <c r="R128" s="105" t="s">
        <v>1585</v>
      </c>
      <c r="S128" s="105" t="s">
        <v>1585</v>
      </c>
      <c r="T128" s="105" t="s">
        <v>1585</v>
      </c>
    </row>
    <row r="129" spans="1:20" ht="15" customHeight="1" x14ac:dyDescent="0.2">
      <c r="A129" s="230" t="s">
        <v>489</v>
      </c>
      <c r="B129" s="99">
        <v>64</v>
      </c>
      <c r="C129" s="100">
        <v>24283</v>
      </c>
      <c r="D129" s="233" t="s">
        <v>539</v>
      </c>
      <c r="E129" s="101" t="s">
        <v>403</v>
      </c>
      <c r="F129" s="216" t="s">
        <v>1572</v>
      </c>
      <c r="G129" s="216" t="s">
        <v>2517</v>
      </c>
      <c r="H129" s="216">
        <v>0</v>
      </c>
      <c r="I129" s="220" t="s">
        <v>418</v>
      </c>
      <c r="J129" s="137">
        <v>20</v>
      </c>
      <c r="K129" s="105">
        <v>5.2</v>
      </c>
      <c r="L129" s="105" t="s">
        <v>1575</v>
      </c>
      <c r="M129" s="129">
        <f>SUMIFS('C - Sazby a jednotkové ceny'!$H$7:$H$69,'C - Sazby a jednotkové ceny'!$E$7:$E$69,I129,'C - Sazby a jednotkové ceny'!$F$7:$F$69,J129)</f>
        <v>0</v>
      </c>
      <c r="N129" s="131">
        <f t="shared" si="1"/>
        <v>0</v>
      </c>
      <c r="O129" s="137" t="s">
        <v>1586</v>
      </c>
      <c r="P129" s="105" t="s">
        <v>1585</v>
      </c>
      <c r="Q129" s="105" t="s">
        <v>1585</v>
      </c>
      <c r="R129" s="105" t="s">
        <v>1585</v>
      </c>
      <c r="S129" s="105" t="s">
        <v>1585</v>
      </c>
      <c r="T129" s="105" t="s">
        <v>1585</v>
      </c>
    </row>
    <row r="130" spans="1:20" ht="15" customHeight="1" x14ac:dyDescent="0.2">
      <c r="A130" s="230" t="s">
        <v>489</v>
      </c>
      <c r="B130" s="99">
        <v>64</v>
      </c>
      <c r="C130" s="100">
        <v>24283</v>
      </c>
      <c r="D130" s="233" t="s">
        <v>540</v>
      </c>
      <c r="E130" s="101" t="s">
        <v>403</v>
      </c>
      <c r="F130" s="216" t="s">
        <v>1572</v>
      </c>
      <c r="G130" s="216" t="s">
        <v>1553</v>
      </c>
      <c r="H130" s="216">
        <v>11.889999999999999</v>
      </c>
      <c r="I130" s="220" t="s">
        <v>418</v>
      </c>
      <c r="J130" s="137">
        <v>20</v>
      </c>
      <c r="K130" s="105">
        <v>6.9</v>
      </c>
      <c r="L130" s="105" t="s">
        <v>1575</v>
      </c>
      <c r="M130" s="129">
        <f>SUMIFS('C - Sazby a jednotkové ceny'!$H$7:$H$69,'C - Sazby a jednotkové ceny'!$E$7:$E$69,I130,'C - Sazby a jednotkové ceny'!$F$7:$F$69,J130)</f>
        <v>0</v>
      </c>
      <c r="N130" s="131">
        <f t="shared" si="1"/>
        <v>0</v>
      </c>
      <c r="O130" s="137" t="s">
        <v>1586</v>
      </c>
      <c r="P130" s="105" t="s">
        <v>1585</v>
      </c>
      <c r="Q130" s="105" t="s">
        <v>1585</v>
      </c>
      <c r="R130" s="105" t="s">
        <v>1585</v>
      </c>
      <c r="S130" s="105" t="s">
        <v>1585</v>
      </c>
      <c r="T130" s="105" t="s">
        <v>1585</v>
      </c>
    </row>
    <row r="131" spans="1:20" ht="15" customHeight="1" x14ac:dyDescent="0.2">
      <c r="A131" s="230" t="s">
        <v>489</v>
      </c>
      <c r="B131" s="99">
        <v>64</v>
      </c>
      <c r="C131" s="100">
        <v>24283</v>
      </c>
      <c r="D131" s="233" t="s">
        <v>541</v>
      </c>
      <c r="E131" s="101" t="s">
        <v>403</v>
      </c>
      <c r="F131" s="216" t="s">
        <v>1572</v>
      </c>
      <c r="G131" s="216" t="s">
        <v>1556</v>
      </c>
      <c r="H131" s="216">
        <v>0</v>
      </c>
      <c r="I131" s="220" t="s">
        <v>418</v>
      </c>
      <c r="J131" s="137">
        <v>20</v>
      </c>
      <c r="K131" s="105">
        <v>4.8</v>
      </c>
      <c r="L131" s="105" t="s">
        <v>1575</v>
      </c>
      <c r="M131" s="129">
        <f>SUMIFS('C - Sazby a jednotkové ceny'!$H$7:$H$69,'C - Sazby a jednotkové ceny'!$E$7:$E$69,I131,'C - Sazby a jednotkové ceny'!$F$7:$F$69,J131)</f>
        <v>0</v>
      </c>
      <c r="N131" s="131">
        <f t="shared" si="1"/>
        <v>0</v>
      </c>
      <c r="O131" s="137" t="s">
        <v>1586</v>
      </c>
      <c r="P131" s="105" t="s">
        <v>1585</v>
      </c>
      <c r="Q131" s="105" t="s">
        <v>1585</v>
      </c>
      <c r="R131" s="105" t="s">
        <v>1585</v>
      </c>
      <c r="S131" s="105" t="s">
        <v>1585</v>
      </c>
      <c r="T131" s="105" t="s">
        <v>1585</v>
      </c>
    </row>
    <row r="132" spans="1:20" ht="15" customHeight="1" x14ac:dyDescent="0.2">
      <c r="A132" s="230" t="s">
        <v>2510</v>
      </c>
      <c r="B132" s="99">
        <v>64</v>
      </c>
      <c r="C132" s="100">
        <v>24283</v>
      </c>
      <c r="D132" s="233" t="s">
        <v>542</v>
      </c>
      <c r="E132" s="101" t="s">
        <v>403</v>
      </c>
      <c r="F132" s="216" t="s">
        <v>1572</v>
      </c>
      <c r="G132" s="216" t="s">
        <v>1556</v>
      </c>
      <c r="H132" s="216">
        <v>14.76</v>
      </c>
      <c r="I132" s="220" t="s">
        <v>418</v>
      </c>
      <c r="J132" s="137">
        <v>20</v>
      </c>
      <c r="K132" s="105">
        <v>10.44</v>
      </c>
      <c r="L132" s="105" t="s">
        <v>1575</v>
      </c>
      <c r="M132" s="129">
        <f>SUMIFS('C - Sazby a jednotkové ceny'!$H$7:$H$69,'C - Sazby a jednotkové ceny'!$E$7:$E$69,I132,'C - Sazby a jednotkové ceny'!$F$7:$F$69,J132)</f>
        <v>0</v>
      </c>
      <c r="N132" s="131">
        <f t="shared" si="1"/>
        <v>0</v>
      </c>
      <c r="O132" s="137" t="s">
        <v>1586</v>
      </c>
      <c r="P132" s="105" t="s">
        <v>1585</v>
      </c>
      <c r="Q132" s="105" t="s">
        <v>1585</v>
      </c>
      <c r="R132" s="105" t="s">
        <v>1585</v>
      </c>
      <c r="S132" s="105" t="s">
        <v>1585</v>
      </c>
      <c r="T132" s="105" t="s">
        <v>1585</v>
      </c>
    </row>
    <row r="133" spans="1:20" ht="15" customHeight="1" x14ac:dyDescent="0.2">
      <c r="A133" s="230" t="s">
        <v>2510</v>
      </c>
      <c r="B133" s="99">
        <v>64</v>
      </c>
      <c r="C133" s="100">
        <v>24283</v>
      </c>
      <c r="D133" s="233" t="s">
        <v>543</v>
      </c>
      <c r="E133" s="101" t="s">
        <v>403</v>
      </c>
      <c r="F133" s="216" t="s">
        <v>1572</v>
      </c>
      <c r="G133" s="216" t="s">
        <v>1553</v>
      </c>
      <c r="H133" s="216">
        <v>23.560000000000002</v>
      </c>
      <c r="I133" s="220" t="s">
        <v>418</v>
      </c>
      <c r="J133" s="137">
        <v>20</v>
      </c>
      <c r="K133" s="105">
        <v>12.6</v>
      </c>
      <c r="L133" s="105" t="s">
        <v>1575</v>
      </c>
      <c r="M133" s="129">
        <f>SUMIFS('C - Sazby a jednotkové ceny'!$H$7:$H$69,'C - Sazby a jednotkové ceny'!$E$7:$E$69,I133,'C - Sazby a jednotkové ceny'!$F$7:$F$69,J133)</f>
        <v>0</v>
      </c>
      <c r="N133" s="131">
        <f t="shared" si="1"/>
        <v>0</v>
      </c>
      <c r="O133" s="137" t="s">
        <v>1586</v>
      </c>
      <c r="P133" s="105" t="s">
        <v>1585</v>
      </c>
      <c r="Q133" s="105" t="s">
        <v>1585</v>
      </c>
      <c r="R133" s="105" t="s">
        <v>1585</v>
      </c>
      <c r="S133" s="105" t="s">
        <v>1585</v>
      </c>
      <c r="T133" s="105" t="s">
        <v>1585</v>
      </c>
    </row>
    <row r="134" spans="1:20" ht="15" customHeight="1" x14ac:dyDescent="0.2">
      <c r="A134" s="230" t="s">
        <v>489</v>
      </c>
      <c r="B134" s="99">
        <v>64</v>
      </c>
      <c r="C134" s="100">
        <v>24283</v>
      </c>
      <c r="D134" s="233" t="s">
        <v>544</v>
      </c>
      <c r="E134" s="101" t="s">
        <v>403</v>
      </c>
      <c r="F134" s="216" t="s">
        <v>1571</v>
      </c>
      <c r="G134" s="216" t="s">
        <v>2518</v>
      </c>
      <c r="H134" s="216">
        <v>0</v>
      </c>
      <c r="I134" s="220" t="s">
        <v>417</v>
      </c>
      <c r="J134" s="137">
        <v>20</v>
      </c>
      <c r="K134" s="105">
        <v>4.0999999999999996</v>
      </c>
      <c r="L134" s="105" t="s">
        <v>1575</v>
      </c>
      <c r="M134" s="129">
        <f>SUMIFS('C - Sazby a jednotkové ceny'!$H$7:$H$69,'C - Sazby a jednotkové ceny'!$E$7:$E$69,I134,'C - Sazby a jednotkové ceny'!$F$7:$F$69,J134)</f>
        <v>0</v>
      </c>
      <c r="N134" s="131">
        <f t="shared" si="1"/>
        <v>0</v>
      </c>
      <c r="O134" s="137" t="s">
        <v>1586</v>
      </c>
      <c r="P134" s="105" t="s">
        <v>1585</v>
      </c>
      <c r="Q134" s="105" t="s">
        <v>1585</v>
      </c>
      <c r="R134" s="105" t="s">
        <v>1585</v>
      </c>
      <c r="S134" s="105" t="s">
        <v>1585</v>
      </c>
      <c r="T134" s="105" t="s">
        <v>1585</v>
      </c>
    </row>
    <row r="135" spans="1:20" ht="15" customHeight="1" x14ac:dyDescent="0.2">
      <c r="A135" s="230" t="s">
        <v>2510</v>
      </c>
      <c r="B135" s="99">
        <v>64</v>
      </c>
      <c r="C135" s="100">
        <v>24283</v>
      </c>
      <c r="D135" s="233" t="s">
        <v>545</v>
      </c>
      <c r="E135" s="101" t="s">
        <v>403</v>
      </c>
      <c r="F135" s="216" t="s">
        <v>1572</v>
      </c>
      <c r="G135" s="216" t="s">
        <v>1556</v>
      </c>
      <c r="H135" s="216">
        <v>14.78656</v>
      </c>
      <c r="I135" s="220" t="s">
        <v>418</v>
      </c>
      <c r="J135" s="137">
        <v>20</v>
      </c>
      <c r="K135" s="105">
        <v>22.84</v>
      </c>
      <c r="L135" s="105" t="s">
        <v>1575</v>
      </c>
      <c r="M135" s="129">
        <f>SUMIFS('C - Sazby a jednotkové ceny'!$H$7:$H$69,'C - Sazby a jednotkové ceny'!$E$7:$E$69,I135,'C - Sazby a jednotkové ceny'!$F$7:$F$69,J135)</f>
        <v>0</v>
      </c>
      <c r="N135" s="131">
        <f t="shared" ref="N135:N198" si="2">J135*M135*K135*(365/12/28)</f>
        <v>0</v>
      </c>
      <c r="O135" s="137" t="s">
        <v>1586</v>
      </c>
      <c r="P135" s="105" t="s">
        <v>1585</v>
      </c>
      <c r="Q135" s="105" t="s">
        <v>1585</v>
      </c>
      <c r="R135" s="105" t="s">
        <v>1585</v>
      </c>
      <c r="S135" s="105" t="s">
        <v>1585</v>
      </c>
      <c r="T135" s="105" t="s">
        <v>1585</v>
      </c>
    </row>
    <row r="136" spans="1:20" ht="15" customHeight="1" x14ac:dyDescent="0.2">
      <c r="A136" s="230" t="s">
        <v>2510</v>
      </c>
      <c r="B136" s="99">
        <v>64</v>
      </c>
      <c r="C136" s="100">
        <v>24283</v>
      </c>
      <c r="D136" s="233" t="s">
        <v>546</v>
      </c>
      <c r="E136" s="101" t="s">
        <v>403</v>
      </c>
      <c r="F136" s="216" t="s">
        <v>1572</v>
      </c>
      <c r="G136" s="216" t="s">
        <v>1553</v>
      </c>
      <c r="H136" s="216">
        <v>0</v>
      </c>
      <c r="I136" s="220" t="s">
        <v>418</v>
      </c>
      <c r="J136" s="137">
        <v>20</v>
      </c>
      <c r="K136" s="105">
        <v>8.9600000000000009</v>
      </c>
      <c r="L136" s="105" t="s">
        <v>1575</v>
      </c>
      <c r="M136" s="129">
        <f>SUMIFS('C - Sazby a jednotkové ceny'!$H$7:$H$69,'C - Sazby a jednotkové ceny'!$E$7:$E$69,I136,'C - Sazby a jednotkové ceny'!$F$7:$F$69,J136)</f>
        <v>0</v>
      </c>
      <c r="N136" s="131">
        <f t="shared" si="2"/>
        <v>0</v>
      </c>
      <c r="O136" s="137" t="s">
        <v>1586</v>
      </c>
      <c r="P136" s="105" t="s">
        <v>1585</v>
      </c>
      <c r="Q136" s="105" t="s">
        <v>1585</v>
      </c>
      <c r="R136" s="105" t="s">
        <v>1585</v>
      </c>
      <c r="S136" s="105" t="s">
        <v>1585</v>
      </c>
      <c r="T136" s="105" t="s">
        <v>1585</v>
      </c>
    </row>
    <row r="137" spans="1:20" ht="15" customHeight="1" x14ac:dyDescent="0.2">
      <c r="A137" s="230" t="s">
        <v>2510</v>
      </c>
      <c r="B137" s="99">
        <v>64</v>
      </c>
      <c r="C137" s="100">
        <v>24283</v>
      </c>
      <c r="D137" s="233" t="s">
        <v>547</v>
      </c>
      <c r="E137" s="101" t="s">
        <v>403</v>
      </c>
      <c r="F137" s="216" t="s">
        <v>1572</v>
      </c>
      <c r="G137" s="216" t="s">
        <v>522</v>
      </c>
      <c r="H137" s="216">
        <v>0</v>
      </c>
      <c r="I137" s="220" t="s">
        <v>418</v>
      </c>
      <c r="J137" s="137">
        <v>20</v>
      </c>
      <c r="K137" s="105">
        <v>6.87</v>
      </c>
      <c r="L137" s="105" t="s">
        <v>1575</v>
      </c>
      <c r="M137" s="129">
        <f>SUMIFS('C - Sazby a jednotkové ceny'!$H$7:$H$69,'C - Sazby a jednotkové ceny'!$E$7:$E$69,I137,'C - Sazby a jednotkové ceny'!$F$7:$F$69,J137)</f>
        <v>0</v>
      </c>
      <c r="N137" s="131">
        <f t="shared" si="2"/>
        <v>0</v>
      </c>
      <c r="O137" s="137" t="s">
        <v>1586</v>
      </c>
      <c r="P137" s="105" t="s">
        <v>1585</v>
      </c>
      <c r="Q137" s="105" t="s">
        <v>1585</v>
      </c>
      <c r="R137" s="105" t="s">
        <v>1585</v>
      </c>
      <c r="S137" s="105" t="s">
        <v>1585</v>
      </c>
      <c r="T137" s="105" t="s">
        <v>1585</v>
      </c>
    </row>
    <row r="138" spans="1:20" ht="15" customHeight="1" x14ac:dyDescent="0.2">
      <c r="A138" s="230" t="s">
        <v>2510</v>
      </c>
      <c r="B138" s="99">
        <v>64</v>
      </c>
      <c r="C138" s="100">
        <v>24283</v>
      </c>
      <c r="D138" s="233" t="s">
        <v>548</v>
      </c>
      <c r="E138" s="101" t="s">
        <v>403</v>
      </c>
      <c r="F138" s="216" t="s">
        <v>1572</v>
      </c>
      <c r="G138" s="216" t="s">
        <v>2517</v>
      </c>
      <c r="H138" s="216">
        <v>0</v>
      </c>
      <c r="I138" s="220" t="s">
        <v>418</v>
      </c>
      <c r="J138" s="137">
        <v>20</v>
      </c>
      <c r="K138" s="105">
        <v>5.15</v>
      </c>
      <c r="L138" s="105" t="s">
        <v>1575</v>
      </c>
      <c r="M138" s="129">
        <f>SUMIFS('C - Sazby a jednotkové ceny'!$H$7:$H$69,'C - Sazby a jednotkové ceny'!$E$7:$E$69,I138,'C - Sazby a jednotkové ceny'!$F$7:$F$69,J138)</f>
        <v>0</v>
      </c>
      <c r="N138" s="131">
        <f t="shared" si="2"/>
        <v>0</v>
      </c>
      <c r="O138" s="137" t="s">
        <v>1586</v>
      </c>
      <c r="P138" s="105" t="s">
        <v>1585</v>
      </c>
      <c r="Q138" s="105" t="s">
        <v>1585</v>
      </c>
      <c r="R138" s="105" t="s">
        <v>1585</v>
      </c>
      <c r="S138" s="105" t="s">
        <v>1585</v>
      </c>
      <c r="T138" s="105" t="s">
        <v>1585</v>
      </c>
    </row>
    <row r="139" spans="1:20" ht="15" customHeight="1" x14ac:dyDescent="0.2">
      <c r="A139" s="230" t="s">
        <v>2510</v>
      </c>
      <c r="B139" s="99">
        <v>64</v>
      </c>
      <c r="C139" s="100">
        <v>24283</v>
      </c>
      <c r="D139" s="233" t="s">
        <v>549</v>
      </c>
      <c r="E139" s="101" t="s">
        <v>403</v>
      </c>
      <c r="F139" s="216" t="s">
        <v>1571</v>
      </c>
      <c r="G139" s="216" t="s">
        <v>2518</v>
      </c>
      <c r="H139" s="216">
        <v>24.136199999999999</v>
      </c>
      <c r="I139" s="220" t="s">
        <v>417</v>
      </c>
      <c r="J139" s="137">
        <v>20</v>
      </c>
      <c r="K139" s="105">
        <v>19.48</v>
      </c>
      <c r="L139" s="105" t="s">
        <v>1575</v>
      </c>
      <c r="M139" s="129">
        <f>SUMIFS('C - Sazby a jednotkové ceny'!$H$7:$H$69,'C - Sazby a jednotkové ceny'!$E$7:$E$69,I139,'C - Sazby a jednotkové ceny'!$F$7:$F$69,J139)</f>
        <v>0</v>
      </c>
      <c r="N139" s="131">
        <f t="shared" si="2"/>
        <v>0</v>
      </c>
      <c r="O139" s="137" t="s">
        <v>1586</v>
      </c>
      <c r="P139" s="105" t="s">
        <v>1585</v>
      </c>
      <c r="Q139" s="105" t="s">
        <v>1585</v>
      </c>
      <c r="R139" s="105" t="s">
        <v>1585</v>
      </c>
      <c r="S139" s="105" t="s">
        <v>1585</v>
      </c>
      <c r="T139" s="105" t="s">
        <v>1585</v>
      </c>
    </row>
    <row r="140" spans="1:20" ht="15" customHeight="1" x14ac:dyDescent="0.2">
      <c r="A140" s="230" t="s">
        <v>2510</v>
      </c>
      <c r="B140" s="99">
        <v>64</v>
      </c>
      <c r="C140" s="100">
        <v>24283</v>
      </c>
      <c r="D140" s="233" t="s">
        <v>550</v>
      </c>
      <c r="E140" s="101" t="s">
        <v>403</v>
      </c>
      <c r="F140" s="216" t="s">
        <v>1571</v>
      </c>
      <c r="G140" s="216" t="s">
        <v>2518</v>
      </c>
      <c r="H140" s="216">
        <v>21.517999999999997</v>
      </c>
      <c r="I140" s="220" t="s">
        <v>417</v>
      </c>
      <c r="J140" s="137">
        <v>20</v>
      </c>
      <c r="K140" s="105">
        <v>14.29</v>
      </c>
      <c r="L140" s="105" t="s">
        <v>1575</v>
      </c>
      <c r="M140" s="129">
        <f>SUMIFS('C - Sazby a jednotkové ceny'!$H$7:$H$69,'C - Sazby a jednotkové ceny'!$E$7:$E$69,I140,'C - Sazby a jednotkové ceny'!$F$7:$F$69,J140)</f>
        <v>0</v>
      </c>
      <c r="N140" s="131">
        <f t="shared" si="2"/>
        <v>0</v>
      </c>
      <c r="O140" s="137" t="s">
        <v>1586</v>
      </c>
      <c r="P140" s="105" t="s">
        <v>1585</v>
      </c>
      <c r="Q140" s="105" t="s">
        <v>1585</v>
      </c>
      <c r="R140" s="105" t="s">
        <v>1585</v>
      </c>
      <c r="S140" s="105" t="s">
        <v>1585</v>
      </c>
      <c r="T140" s="105" t="s">
        <v>1585</v>
      </c>
    </row>
    <row r="141" spans="1:20" ht="15" customHeight="1" x14ac:dyDescent="0.2">
      <c r="A141" s="230" t="s">
        <v>2510</v>
      </c>
      <c r="B141" s="99">
        <v>64</v>
      </c>
      <c r="C141" s="100">
        <v>24283</v>
      </c>
      <c r="D141" s="233" t="s">
        <v>551</v>
      </c>
      <c r="E141" s="101" t="s">
        <v>403</v>
      </c>
      <c r="F141" s="216" t="s">
        <v>1572</v>
      </c>
      <c r="G141" s="216" t="s">
        <v>1553</v>
      </c>
      <c r="H141" s="216">
        <v>11.889999999999999</v>
      </c>
      <c r="I141" s="220" t="s">
        <v>418</v>
      </c>
      <c r="J141" s="137">
        <v>20</v>
      </c>
      <c r="K141" s="105">
        <v>7.1</v>
      </c>
      <c r="L141" s="105" t="s">
        <v>1575</v>
      </c>
      <c r="M141" s="129">
        <f>SUMIFS('C - Sazby a jednotkové ceny'!$H$7:$H$69,'C - Sazby a jednotkové ceny'!$E$7:$E$69,I141,'C - Sazby a jednotkové ceny'!$F$7:$F$69,J141)</f>
        <v>0</v>
      </c>
      <c r="N141" s="131">
        <f t="shared" si="2"/>
        <v>0</v>
      </c>
      <c r="O141" s="137" t="s">
        <v>1586</v>
      </c>
      <c r="P141" s="105" t="s">
        <v>1585</v>
      </c>
      <c r="Q141" s="105" t="s">
        <v>1585</v>
      </c>
      <c r="R141" s="105" t="s">
        <v>1585</v>
      </c>
      <c r="S141" s="105" t="s">
        <v>1585</v>
      </c>
      <c r="T141" s="105" t="s">
        <v>1585</v>
      </c>
    </row>
    <row r="142" spans="1:20" ht="15" customHeight="1" x14ac:dyDescent="0.2">
      <c r="A142" s="230" t="s">
        <v>2510</v>
      </c>
      <c r="B142" s="99">
        <v>64</v>
      </c>
      <c r="C142" s="100">
        <v>24283</v>
      </c>
      <c r="D142" s="233" t="s">
        <v>552</v>
      </c>
      <c r="E142" s="101" t="s">
        <v>403</v>
      </c>
      <c r="F142" s="216" t="s">
        <v>1572</v>
      </c>
      <c r="G142" s="216" t="s">
        <v>1556</v>
      </c>
      <c r="H142" s="216">
        <v>0</v>
      </c>
      <c r="I142" s="220" t="s">
        <v>418</v>
      </c>
      <c r="J142" s="137">
        <v>20</v>
      </c>
      <c r="K142" s="105">
        <v>9.2799999999999994</v>
      </c>
      <c r="L142" s="105" t="s">
        <v>1575</v>
      </c>
      <c r="M142" s="129">
        <f>SUMIFS('C - Sazby a jednotkové ceny'!$H$7:$H$69,'C - Sazby a jednotkové ceny'!$E$7:$E$69,I142,'C - Sazby a jednotkové ceny'!$F$7:$F$69,J142)</f>
        <v>0</v>
      </c>
      <c r="N142" s="131">
        <f t="shared" si="2"/>
        <v>0</v>
      </c>
      <c r="O142" s="137" t="s">
        <v>1586</v>
      </c>
      <c r="P142" s="105" t="s">
        <v>1585</v>
      </c>
      <c r="Q142" s="105" t="s">
        <v>1585</v>
      </c>
      <c r="R142" s="105" t="s">
        <v>1585</v>
      </c>
      <c r="S142" s="105" t="s">
        <v>1585</v>
      </c>
      <c r="T142" s="105" t="s">
        <v>1585</v>
      </c>
    </row>
    <row r="143" spans="1:20" ht="15" customHeight="1" x14ac:dyDescent="0.2">
      <c r="A143" s="230" t="s">
        <v>489</v>
      </c>
      <c r="B143" s="99">
        <v>64</v>
      </c>
      <c r="C143" s="100">
        <v>24283</v>
      </c>
      <c r="D143" s="233" t="s">
        <v>553</v>
      </c>
      <c r="E143" s="101" t="s">
        <v>403</v>
      </c>
      <c r="F143" s="216" t="s">
        <v>1571</v>
      </c>
      <c r="G143" s="216" t="s">
        <v>2518</v>
      </c>
      <c r="H143" s="216">
        <v>90.098399999999998</v>
      </c>
      <c r="I143" s="220" t="s">
        <v>417</v>
      </c>
      <c r="J143" s="137">
        <v>20</v>
      </c>
      <c r="K143" s="105">
        <v>109.51</v>
      </c>
      <c r="L143" s="105" t="s">
        <v>1575</v>
      </c>
      <c r="M143" s="129">
        <f>SUMIFS('C - Sazby a jednotkové ceny'!$H$7:$H$69,'C - Sazby a jednotkové ceny'!$E$7:$E$69,I143,'C - Sazby a jednotkové ceny'!$F$7:$F$69,J143)</f>
        <v>0</v>
      </c>
      <c r="N143" s="131">
        <f t="shared" si="2"/>
        <v>0</v>
      </c>
      <c r="O143" s="137" t="s">
        <v>1585</v>
      </c>
      <c r="P143" s="105" t="s">
        <v>1585</v>
      </c>
      <c r="Q143" s="105" t="s">
        <v>1585</v>
      </c>
      <c r="R143" s="105" t="s">
        <v>1585</v>
      </c>
      <c r="S143" s="105" t="s">
        <v>1585</v>
      </c>
      <c r="T143" s="105" t="s">
        <v>1585</v>
      </c>
    </row>
    <row r="144" spans="1:20" ht="15" customHeight="1" x14ac:dyDescent="0.2">
      <c r="A144" s="230" t="s">
        <v>489</v>
      </c>
      <c r="B144" s="99">
        <v>64</v>
      </c>
      <c r="C144" s="100">
        <v>24283</v>
      </c>
      <c r="D144" s="233" t="s">
        <v>554</v>
      </c>
      <c r="E144" s="101" t="s">
        <v>403</v>
      </c>
      <c r="F144" s="216" t="s">
        <v>1571</v>
      </c>
      <c r="G144" s="216" t="s">
        <v>2518</v>
      </c>
      <c r="H144" s="216">
        <v>36.039360000000002</v>
      </c>
      <c r="I144" s="220" t="s">
        <v>417</v>
      </c>
      <c r="J144" s="137">
        <v>20</v>
      </c>
      <c r="K144" s="105">
        <v>41.38</v>
      </c>
      <c r="L144" s="105" t="s">
        <v>1575</v>
      </c>
      <c r="M144" s="129">
        <f>SUMIFS('C - Sazby a jednotkové ceny'!$H$7:$H$69,'C - Sazby a jednotkové ceny'!$E$7:$E$69,I144,'C - Sazby a jednotkové ceny'!$F$7:$F$69,J144)</f>
        <v>0</v>
      </c>
      <c r="N144" s="131">
        <f t="shared" si="2"/>
        <v>0</v>
      </c>
      <c r="O144" s="137" t="s">
        <v>1586</v>
      </c>
      <c r="P144" s="105" t="s">
        <v>1585</v>
      </c>
      <c r="Q144" s="105" t="s">
        <v>1585</v>
      </c>
      <c r="R144" s="105" t="s">
        <v>1585</v>
      </c>
      <c r="S144" s="105" t="s">
        <v>1585</v>
      </c>
      <c r="T144" s="105" t="s">
        <v>1585</v>
      </c>
    </row>
    <row r="145" spans="1:20" ht="15" customHeight="1" x14ac:dyDescent="0.2">
      <c r="A145" s="230" t="s">
        <v>2510</v>
      </c>
      <c r="B145" s="99">
        <v>64</v>
      </c>
      <c r="C145" s="100">
        <v>24283</v>
      </c>
      <c r="D145" s="233" t="s">
        <v>555</v>
      </c>
      <c r="E145" s="101" t="s">
        <v>403</v>
      </c>
      <c r="F145" s="216" t="s">
        <v>1572</v>
      </c>
      <c r="G145" s="216" t="s">
        <v>1556</v>
      </c>
      <c r="H145" s="216">
        <v>0</v>
      </c>
      <c r="I145" s="220" t="s">
        <v>418</v>
      </c>
      <c r="J145" s="137">
        <v>20</v>
      </c>
      <c r="K145" s="105">
        <v>3.66</v>
      </c>
      <c r="L145" s="105" t="s">
        <v>1575</v>
      </c>
      <c r="M145" s="129">
        <f>SUMIFS('C - Sazby a jednotkové ceny'!$H$7:$H$69,'C - Sazby a jednotkové ceny'!$E$7:$E$69,I145,'C - Sazby a jednotkové ceny'!$F$7:$F$69,J145)</f>
        <v>0</v>
      </c>
      <c r="N145" s="131">
        <f t="shared" si="2"/>
        <v>0</v>
      </c>
      <c r="O145" s="137" t="s">
        <v>1586</v>
      </c>
      <c r="P145" s="105" t="s">
        <v>1585</v>
      </c>
      <c r="Q145" s="105" t="s">
        <v>1585</v>
      </c>
      <c r="R145" s="105" t="s">
        <v>1585</v>
      </c>
      <c r="S145" s="105" t="s">
        <v>1585</v>
      </c>
      <c r="T145" s="105" t="s">
        <v>1585</v>
      </c>
    </row>
    <row r="146" spans="1:20" ht="15" customHeight="1" x14ac:dyDescent="0.2">
      <c r="A146" s="230" t="s">
        <v>2510</v>
      </c>
      <c r="B146" s="99">
        <v>64</v>
      </c>
      <c r="C146" s="100">
        <v>24283</v>
      </c>
      <c r="D146" s="233" t="s">
        <v>556</v>
      </c>
      <c r="E146" s="101" t="s">
        <v>403</v>
      </c>
      <c r="F146" s="216" t="s">
        <v>1572</v>
      </c>
      <c r="G146" s="216" t="s">
        <v>1553</v>
      </c>
      <c r="H146" s="216">
        <v>0</v>
      </c>
      <c r="I146" s="220" t="s">
        <v>418</v>
      </c>
      <c r="J146" s="137">
        <v>20</v>
      </c>
      <c r="K146" s="105">
        <v>0.96</v>
      </c>
      <c r="L146" s="105" t="s">
        <v>1575</v>
      </c>
      <c r="M146" s="129">
        <f>SUMIFS('C - Sazby a jednotkové ceny'!$H$7:$H$69,'C - Sazby a jednotkové ceny'!$E$7:$E$69,I146,'C - Sazby a jednotkové ceny'!$F$7:$F$69,J146)</f>
        <v>0</v>
      </c>
      <c r="N146" s="131">
        <f t="shared" si="2"/>
        <v>0</v>
      </c>
      <c r="O146" s="137" t="s">
        <v>1586</v>
      </c>
      <c r="P146" s="105" t="s">
        <v>1585</v>
      </c>
      <c r="Q146" s="105" t="s">
        <v>1585</v>
      </c>
      <c r="R146" s="105" t="s">
        <v>1585</v>
      </c>
      <c r="S146" s="105" t="s">
        <v>1585</v>
      </c>
      <c r="T146" s="105" t="s">
        <v>1585</v>
      </c>
    </row>
    <row r="147" spans="1:20" ht="15" customHeight="1" x14ac:dyDescent="0.2">
      <c r="A147" s="230" t="s">
        <v>489</v>
      </c>
      <c r="B147" s="99">
        <v>64</v>
      </c>
      <c r="C147" s="100">
        <v>24283</v>
      </c>
      <c r="D147" s="233" t="s">
        <v>557</v>
      </c>
      <c r="E147" s="101" t="s">
        <v>403</v>
      </c>
      <c r="F147" s="216" t="s">
        <v>1572</v>
      </c>
      <c r="G147" s="216" t="s">
        <v>2517</v>
      </c>
      <c r="H147" s="216">
        <v>0</v>
      </c>
      <c r="I147" s="220" t="s">
        <v>418</v>
      </c>
      <c r="J147" s="137">
        <v>20</v>
      </c>
      <c r="K147" s="105">
        <v>4.4000000000000004</v>
      </c>
      <c r="L147" s="105" t="s">
        <v>1575</v>
      </c>
      <c r="M147" s="129">
        <f>SUMIFS('C - Sazby a jednotkové ceny'!$H$7:$H$69,'C - Sazby a jednotkové ceny'!$E$7:$E$69,I147,'C - Sazby a jednotkové ceny'!$F$7:$F$69,J147)</f>
        <v>0</v>
      </c>
      <c r="N147" s="131">
        <f t="shared" si="2"/>
        <v>0</v>
      </c>
      <c r="O147" s="137" t="s">
        <v>1586</v>
      </c>
      <c r="P147" s="105" t="s">
        <v>1585</v>
      </c>
      <c r="Q147" s="105" t="s">
        <v>1585</v>
      </c>
      <c r="R147" s="105" t="s">
        <v>1585</v>
      </c>
      <c r="S147" s="105" t="s">
        <v>1585</v>
      </c>
      <c r="T147" s="105" t="s">
        <v>1585</v>
      </c>
    </row>
    <row r="148" spans="1:20" ht="15" customHeight="1" x14ac:dyDescent="0.2">
      <c r="A148" s="230" t="s">
        <v>489</v>
      </c>
      <c r="B148" s="99">
        <v>64</v>
      </c>
      <c r="C148" s="100">
        <v>24283</v>
      </c>
      <c r="D148" s="233" t="s">
        <v>558</v>
      </c>
      <c r="E148" s="101" t="s">
        <v>403</v>
      </c>
      <c r="F148" s="216" t="s">
        <v>1572</v>
      </c>
      <c r="G148" s="216" t="s">
        <v>522</v>
      </c>
      <c r="H148" s="216">
        <v>13.726239999999999</v>
      </c>
      <c r="I148" s="220" t="s">
        <v>418</v>
      </c>
      <c r="J148" s="137">
        <v>20</v>
      </c>
      <c r="K148" s="105">
        <v>4.5999999999999996</v>
      </c>
      <c r="L148" s="105" t="s">
        <v>1575</v>
      </c>
      <c r="M148" s="129">
        <f>SUMIFS('C - Sazby a jednotkové ceny'!$H$7:$H$69,'C - Sazby a jednotkové ceny'!$E$7:$E$69,I148,'C - Sazby a jednotkové ceny'!$F$7:$F$69,J148)</f>
        <v>0</v>
      </c>
      <c r="N148" s="131">
        <f t="shared" si="2"/>
        <v>0</v>
      </c>
      <c r="O148" s="137" t="s">
        <v>1586</v>
      </c>
      <c r="P148" s="105" t="s">
        <v>1585</v>
      </c>
      <c r="Q148" s="105" t="s">
        <v>1585</v>
      </c>
      <c r="R148" s="105" t="s">
        <v>1585</v>
      </c>
      <c r="S148" s="105" t="s">
        <v>1585</v>
      </c>
      <c r="T148" s="105" t="s">
        <v>1585</v>
      </c>
    </row>
    <row r="149" spans="1:20" ht="15" customHeight="1" x14ac:dyDescent="0.2">
      <c r="A149" s="230" t="s">
        <v>489</v>
      </c>
      <c r="B149" s="99">
        <v>64</v>
      </c>
      <c r="C149" s="100">
        <v>24283</v>
      </c>
      <c r="D149" s="233" t="s">
        <v>559</v>
      </c>
      <c r="E149" s="101" t="s">
        <v>403</v>
      </c>
      <c r="F149" s="216" t="s">
        <v>1572</v>
      </c>
      <c r="G149" s="216" t="s">
        <v>1556</v>
      </c>
      <c r="H149" s="216">
        <v>14.78656</v>
      </c>
      <c r="I149" s="220" t="s">
        <v>418</v>
      </c>
      <c r="J149" s="137">
        <v>20</v>
      </c>
      <c r="K149" s="105">
        <v>15.33</v>
      </c>
      <c r="L149" s="105" t="s">
        <v>1575</v>
      </c>
      <c r="M149" s="129">
        <f>SUMIFS('C - Sazby a jednotkové ceny'!$H$7:$H$69,'C - Sazby a jednotkové ceny'!$E$7:$E$69,I149,'C - Sazby a jednotkové ceny'!$F$7:$F$69,J149)</f>
        <v>0</v>
      </c>
      <c r="N149" s="131">
        <f t="shared" si="2"/>
        <v>0</v>
      </c>
      <c r="O149" s="137" t="s">
        <v>1586</v>
      </c>
      <c r="P149" s="105" t="s">
        <v>1585</v>
      </c>
      <c r="Q149" s="105" t="s">
        <v>1585</v>
      </c>
      <c r="R149" s="105" t="s">
        <v>1585</v>
      </c>
      <c r="S149" s="105" t="s">
        <v>1585</v>
      </c>
      <c r="T149" s="105" t="s">
        <v>1585</v>
      </c>
    </row>
    <row r="150" spans="1:20" ht="15" customHeight="1" x14ac:dyDescent="0.2">
      <c r="A150" s="230" t="s">
        <v>489</v>
      </c>
      <c r="B150" s="99">
        <v>64</v>
      </c>
      <c r="C150" s="100">
        <v>24283</v>
      </c>
      <c r="D150" s="233" t="s">
        <v>560</v>
      </c>
      <c r="E150" s="101" t="s">
        <v>403</v>
      </c>
      <c r="F150" s="216" t="s">
        <v>1572</v>
      </c>
      <c r="G150" s="216" t="s">
        <v>1553</v>
      </c>
      <c r="H150" s="216">
        <v>0</v>
      </c>
      <c r="I150" s="220" t="s">
        <v>418</v>
      </c>
      <c r="J150" s="137">
        <v>20</v>
      </c>
      <c r="K150" s="105">
        <v>8.91</v>
      </c>
      <c r="L150" s="105" t="s">
        <v>1575</v>
      </c>
      <c r="M150" s="129">
        <f>SUMIFS('C - Sazby a jednotkové ceny'!$H$7:$H$69,'C - Sazby a jednotkové ceny'!$E$7:$E$69,I150,'C - Sazby a jednotkové ceny'!$F$7:$F$69,J150)</f>
        <v>0</v>
      </c>
      <c r="N150" s="131">
        <f t="shared" si="2"/>
        <v>0</v>
      </c>
      <c r="O150" s="137" t="s">
        <v>1586</v>
      </c>
      <c r="P150" s="105" t="s">
        <v>1585</v>
      </c>
      <c r="Q150" s="105" t="s">
        <v>1585</v>
      </c>
      <c r="R150" s="105" t="s">
        <v>1585</v>
      </c>
      <c r="S150" s="105" t="s">
        <v>1585</v>
      </c>
      <c r="T150" s="105" t="s">
        <v>1585</v>
      </c>
    </row>
    <row r="151" spans="1:20" ht="15" customHeight="1" x14ac:dyDescent="0.2">
      <c r="A151" s="230" t="s">
        <v>489</v>
      </c>
      <c r="B151" s="99">
        <v>64</v>
      </c>
      <c r="C151" s="100">
        <v>24283</v>
      </c>
      <c r="D151" s="233" t="s">
        <v>561</v>
      </c>
      <c r="E151" s="101" t="s">
        <v>403</v>
      </c>
      <c r="F151" s="216" t="s">
        <v>1572</v>
      </c>
      <c r="G151" s="216" t="s">
        <v>522</v>
      </c>
      <c r="H151" s="216">
        <v>0</v>
      </c>
      <c r="I151" s="220" t="s">
        <v>418</v>
      </c>
      <c r="J151" s="137">
        <v>20</v>
      </c>
      <c r="K151" s="105">
        <v>1.35</v>
      </c>
      <c r="L151" s="105" t="s">
        <v>1575</v>
      </c>
      <c r="M151" s="129">
        <f>SUMIFS('C - Sazby a jednotkové ceny'!$H$7:$H$69,'C - Sazby a jednotkové ceny'!$E$7:$E$69,I151,'C - Sazby a jednotkové ceny'!$F$7:$F$69,J151)</f>
        <v>0</v>
      </c>
      <c r="N151" s="131">
        <f t="shared" si="2"/>
        <v>0</v>
      </c>
      <c r="O151" s="137" t="s">
        <v>1586</v>
      </c>
      <c r="P151" s="105" t="s">
        <v>1585</v>
      </c>
      <c r="Q151" s="105" t="s">
        <v>1585</v>
      </c>
      <c r="R151" s="105" t="s">
        <v>1585</v>
      </c>
      <c r="S151" s="105" t="s">
        <v>1585</v>
      </c>
      <c r="T151" s="105" t="s">
        <v>1585</v>
      </c>
    </row>
    <row r="152" spans="1:20" ht="15" customHeight="1" x14ac:dyDescent="0.2">
      <c r="A152" s="230" t="s">
        <v>489</v>
      </c>
      <c r="B152" s="99">
        <v>64</v>
      </c>
      <c r="C152" s="100">
        <v>24283</v>
      </c>
      <c r="D152" s="233" t="s">
        <v>562</v>
      </c>
      <c r="E152" s="101" t="s">
        <v>403</v>
      </c>
      <c r="F152" s="216" t="s">
        <v>1572</v>
      </c>
      <c r="G152" s="216" t="s">
        <v>2517</v>
      </c>
      <c r="H152" s="216">
        <v>0</v>
      </c>
      <c r="I152" s="220" t="s">
        <v>418</v>
      </c>
      <c r="J152" s="137">
        <v>20</v>
      </c>
      <c r="K152" s="105">
        <v>3.5</v>
      </c>
      <c r="L152" s="105" t="s">
        <v>1575</v>
      </c>
      <c r="M152" s="129">
        <f>SUMIFS('C - Sazby a jednotkové ceny'!$H$7:$H$69,'C - Sazby a jednotkové ceny'!$E$7:$E$69,I152,'C - Sazby a jednotkové ceny'!$F$7:$F$69,J152)</f>
        <v>0</v>
      </c>
      <c r="N152" s="131">
        <f t="shared" si="2"/>
        <v>0</v>
      </c>
      <c r="O152" s="137" t="s">
        <v>1586</v>
      </c>
      <c r="P152" s="105" t="s">
        <v>1585</v>
      </c>
      <c r="Q152" s="105" t="s">
        <v>1585</v>
      </c>
      <c r="R152" s="105" t="s">
        <v>1585</v>
      </c>
      <c r="S152" s="105" t="s">
        <v>1585</v>
      </c>
      <c r="T152" s="105" t="s">
        <v>1585</v>
      </c>
    </row>
    <row r="153" spans="1:20" ht="15" customHeight="1" x14ac:dyDescent="0.2">
      <c r="A153" s="230" t="s">
        <v>489</v>
      </c>
      <c r="B153" s="99">
        <v>64</v>
      </c>
      <c r="C153" s="100">
        <v>24283</v>
      </c>
      <c r="D153" s="233" t="s">
        <v>563</v>
      </c>
      <c r="E153" s="101" t="s">
        <v>403</v>
      </c>
      <c r="F153" s="216" t="s">
        <v>1572</v>
      </c>
      <c r="G153" s="216" t="s">
        <v>2517</v>
      </c>
      <c r="H153" s="216">
        <v>0</v>
      </c>
      <c r="I153" s="220" t="s">
        <v>418</v>
      </c>
      <c r="J153" s="137">
        <v>20</v>
      </c>
      <c r="K153" s="105">
        <v>1.7</v>
      </c>
      <c r="L153" s="105" t="s">
        <v>1575</v>
      </c>
      <c r="M153" s="129">
        <f>SUMIFS('C - Sazby a jednotkové ceny'!$H$7:$H$69,'C - Sazby a jednotkové ceny'!$E$7:$E$69,I153,'C - Sazby a jednotkové ceny'!$F$7:$F$69,J153)</f>
        <v>0</v>
      </c>
      <c r="N153" s="131">
        <f t="shared" si="2"/>
        <v>0</v>
      </c>
      <c r="O153" s="137" t="s">
        <v>1586</v>
      </c>
      <c r="P153" s="105" t="s">
        <v>1585</v>
      </c>
      <c r="Q153" s="105" t="s">
        <v>1585</v>
      </c>
      <c r="R153" s="105" t="s">
        <v>1585</v>
      </c>
      <c r="S153" s="105" t="s">
        <v>1585</v>
      </c>
      <c r="T153" s="105" t="s">
        <v>1585</v>
      </c>
    </row>
    <row r="154" spans="1:20" ht="15" customHeight="1" x14ac:dyDescent="0.2">
      <c r="A154" s="230" t="s">
        <v>489</v>
      </c>
      <c r="B154" s="99">
        <v>64</v>
      </c>
      <c r="C154" s="100">
        <v>24283</v>
      </c>
      <c r="D154" s="233" t="s">
        <v>564</v>
      </c>
      <c r="E154" s="101" t="s">
        <v>403</v>
      </c>
      <c r="F154" s="216" t="s">
        <v>1572</v>
      </c>
      <c r="G154" s="216" t="s">
        <v>522</v>
      </c>
      <c r="H154" s="216">
        <v>0</v>
      </c>
      <c r="I154" s="220" t="s">
        <v>418</v>
      </c>
      <c r="J154" s="137">
        <v>20</v>
      </c>
      <c r="K154" s="105">
        <v>0.92</v>
      </c>
      <c r="L154" s="105" t="s">
        <v>1575</v>
      </c>
      <c r="M154" s="129">
        <f>SUMIFS('C - Sazby a jednotkové ceny'!$H$7:$H$69,'C - Sazby a jednotkové ceny'!$E$7:$E$69,I154,'C - Sazby a jednotkové ceny'!$F$7:$F$69,J154)</f>
        <v>0</v>
      </c>
      <c r="N154" s="131">
        <f t="shared" si="2"/>
        <v>0</v>
      </c>
      <c r="O154" s="137" t="s">
        <v>1586</v>
      </c>
      <c r="P154" s="105" t="s">
        <v>1585</v>
      </c>
      <c r="Q154" s="105" t="s">
        <v>1585</v>
      </c>
      <c r="R154" s="105" t="s">
        <v>1585</v>
      </c>
      <c r="S154" s="105" t="s">
        <v>1585</v>
      </c>
      <c r="T154" s="105" t="s">
        <v>1585</v>
      </c>
    </row>
    <row r="155" spans="1:20" ht="15" customHeight="1" x14ac:dyDescent="0.2">
      <c r="A155" s="230" t="s">
        <v>489</v>
      </c>
      <c r="B155" s="99">
        <v>64</v>
      </c>
      <c r="C155" s="100">
        <v>24283</v>
      </c>
      <c r="D155" s="233" t="s">
        <v>565</v>
      </c>
      <c r="E155" s="101" t="s">
        <v>403</v>
      </c>
      <c r="F155" s="216" t="s">
        <v>1572</v>
      </c>
      <c r="G155" s="216" t="s">
        <v>1556</v>
      </c>
      <c r="H155" s="216">
        <v>0</v>
      </c>
      <c r="I155" s="220" t="s">
        <v>418</v>
      </c>
      <c r="J155" s="137">
        <v>20</v>
      </c>
      <c r="K155" s="105">
        <v>3.5139999999999998</v>
      </c>
      <c r="L155" s="105" t="s">
        <v>1575</v>
      </c>
      <c r="M155" s="129">
        <f>SUMIFS('C - Sazby a jednotkové ceny'!$H$7:$H$69,'C - Sazby a jednotkové ceny'!$E$7:$E$69,I155,'C - Sazby a jednotkové ceny'!$F$7:$F$69,J155)</f>
        <v>0</v>
      </c>
      <c r="N155" s="131">
        <f t="shared" si="2"/>
        <v>0</v>
      </c>
      <c r="O155" s="137" t="s">
        <v>1586</v>
      </c>
      <c r="P155" s="105" t="s">
        <v>1585</v>
      </c>
      <c r="Q155" s="105" t="s">
        <v>1585</v>
      </c>
      <c r="R155" s="105" t="s">
        <v>1585</v>
      </c>
      <c r="S155" s="105" t="s">
        <v>1585</v>
      </c>
      <c r="T155" s="105" t="s">
        <v>1585</v>
      </c>
    </row>
    <row r="156" spans="1:20" ht="15" customHeight="1" x14ac:dyDescent="0.2">
      <c r="A156" s="230" t="s">
        <v>489</v>
      </c>
      <c r="B156" s="99">
        <v>64</v>
      </c>
      <c r="C156" s="100">
        <v>24283</v>
      </c>
      <c r="D156" s="233" t="s">
        <v>566</v>
      </c>
      <c r="E156" s="101" t="s">
        <v>403</v>
      </c>
      <c r="F156" s="216" t="s">
        <v>1572</v>
      </c>
      <c r="G156" s="216" t="s">
        <v>1553</v>
      </c>
      <c r="H156" s="216">
        <v>14.78656</v>
      </c>
      <c r="I156" s="220" t="s">
        <v>418</v>
      </c>
      <c r="J156" s="137">
        <v>20</v>
      </c>
      <c r="K156" s="105">
        <v>5.1310000000000002</v>
      </c>
      <c r="L156" s="105" t="s">
        <v>1575</v>
      </c>
      <c r="M156" s="129">
        <f>SUMIFS('C - Sazby a jednotkové ceny'!$H$7:$H$69,'C - Sazby a jednotkové ceny'!$E$7:$E$69,I156,'C - Sazby a jednotkové ceny'!$F$7:$F$69,J156)</f>
        <v>0</v>
      </c>
      <c r="N156" s="131">
        <f t="shared" si="2"/>
        <v>0</v>
      </c>
      <c r="O156" s="137" t="s">
        <v>1586</v>
      </c>
      <c r="P156" s="105" t="s">
        <v>1585</v>
      </c>
      <c r="Q156" s="105" t="s">
        <v>1585</v>
      </c>
      <c r="R156" s="105" t="s">
        <v>1585</v>
      </c>
      <c r="S156" s="105" t="s">
        <v>1585</v>
      </c>
      <c r="T156" s="105" t="s">
        <v>1585</v>
      </c>
    </row>
    <row r="157" spans="1:20" ht="15" customHeight="1" x14ac:dyDescent="0.2">
      <c r="A157" s="230" t="s">
        <v>2510</v>
      </c>
      <c r="B157" s="99">
        <v>64</v>
      </c>
      <c r="C157" s="100">
        <v>24283</v>
      </c>
      <c r="D157" s="233" t="s">
        <v>567</v>
      </c>
      <c r="E157" s="101" t="s">
        <v>403</v>
      </c>
      <c r="F157" s="216" t="s">
        <v>1572</v>
      </c>
      <c r="G157" s="216" t="s">
        <v>522</v>
      </c>
      <c r="H157" s="216">
        <v>0</v>
      </c>
      <c r="I157" s="220" t="s">
        <v>418</v>
      </c>
      <c r="J157" s="137">
        <v>20</v>
      </c>
      <c r="K157" s="105">
        <v>11.79</v>
      </c>
      <c r="L157" s="105" t="s">
        <v>1575</v>
      </c>
      <c r="M157" s="129">
        <f>SUMIFS('C - Sazby a jednotkové ceny'!$H$7:$H$69,'C - Sazby a jednotkové ceny'!$E$7:$E$69,I157,'C - Sazby a jednotkové ceny'!$F$7:$F$69,J157)</f>
        <v>0</v>
      </c>
      <c r="N157" s="131">
        <f t="shared" si="2"/>
        <v>0</v>
      </c>
      <c r="O157" s="137" t="s">
        <v>1586</v>
      </c>
      <c r="P157" s="105" t="s">
        <v>1585</v>
      </c>
      <c r="Q157" s="105" t="s">
        <v>1585</v>
      </c>
      <c r="R157" s="105" t="s">
        <v>1585</v>
      </c>
      <c r="S157" s="105" t="s">
        <v>1585</v>
      </c>
      <c r="T157" s="105" t="s">
        <v>1585</v>
      </c>
    </row>
    <row r="158" spans="1:20" ht="15" customHeight="1" x14ac:dyDescent="0.2">
      <c r="A158" s="230" t="s">
        <v>2510</v>
      </c>
      <c r="B158" s="99">
        <v>64</v>
      </c>
      <c r="C158" s="100">
        <v>24283</v>
      </c>
      <c r="D158" s="233" t="s">
        <v>568</v>
      </c>
      <c r="E158" s="101" t="s">
        <v>403</v>
      </c>
      <c r="F158" s="216" t="s">
        <v>1572</v>
      </c>
      <c r="G158" s="216" t="s">
        <v>1556</v>
      </c>
      <c r="H158" s="216">
        <v>14.78656</v>
      </c>
      <c r="I158" s="220" t="s">
        <v>418</v>
      </c>
      <c r="J158" s="137">
        <v>20</v>
      </c>
      <c r="K158" s="105">
        <v>30.54</v>
      </c>
      <c r="L158" s="105" t="s">
        <v>1575</v>
      </c>
      <c r="M158" s="129">
        <f>SUMIFS('C - Sazby a jednotkové ceny'!$H$7:$H$69,'C - Sazby a jednotkové ceny'!$E$7:$E$69,I158,'C - Sazby a jednotkové ceny'!$F$7:$F$69,J158)</f>
        <v>0</v>
      </c>
      <c r="N158" s="131">
        <f t="shared" si="2"/>
        <v>0</v>
      </c>
      <c r="O158" s="137" t="s">
        <v>1586</v>
      </c>
      <c r="P158" s="105" t="s">
        <v>1585</v>
      </c>
      <c r="Q158" s="105" t="s">
        <v>1585</v>
      </c>
      <c r="R158" s="105" t="s">
        <v>1585</v>
      </c>
      <c r="S158" s="105" t="s">
        <v>1585</v>
      </c>
      <c r="T158" s="105" t="s">
        <v>1585</v>
      </c>
    </row>
    <row r="159" spans="1:20" ht="15" customHeight="1" x14ac:dyDescent="0.2">
      <c r="A159" s="230" t="s">
        <v>2510</v>
      </c>
      <c r="B159" s="99">
        <v>64</v>
      </c>
      <c r="C159" s="100">
        <v>24283</v>
      </c>
      <c r="D159" s="233" t="s">
        <v>569</v>
      </c>
      <c r="E159" s="101" t="s">
        <v>403</v>
      </c>
      <c r="F159" s="216" t="s">
        <v>1572</v>
      </c>
      <c r="G159" s="216" t="s">
        <v>1553</v>
      </c>
      <c r="H159" s="216">
        <v>0</v>
      </c>
      <c r="I159" s="220" t="s">
        <v>418</v>
      </c>
      <c r="J159" s="137">
        <v>20</v>
      </c>
      <c r="K159" s="105">
        <v>10.34</v>
      </c>
      <c r="L159" s="105" t="s">
        <v>1575</v>
      </c>
      <c r="M159" s="129">
        <f>SUMIFS('C - Sazby a jednotkové ceny'!$H$7:$H$69,'C - Sazby a jednotkové ceny'!$E$7:$E$69,I159,'C - Sazby a jednotkové ceny'!$F$7:$F$69,J159)</f>
        <v>0</v>
      </c>
      <c r="N159" s="131">
        <f t="shared" si="2"/>
        <v>0</v>
      </c>
      <c r="O159" s="137" t="s">
        <v>1586</v>
      </c>
      <c r="P159" s="105" t="s">
        <v>1585</v>
      </c>
      <c r="Q159" s="105" t="s">
        <v>1585</v>
      </c>
      <c r="R159" s="105" t="s">
        <v>1585</v>
      </c>
      <c r="S159" s="105" t="s">
        <v>1585</v>
      </c>
      <c r="T159" s="105" t="s">
        <v>1585</v>
      </c>
    </row>
    <row r="160" spans="1:20" ht="15" customHeight="1" x14ac:dyDescent="0.2">
      <c r="A160" s="230" t="s">
        <v>2510</v>
      </c>
      <c r="B160" s="99">
        <v>64</v>
      </c>
      <c r="C160" s="100">
        <v>24283</v>
      </c>
      <c r="D160" s="233" t="s">
        <v>570</v>
      </c>
      <c r="E160" s="101" t="s">
        <v>403</v>
      </c>
      <c r="F160" s="216" t="s">
        <v>1572</v>
      </c>
      <c r="G160" s="216" t="s">
        <v>2517</v>
      </c>
      <c r="H160" s="216">
        <v>0</v>
      </c>
      <c r="I160" s="220" t="s">
        <v>418</v>
      </c>
      <c r="J160" s="137">
        <v>20</v>
      </c>
      <c r="K160" s="105">
        <v>3.47</v>
      </c>
      <c r="L160" s="105" t="s">
        <v>1575</v>
      </c>
      <c r="M160" s="129">
        <f>SUMIFS('C - Sazby a jednotkové ceny'!$H$7:$H$69,'C - Sazby a jednotkové ceny'!$E$7:$E$69,I160,'C - Sazby a jednotkové ceny'!$F$7:$F$69,J160)</f>
        <v>0</v>
      </c>
      <c r="N160" s="131">
        <f t="shared" si="2"/>
        <v>0</v>
      </c>
      <c r="O160" s="137" t="s">
        <v>1586</v>
      </c>
      <c r="P160" s="105" t="s">
        <v>1585</v>
      </c>
      <c r="Q160" s="105" t="s">
        <v>1585</v>
      </c>
      <c r="R160" s="105" t="s">
        <v>1585</v>
      </c>
      <c r="S160" s="105" t="s">
        <v>1585</v>
      </c>
      <c r="T160" s="105" t="s">
        <v>1585</v>
      </c>
    </row>
    <row r="161" spans="1:20" ht="15" customHeight="1" x14ac:dyDescent="0.2">
      <c r="A161" s="230" t="s">
        <v>2510</v>
      </c>
      <c r="B161" s="99">
        <v>64</v>
      </c>
      <c r="C161" s="100">
        <v>24283</v>
      </c>
      <c r="D161" s="233" t="s">
        <v>571</v>
      </c>
      <c r="E161" s="101" t="s">
        <v>403</v>
      </c>
      <c r="F161" s="216" t="s">
        <v>1572</v>
      </c>
      <c r="G161" s="216" t="s">
        <v>2519</v>
      </c>
      <c r="H161" s="216">
        <v>0</v>
      </c>
      <c r="I161" s="220" t="s">
        <v>418</v>
      </c>
      <c r="J161" s="137">
        <v>20</v>
      </c>
      <c r="K161" s="105">
        <v>3.76</v>
      </c>
      <c r="L161" s="105" t="s">
        <v>1575</v>
      </c>
      <c r="M161" s="129">
        <f>SUMIFS('C - Sazby a jednotkové ceny'!$H$7:$H$69,'C - Sazby a jednotkové ceny'!$E$7:$E$69,I161,'C - Sazby a jednotkové ceny'!$F$7:$F$69,J161)</f>
        <v>0</v>
      </c>
      <c r="N161" s="131">
        <f t="shared" si="2"/>
        <v>0</v>
      </c>
      <c r="O161" s="137" t="s">
        <v>1586</v>
      </c>
      <c r="P161" s="105" t="s">
        <v>1585</v>
      </c>
      <c r="Q161" s="105" t="s">
        <v>1585</v>
      </c>
      <c r="R161" s="105" t="s">
        <v>1585</v>
      </c>
      <c r="S161" s="105" t="s">
        <v>1585</v>
      </c>
      <c r="T161" s="105" t="s">
        <v>1585</v>
      </c>
    </row>
    <row r="162" spans="1:20" ht="15" customHeight="1" x14ac:dyDescent="0.2">
      <c r="A162" s="230" t="s">
        <v>2510</v>
      </c>
      <c r="B162" s="99">
        <v>64</v>
      </c>
      <c r="C162" s="100">
        <v>24283</v>
      </c>
      <c r="D162" s="233" t="s">
        <v>572</v>
      </c>
      <c r="E162" s="101" t="s">
        <v>403</v>
      </c>
      <c r="F162" s="216" t="s">
        <v>1572</v>
      </c>
      <c r="G162" s="216" t="s">
        <v>1556</v>
      </c>
      <c r="H162" s="216">
        <v>21.517999999999997</v>
      </c>
      <c r="I162" s="220" t="s">
        <v>418</v>
      </c>
      <c r="J162" s="137">
        <v>20</v>
      </c>
      <c r="K162" s="105">
        <v>12.82</v>
      </c>
      <c r="L162" s="105" t="s">
        <v>1575</v>
      </c>
      <c r="M162" s="129">
        <f>SUMIFS('C - Sazby a jednotkové ceny'!$H$7:$H$69,'C - Sazby a jednotkové ceny'!$E$7:$E$69,I162,'C - Sazby a jednotkové ceny'!$F$7:$F$69,J162)</f>
        <v>0</v>
      </c>
      <c r="N162" s="131">
        <f t="shared" si="2"/>
        <v>0</v>
      </c>
      <c r="O162" s="137" t="s">
        <v>1586</v>
      </c>
      <c r="P162" s="105" t="s">
        <v>1585</v>
      </c>
      <c r="Q162" s="105" t="s">
        <v>1585</v>
      </c>
      <c r="R162" s="105" t="s">
        <v>1585</v>
      </c>
      <c r="S162" s="105" t="s">
        <v>1585</v>
      </c>
      <c r="T162" s="105" t="s">
        <v>1585</v>
      </c>
    </row>
    <row r="163" spans="1:20" ht="15" customHeight="1" x14ac:dyDescent="0.2">
      <c r="A163" s="230" t="s">
        <v>2510</v>
      </c>
      <c r="B163" s="99">
        <v>64</v>
      </c>
      <c r="C163" s="100">
        <v>24283</v>
      </c>
      <c r="D163" s="233" t="s">
        <v>573</v>
      </c>
      <c r="E163" s="101" t="s">
        <v>403</v>
      </c>
      <c r="F163" s="216" t="s">
        <v>1572</v>
      </c>
      <c r="G163" s="216" t="s">
        <v>1553</v>
      </c>
      <c r="H163" s="216">
        <v>11.889999999999999</v>
      </c>
      <c r="I163" s="220" t="s">
        <v>418</v>
      </c>
      <c r="J163" s="137">
        <v>20</v>
      </c>
      <c r="K163" s="105">
        <v>7.98</v>
      </c>
      <c r="L163" s="105" t="s">
        <v>1575</v>
      </c>
      <c r="M163" s="129">
        <f>SUMIFS('C - Sazby a jednotkové ceny'!$H$7:$H$69,'C - Sazby a jednotkové ceny'!$E$7:$E$69,I163,'C - Sazby a jednotkové ceny'!$F$7:$F$69,J163)</f>
        <v>0</v>
      </c>
      <c r="N163" s="131">
        <f t="shared" si="2"/>
        <v>0</v>
      </c>
      <c r="O163" s="137" t="s">
        <v>1586</v>
      </c>
      <c r="P163" s="105" t="s">
        <v>1585</v>
      </c>
      <c r="Q163" s="105" t="s">
        <v>1585</v>
      </c>
      <c r="R163" s="105" t="s">
        <v>1585</v>
      </c>
      <c r="S163" s="105" t="s">
        <v>1585</v>
      </c>
      <c r="T163" s="105" t="s">
        <v>1585</v>
      </c>
    </row>
    <row r="164" spans="1:20" ht="15" customHeight="1" x14ac:dyDescent="0.2">
      <c r="A164" s="230" t="s">
        <v>489</v>
      </c>
      <c r="B164" s="99">
        <v>64</v>
      </c>
      <c r="C164" s="100">
        <v>24283</v>
      </c>
      <c r="D164" s="233" t="s">
        <v>574</v>
      </c>
      <c r="E164" s="101" t="s">
        <v>403</v>
      </c>
      <c r="F164" s="216" t="s">
        <v>1572</v>
      </c>
      <c r="G164" s="216" t="s">
        <v>2519</v>
      </c>
      <c r="H164" s="216">
        <v>18.391999999999999</v>
      </c>
      <c r="I164" s="220" t="s">
        <v>418</v>
      </c>
      <c r="J164" s="137">
        <v>20</v>
      </c>
      <c r="K164" s="105">
        <v>11.34</v>
      </c>
      <c r="L164" s="105" t="s">
        <v>1575</v>
      </c>
      <c r="M164" s="129">
        <f>SUMIFS('C - Sazby a jednotkové ceny'!$H$7:$H$69,'C - Sazby a jednotkové ceny'!$E$7:$E$69,I164,'C - Sazby a jednotkové ceny'!$F$7:$F$69,J164)</f>
        <v>0</v>
      </c>
      <c r="N164" s="131">
        <f t="shared" si="2"/>
        <v>0</v>
      </c>
      <c r="O164" s="137" t="s">
        <v>1586</v>
      </c>
      <c r="P164" s="105" t="s">
        <v>1585</v>
      </c>
      <c r="Q164" s="105" t="s">
        <v>1585</v>
      </c>
      <c r="R164" s="105" t="s">
        <v>1585</v>
      </c>
      <c r="S164" s="105" t="s">
        <v>1585</v>
      </c>
      <c r="T164" s="105" t="s">
        <v>1585</v>
      </c>
    </row>
    <row r="165" spans="1:20" ht="15" customHeight="1" x14ac:dyDescent="0.2">
      <c r="A165" s="230" t="s">
        <v>489</v>
      </c>
      <c r="B165" s="99">
        <v>64</v>
      </c>
      <c r="C165" s="100">
        <v>24283</v>
      </c>
      <c r="D165" s="233" t="s">
        <v>575</v>
      </c>
      <c r="E165" s="101" t="s">
        <v>403</v>
      </c>
      <c r="F165" s="216" t="s">
        <v>1572</v>
      </c>
      <c r="G165" s="216" t="s">
        <v>2517</v>
      </c>
      <c r="H165" s="216">
        <v>0</v>
      </c>
      <c r="I165" s="220" t="s">
        <v>418</v>
      </c>
      <c r="J165" s="137">
        <v>20</v>
      </c>
      <c r="K165" s="105">
        <v>8.52</v>
      </c>
      <c r="L165" s="105" t="s">
        <v>1575</v>
      </c>
      <c r="M165" s="129">
        <f>SUMIFS('C - Sazby a jednotkové ceny'!$H$7:$H$69,'C - Sazby a jednotkové ceny'!$E$7:$E$69,I165,'C - Sazby a jednotkové ceny'!$F$7:$F$69,J165)</f>
        <v>0</v>
      </c>
      <c r="N165" s="131">
        <f t="shared" si="2"/>
        <v>0</v>
      </c>
      <c r="O165" s="137" t="s">
        <v>1586</v>
      </c>
      <c r="P165" s="105" t="s">
        <v>1585</v>
      </c>
      <c r="Q165" s="105" t="s">
        <v>1585</v>
      </c>
      <c r="R165" s="105" t="s">
        <v>1585</v>
      </c>
      <c r="S165" s="105" t="s">
        <v>1585</v>
      </c>
      <c r="T165" s="105" t="s">
        <v>1585</v>
      </c>
    </row>
    <row r="166" spans="1:20" ht="15" customHeight="1" x14ac:dyDescent="0.2">
      <c r="A166" s="230" t="s">
        <v>489</v>
      </c>
      <c r="B166" s="99">
        <v>64</v>
      </c>
      <c r="C166" s="100">
        <v>24283</v>
      </c>
      <c r="D166" s="233" t="s">
        <v>576</v>
      </c>
      <c r="E166" s="101" t="s">
        <v>403</v>
      </c>
      <c r="F166" s="216" t="s">
        <v>1572</v>
      </c>
      <c r="G166" s="216" t="s">
        <v>1553</v>
      </c>
      <c r="H166" s="216">
        <v>0</v>
      </c>
      <c r="I166" s="220" t="s">
        <v>418</v>
      </c>
      <c r="J166" s="137">
        <v>20</v>
      </c>
      <c r="K166" s="105">
        <v>10.82</v>
      </c>
      <c r="L166" s="105" t="s">
        <v>1575</v>
      </c>
      <c r="M166" s="129">
        <f>SUMIFS('C - Sazby a jednotkové ceny'!$H$7:$H$69,'C - Sazby a jednotkové ceny'!$E$7:$E$69,I166,'C - Sazby a jednotkové ceny'!$F$7:$F$69,J166)</f>
        <v>0</v>
      </c>
      <c r="N166" s="131">
        <f t="shared" si="2"/>
        <v>0</v>
      </c>
      <c r="O166" s="137" t="s">
        <v>1586</v>
      </c>
      <c r="P166" s="105" t="s">
        <v>1585</v>
      </c>
      <c r="Q166" s="105" t="s">
        <v>1585</v>
      </c>
      <c r="R166" s="105" t="s">
        <v>1585</v>
      </c>
      <c r="S166" s="105" t="s">
        <v>1585</v>
      </c>
      <c r="T166" s="105" t="s">
        <v>1585</v>
      </c>
    </row>
    <row r="167" spans="1:20" ht="15" customHeight="1" x14ac:dyDescent="0.2">
      <c r="A167" s="230" t="s">
        <v>489</v>
      </c>
      <c r="B167" s="99">
        <v>64</v>
      </c>
      <c r="C167" s="100">
        <v>24283</v>
      </c>
      <c r="D167" s="233" t="s">
        <v>577</v>
      </c>
      <c r="E167" s="101" t="s">
        <v>403</v>
      </c>
      <c r="F167" s="216" t="s">
        <v>1572</v>
      </c>
      <c r="G167" s="216" t="s">
        <v>2519</v>
      </c>
      <c r="H167" s="216">
        <v>14.78656</v>
      </c>
      <c r="I167" s="220" t="s">
        <v>418</v>
      </c>
      <c r="J167" s="137">
        <v>20</v>
      </c>
      <c r="K167" s="105">
        <v>6.48</v>
      </c>
      <c r="L167" s="105" t="s">
        <v>1575</v>
      </c>
      <c r="M167" s="129">
        <f>SUMIFS('C - Sazby a jednotkové ceny'!$H$7:$H$69,'C - Sazby a jednotkové ceny'!$E$7:$E$69,I167,'C - Sazby a jednotkové ceny'!$F$7:$F$69,J167)</f>
        <v>0</v>
      </c>
      <c r="N167" s="131">
        <f t="shared" si="2"/>
        <v>0</v>
      </c>
      <c r="O167" s="137" t="s">
        <v>1586</v>
      </c>
      <c r="P167" s="105" t="s">
        <v>1585</v>
      </c>
      <c r="Q167" s="105" t="s">
        <v>1585</v>
      </c>
      <c r="R167" s="105" t="s">
        <v>1585</v>
      </c>
      <c r="S167" s="105" t="s">
        <v>1585</v>
      </c>
      <c r="T167" s="105" t="s">
        <v>1585</v>
      </c>
    </row>
    <row r="168" spans="1:20" ht="15" customHeight="1" x14ac:dyDescent="0.2">
      <c r="A168" s="230" t="s">
        <v>489</v>
      </c>
      <c r="B168" s="99">
        <v>64</v>
      </c>
      <c r="C168" s="100">
        <v>24283</v>
      </c>
      <c r="D168" s="233" t="s">
        <v>578</v>
      </c>
      <c r="E168" s="101" t="s">
        <v>403</v>
      </c>
      <c r="F168" s="216" t="s">
        <v>1572</v>
      </c>
      <c r="G168" s="216" t="s">
        <v>522</v>
      </c>
      <c r="H168" s="216">
        <v>0</v>
      </c>
      <c r="I168" s="220" t="s">
        <v>418</v>
      </c>
      <c r="J168" s="137">
        <v>20</v>
      </c>
      <c r="K168" s="105">
        <v>2.88</v>
      </c>
      <c r="L168" s="105" t="s">
        <v>1575</v>
      </c>
      <c r="M168" s="129">
        <f>SUMIFS('C - Sazby a jednotkové ceny'!$H$7:$H$69,'C - Sazby a jednotkové ceny'!$E$7:$E$69,I168,'C - Sazby a jednotkové ceny'!$F$7:$F$69,J168)</f>
        <v>0</v>
      </c>
      <c r="N168" s="131">
        <f t="shared" si="2"/>
        <v>0</v>
      </c>
      <c r="O168" s="137" t="s">
        <v>1586</v>
      </c>
      <c r="P168" s="105" t="s">
        <v>1585</v>
      </c>
      <c r="Q168" s="105" t="s">
        <v>1585</v>
      </c>
      <c r="R168" s="105" t="s">
        <v>1585</v>
      </c>
      <c r="S168" s="105" t="s">
        <v>1585</v>
      </c>
      <c r="T168" s="105" t="s">
        <v>1585</v>
      </c>
    </row>
    <row r="169" spans="1:20" ht="15" customHeight="1" x14ac:dyDescent="0.2">
      <c r="A169" s="230" t="s">
        <v>489</v>
      </c>
      <c r="B169" s="99">
        <v>64</v>
      </c>
      <c r="C169" s="100">
        <v>24283</v>
      </c>
      <c r="D169" s="233" t="s">
        <v>579</v>
      </c>
      <c r="E169" s="101" t="s">
        <v>403</v>
      </c>
      <c r="F169" s="216" t="s">
        <v>1572</v>
      </c>
      <c r="G169" s="216" t="s">
        <v>522</v>
      </c>
      <c r="H169" s="216">
        <v>0</v>
      </c>
      <c r="I169" s="220" t="s">
        <v>418</v>
      </c>
      <c r="J169" s="137">
        <v>20</v>
      </c>
      <c r="K169" s="105">
        <v>6.16</v>
      </c>
      <c r="L169" s="105" t="s">
        <v>1575</v>
      </c>
      <c r="M169" s="129">
        <f>SUMIFS('C - Sazby a jednotkové ceny'!$H$7:$H$69,'C - Sazby a jednotkové ceny'!$E$7:$E$69,I169,'C - Sazby a jednotkové ceny'!$F$7:$F$69,J169)</f>
        <v>0</v>
      </c>
      <c r="N169" s="131">
        <f t="shared" si="2"/>
        <v>0</v>
      </c>
      <c r="O169" s="137" t="s">
        <v>1586</v>
      </c>
      <c r="P169" s="105" t="s">
        <v>1585</v>
      </c>
      <c r="Q169" s="105" t="s">
        <v>1585</v>
      </c>
      <c r="R169" s="105" t="s">
        <v>1585</v>
      </c>
      <c r="S169" s="105" t="s">
        <v>1585</v>
      </c>
      <c r="T169" s="105" t="s">
        <v>1585</v>
      </c>
    </row>
    <row r="170" spans="1:20" ht="15" customHeight="1" x14ac:dyDescent="0.2">
      <c r="A170" s="230" t="s">
        <v>489</v>
      </c>
      <c r="B170" s="99">
        <v>64</v>
      </c>
      <c r="C170" s="100">
        <v>24283</v>
      </c>
      <c r="D170" s="233" t="s">
        <v>580</v>
      </c>
      <c r="E170" s="101" t="s">
        <v>403</v>
      </c>
      <c r="F170" s="216" t="s">
        <v>1572</v>
      </c>
      <c r="G170" s="216" t="s">
        <v>522</v>
      </c>
      <c r="H170" s="216">
        <v>0</v>
      </c>
      <c r="I170" s="220" t="s">
        <v>418</v>
      </c>
      <c r="J170" s="137">
        <v>20</v>
      </c>
      <c r="K170" s="105">
        <v>3.23</v>
      </c>
      <c r="L170" s="105" t="s">
        <v>1575</v>
      </c>
      <c r="M170" s="129">
        <f>SUMIFS('C - Sazby a jednotkové ceny'!$H$7:$H$69,'C - Sazby a jednotkové ceny'!$E$7:$E$69,I170,'C - Sazby a jednotkové ceny'!$F$7:$F$69,J170)</f>
        <v>0</v>
      </c>
      <c r="N170" s="131">
        <f t="shared" si="2"/>
        <v>0</v>
      </c>
      <c r="O170" s="137" t="s">
        <v>1586</v>
      </c>
      <c r="P170" s="105" t="s">
        <v>1585</v>
      </c>
      <c r="Q170" s="105" t="s">
        <v>1585</v>
      </c>
      <c r="R170" s="105" t="s">
        <v>1585</v>
      </c>
      <c r="S170" s="105" t="s">
        <v>1585</v>
      </c>
      <c r="T170" s="105" t="s">
        <v>1585</v>
      </c>
    </row>
    <row r="171" spans="1:20" ht="15" customHeight="1" x14ac:dyDescent="0.2">
      <c r="A171" s="230" t="s">
        <v>489</v>
      </c>
      <c r="B171" s="99">
        <v>64</v>
      </c>
      <c r="C171" s="100">
        <v>24283</v>
      </c>
      <c r="D171" s="233" t="s">
        <v>581</v>
      </c>
      <c r="E171" s="101" t="s">
        <v>403</v>
      </c>
      <c r="F171" s="216" t="s">
        <v>1572</v>
      </c>
      <c r="G171" s="216" t="s">
        <v>2519</v>
      </c>
      <c r="H171" s="216">
        <v>0</v>
      </c>
      <c r="I171" s="220" t="s">
        <v>418</v>
      </c>
      <c r="J171" s="137">
        <v>20</v>
      </c>
      <c r="K171" s="105">
        <v>1.08</v>
      </c>
      <c r="L171" s="105" t="s">
        <v>1575</v>
      </c>
      <c r="M171" s="129">
        <f>SUMIFS('C - Sazby a jednotkové ceny'!$H$7:$H$69,'C - Sazby a jednotkové ceny'!$E$7:$E$69,I171,'C - Sazby a jednotkové ceny'!$F$7:$F$69,J171)</f>
        <v>0</v>
      </c>
      <c r="N171" s="131">
        <f t="shared" si="2"/>
        <v>0</v>
      </c>
      <c r="O171" s="137" t="s">
        <v>1586</v>
      </c>
      <c r="P171" s="105" t="s">
        <v>1585</v>
      </c>
      <c r="Q171" s="105" t="s">
        <v>1585</v>
      </c>
      <c r="R171" s="105" t="s">
        <v>1585</v>
      </c>
      <c r="S171" s="105" t="s">
        <v>1585</v>
      </c>
      <c r="T171" s="105" t="s">
        <v>1585</v>
      </c>
    </row>
    <row r="172" spans="1:20" ht="15" customHeight="1" x14ac:dyDescent="0.2">
      <c r="A172" s="230" t="s">
        <v>489</v>
      </c>
      <c r="B172" s="99">
        <v>64</v>
      </c>
      <c r="C172" s="100">
        <v>24283</v>
      </c>
      <c r="D172" s="233" t="s">
        <v>582</v>
      </c>
      <c r="E172" s="101" t="s">
        <v>403</v>
      </c>
      <c r="F172" s="216" t="s">
        <v>1572</v>
      </c>
      <c r="G172" s="216" t="s">
        <v>522</v>
      </c>
      <c r="H172" s="216">
        <v>0</v>
      </c>
      <c r="I172" s="220" t="s">
        <v>418</v>
      </c>
      <c r="J172" s="137">
        <v>20</v>
      </c>
      <c r="K172" s="105">
        <v>1.04</v>
      </c>
      <c r="L172" s="105" t="s">
        <v>1575</v>
      </c>
      <c r="M172" s="129">
        <f>SUMIFS('C - Sazby a jednotkové ceny'!$H$7:$H$69,'C - Sazby a jednotkové ceny'!$E$7:$E$69,I172,'C - Sazby a jednotkové ceny'!$F$7:$F$69,J172)</f>
        <v>0</v>
      </c>
      <c r="N172" s="131">
        <f t="shared" si="2"/>
        <v>0</v>
      </c>
      <c r="O172" s="137" t="s">
        <v>1586</v>
      </c>
      <c r="P172" s="105" t="s">
        <v>1585</v>
      </c>
      <c r="Q172" s="105" t="s">
        <v>1585</v>
      </c>
      <c r="R172" s="105" t="s">
        <v>1585</v>
      </c>
      <c r="S172" s="105" t="s">
        <v>1585</v>
      </c>
      <c r="T172" s="105" t="s">
        <v>1585</v>
      </c>
    </row>
    <row r="173" spans="1:20" ht="15" customHeight="1" x14ac:dyDescent="0.2">
      <c r="A173" s="230" t="s">
        <v>2510</v>
      </c>
      <c r="B173" s="99">
        <v>64</v>
      </c>
      <c r="C173" s="100">
        <v>24283</v>
      </c>
      <c r="D173" s="233" t="s">
        <v>583</v>
      </c>
      <c r="E173" s="101" t="s">
        <v>403</v>
      </c>
      <c r="F173" s="216" t="s">
        <v>1572</v>
      </c>
      <c r="G173" s="216" t="s">
        <v>1550</v>
      </c>
      <c r="H173" s="216">
        <v>5.2</v>
      </c>
      <c r="I173" s="220" t="s">
        <v>418</v>
      </c>
      <c r="J173" s="137">
        <v>20</v>
      </c>
      <c r="K173" s="105">
        <v>6.09</v>
      </c>
      <c r="L173" s="105" t="s">
        <v>1575</v>
      </c>
      <c r="M173" s="129">
        <f>SUMIFS('C - Sazby a jednotkové ceny'!$H$7:$H$69,'C - Sazby a jednotkové ceny'!$E$7:$E$69,I173,'C - Sazby a jednotkové ceny'!$F$7:$F$69,J173)</f>
        <v>0</v>
      </c>
      <c r="N173" s="131">
        <f t="shared" si="2"/>
        <v>0</v>
      </c>
      <c r="O173" s="137" t="s">
        <v>1586</v>
      </c>
      <c r="P173" s="105" t="s">
        <v>1585</v>
      </c>
      <c r="Q173" s="105" t="s">
        <v>1585</v>
      </c>
      <c r="R173" s="105" t="s">
        <v>1585</v>
      </c>
      <c r="S173" s="105" t="s">
        <v>1585</v>
      </c>
      <c r="T173" s="105" t="s">
        <v>1585</v>
      </c>
    </row>
    <row r="174" spans="1:20" ht="15" customHeight="1" x14ac:dyDescent="0.2">
      <c r="A174" s="230" t="s">
        <v>2510</v>
      </c>
      <c r="B174" s="99">
        <v>64</v>
      </c>
      <c r="C174" s="100">
        <v>24283</v>
      </c>
      <c r="D174" s="233" t="s">
        <v>584</v>
      </c>
      <c r="E174" s="101" t="s">
        <v>403</v>
      </c>
      <c r="F174" s="216" t="s">
        <v>1572</v>
      </c>
      <c r="G174" s="216" t="s">
        <v>2520</v>
      </c>
      <c r="H174" s="216">
        <v>11.889999999999999</v>
      </c>
      <c r="I174" s="220" t="s">
        <v>418</v>
      </c>
      <c r="J174" s="137">
        <v>20</v>
      </c>
      <c r="K174" s="105">
        <v>2.57</v>
      </c>
      <c r="L174" s="105" t="s">
        <v>1575</v>
      </c>
      <c r="M174" s="129">
        <f>SUMIFS('C - Sazby a jednotkové ceny'!$H$7:$H$69,'C - Sazby a jednotkové ceny'!$E$7:$E$69,I174,'C - Sazby a jednotkové ceny'!$F$7:$F$69,J174)</f>
        <v>0</v>
      </c>
      <c r="N174" s="131">
        <f t="shared" si="2"/>
        <v>0</v>
      </c>
      <c r="O174" s="137" t="s">
        <v>1586</v>
      </c>
      <c r="P174" s="105" t="s">
        <v>1585</v>
      </c>
      <c r="Q174" s="105" t="s">
        <v>1585</v>
      </c>
      <c r="R174" s="105" t="s">
        <v>1585</v>
      </c>
      <c r="S174" s="105" t="s">
        <v>1585</v>
      </c>
      <c r="T174" s="105" t="s">
        <v>1585</v>
      </c>
    </row>
    <row r="175" spans="1:20" ht="15" customHeight="1" x14ac:dyDescent="0.2">
      <c r="A175" s="230" t="s">
        <v>2510</v>
      </c>
      <c r="B175" s="99">
        <v>64</v>
      </c>
      <c r="C175" s="100">
        <v>24283</v>
      </c>
      <c r="D175" s="233" t="s">
        <v>585</v>
      </c>
      <c r="E175" s="101" t="s">
        <v>403</v>
      </c>
      <c r="F175" s="216" t="s">
        <v>1572</v>
      </c>
      <c r="G175" s="216" t="s">
        <v>1556</v>
      </c>
      <c r="H175" s="216">
        <v>0</v>
      </c>
      <c r="I175" s="220" t="s">
        <v>418</v>
      </c>
      <c r="J175" s="137">
        <v>20</v>
      </c>
      <c r="K175" s="105">
        <v>3.54</v>
      </c>
      <c r="L175" s="105" t="s">
        <v>1575</v>
      </c>
      <c r="M175" s="129">
        <f>SUMIFS('C - Sazby a jednotkové ceny'!$H$7:$H$69,'C - Sazby a jednotkové ceny'!$E$7:$E$69,I175,'C - Sazby a jednotkové ceny'!$F$7:$F$69,J175)</f>
        <v>0</v>
      </c>
      <c r="N175" s="131">
        <f t="shared" si="2"/>
        <v>0</v>
      </c>
      <c r="O175" s="137" t="s">
        <v>1586</v>
      </c>
      <c r="P175" s="105" t="s">
        <v>1585</v>
      </c>
      <c r="Q175" s="105" t="s">
        <v>1585</v>
      </c>
      <c r="R175" s="105" t="s">
        <v>1585</v>
      </c>
      <c r="S175" s="105" t="s">
        <v>1585</v>
      </c>
      <c r="T175" s="105" t="s">
        <v>1585</v>
      </c>
    </row>
    <row r="176" spans="1:20" ht="15" customHeight="1" x14ac:dyDescent="0.2">
      <c r="A176" s="230" t="s">
        <v>489</v>
      </c>
      <c r="B176" s="99">
        <v>64</v>
      </c>
      <c r="C176" s="100">
        <v>24283</v>
      </c>
      <c r="D176" s="233" t="s">
        <v>586</v>
      </c>
      <c r="E176" s="101" t="s">
        <v>403</v>
      </c>
      <c r="F176" s="216" t="s">
        <v>1572</v>
      </c>
      <c r="G176" s="216" t="s">
        <v>1556</v>
      </c>
      <c r="H176" s="216">
        <v>0</v>
      </c>
      <c r="I176" s="220" t="s">
        <v>418</v>
      </c>
      <c r="J176" s="137">
        <v>20</v>
      </c>
      <c r="K176" s="105">
        <v>1.52</v>
      </c>
      <c r="L176" s="105" t="s">
        <v>1575</v>
      </c>
      <c r="M176" s="129">
        <f>SUMIFS('C - Sazby a jednotkové ceny'!$H$7:$H$69,'C - Sazby a jednotkové ceny'!$E$7:$E$69,I176,'C - Sazby a jednotkové ceny'!$F$7:$F$69,J176)</f>
        <v>0</v>
      </c>
      <c r="N176" s="131">
        <f t="shared" si="2"/>
        <v>0</v>
      </c>
      <c r="O176" s="137" t="s">
        <v>1586</v>
      </c>
      <c r="P176" s="105" t="s">
        <v>1585</v>
      </c>
      <c r="Q176" s="105" t="s">
        <v>1585</v>
      </c>
      <c r="R176" s="105" t="s">
        <v>1585</v>
      </c>
      <c r="S176" s="105" t="s">
        <v>1585</v>
      </c>
      <c r="T176" s="105" t="s">
        <v>1585</v>
      </c>
    </row>
    <row r="177" spans="1:20" ht="15" customHeight="1" x14ac:dyDescent="0.2">
      <c r="A177" s="230" t="s">
        <v>2510</v>
      </c>
      <c r="B177" s="99">
        <v>64</v>
      </c>
      <c r="C177" s="100">
        <v>24283</v>
      </c>
      <c r="D177" s="233" t="s">
        <v>587</v>
      </c>
      <c r="E177" s="101" t="s">
        <v>403</v>
      </c>
      <c r="F177" s="216" t="s">
        <v>1572</v>
      </c>
      <c r="G177" s="216" t="s">
        <v>1553</v>
      </c>
      <c r="H177" s="216">
        <v>0</v>
      </c>
      <c r="I177" s="220" t="s">
        <v>418</v>
      </c>
      <c r="J177" s="137">
        <v>20</v>
      </c>
      <c r="K177" s="105">
        <v>5.77</v>
      </c>
      <c r="L177" s="105" t="s">
        <v>1575</v>
      </c>
      <c r="M177" s="129">
        <f>SUMIFS('C - Sazby a jednotkové ceny'!$H$7:$H$69,'C - Sazby a jednotkové ceny'!$E$7:$E$69,I177,'C - Sazby a jednotkové ceny'!$F$7:$F$69,J177)</f>
        <v>0</v>
      </c>
      <c r="N177" s="131">
        <f t="shared" si="2"/>
        <v>0</v>
      </c>
      <c r="O177" s="137" t="s">
        <v>1586</v>
      </c>
      <c r="P177" s="105" t="s">
        <v>1585</v>
      </c>
      <c r="Q177" s="105" t="s">
        <v>1585</v>
      </c>
      <c r="R177" s="105" t="s">
        <v>1585</v>
      </c>
      <c r="S177" s="105" t="s">
        <v>1585</v>
      </c>
      <c r="T177" s="105" t="s">
        <v>1585</v>
      </c>
    </row>
    <row r="178" spans="1:20" ht="15" customHeight="1" x14ac:dyDescent="0.2">
      <c r="A178" s="230" t="s">
        <v>489</v>
      </c>
      <c r="B178" s="99">
        <v>64</v>
      </c>
      <c r="C178" s="100">
        <v>24283</v>
      </c>
      <c r="D178" s="233" t="s">
        <v>588</v>
      </c>
      <c r="E178" s="101" t="s">
        <v>403</v>
      </c>
      <c r="F178" s="216" t="s">
        <v>1572</v>
      </c>
      <c r="G178" s="216" t="s">
        <v>1553</v>
      </c>
      <c r="H178" s="216">
        <v>0</v>
      </c>
      <c r="I178" s="220" t="s">
        <v>418</v>
      </c>
      <c r="J178" s="137">
        <v>20</v>
      </c>
      <c r="K178" s="105">
        <v>1.26</v>
      </c>
      <c r="L178" s="105" t="s">
        <v>1575</v>
      </c>
      <c r="M178" s="129">
        <f>SUMIFS('C - Sazby a jednotkové ceny'!$H$7:$H$69,'C - Sazby a jednotkové ceny'!$E$7:$E$69,I178,'C - Sazby a jednotkové ceny'!$F$7:$F$69,J178)</f>
        <v>0</v>
      </c>
      <c r="N178" s="131">
        <f t="shared" si="2"/>
        <v>0</v>
      </c>
      <c r="O178" s="137" t="s">
        <v>1586</v>
      </c>
      <c r="P178" s="105" t="s">
        <v>1585</v>
      </c>
      <c r="Q178" s="105" t="s">
        <v>1585</v>
      </c>
      <c r="R178" s="105" t="s">
        <v>1585</v>
      </c>
      <c r="S178" s="105" t="s">
        <v>1585</v>
      </c>
      <c r="T178" s="105" t="s">
        <v>1585</v>
      </c>
    </row>
    <row r="179" spans="1:20" ht="15" customHeight="1" x14ac:dyDescent="0.2">
      <c r="A179" s="230" t="s">
        <v>489</v>
      </c>
      <c r="B179" s="99">
        <v>64</v>
      </c>
      <c r="C179" s="100">
        <v>24283</v>
      </c>
      <c r="D179" s="233" t="s">
        <v>589</v>
      </c>
      <c r="E179" s="101" t="s">
        <v>403</v>
      </c>
      <c r="F179" s="216" t="s">
        <v>1572</v>
      </c>
      <c r="G179" s="216" t="s">
        <v>1553</v>
      </c>
      <c r="H179" s="216">
        <v>0</v>
      </c>
      <c r="I179" s="220" t="s">
        <v>418</v>
      </c>
      <c r="J179" s="137">
        <v>20</v>
      </c>
      <c r="K179" s="105">
        <v>1.26</v>
      </c>
      <c r="L179" s="105" t="s">
        <v>1575</v>
      </c>
      <c r="M179" s="129">
        <f>SUMIFS('C - Sazby a jednotkové ceny'!$H$7:$H$69,'C - Sazby a jednotkové ceny'!$E$7:$E$69,I179,'C - Sazby a jednotkové ceny'!$F$7:$F$69,J179)</f>
        <v>0</v>
      </c>
      <c r="N179" s="131">
        <f t="shared" si="2"/>
        <v>0</v>
      </c>
      <c r="O179" s="137" t="s">
        <v>1586</v>
      </c>
      <c r="P179" s="105" t="s">
        <v>1585</v>
      </c>
      <c r="Q179" s="105" t="s">
        <v>1585</v>
      </c>
      <c r="R179" s="105" t="s">
        <v>1585</v>
      </c>
      <c r="S179" s="105" t="s">
        <v>1585</v>
      </c>
      <c r="T179" s="105" t="s">
        <v>1585</v>
      </c>
    </row>
    <row r="180" spans="1:20" ht="15" customHeight="1" x14ac:dyDescent="0.2">
      <c r="A180" s="230" t="s">
        <v>2510</v>
      </c>
      <c r="B180" s="99">
        <v>64</v>
      </c>
      <c r="C180" s="100">
        <v>24283</v>
      </c>
      <c r="D180" s="233" t="s">
        <v>590</v>
      </c>
      <c r="E180" s="101" t="s">
        <v>403</v>
      </c>
      <c r="F180" s="216" t="s">
        <v>1572</v>
      </c>
      <c r="G180" s="216" t="s">
        <v>522</v>
      </c>
      <c r="H180" s="216">
        <v>0</v>
      </c>
      <c r="I180" s="220" t="s">
        <v>418</v>
      </c>
      <c r="J180" s="137">
        <v>20</v>
      </c>
      <c r="K180" s="105">
        <v>3.91</v>
      </c>
      <c r="L180" s="105" t="s">
        <v>1575</v>
      </c>
      <c r="M180" s="129">
        <f>SUMIFS('C - Sazby a jednotkové ceny'!$H$7:$H$69,'C - Sazby a jednotkové ceny'!$E$7:$E$69,I180,'C - Sazby a jednotkové ceny'!$F$7:$F$69,J180)</f>
        <v>0</v>
      </c>
      <c r="N180" s="131">
        <f t="shared" si="2"/>
        <v>0</v>
      </c>
      <c r="O180" s="137" t="s">
        <v>1586</v>
      </c>
      <c r="P180" s="105" t="s">
        <v>1585</v>
      </c>
      <c r="Q180" s="105" t="s">
        <v>1585</v>
      </c>
      <c r="R180" s="105" t="s">
        <v>1585</v>
      </c>
      <c r="S180" s="105" t="s">
        <v>1585</v>
      </c>
      <c r="T180" s="105" t="s">
        <v>1585</v>
      </c>
    </row>
    <row r="181" spans="1:20" ht="15" customHeight="1" x14ac:dyDescent="0.2">
      <c r="A181" s="230" t="s">
        <v>489</v>
      </c>
      <c r="B181" s="99">
        <v>64</v>
      </c>
      <c r="C181" s="100">
        <v>24283</v>
      </c>
      <c r="D181" s="233" t="s">
        <v>591</v>
      </c>
      <c r="E181" s="101" t="s">
        <v>403</v>
      </c>
      <c r="F181" s="216" t="s">
        <v>1572</v>
      </c>
      <c r="G181" s="216" t="s">
        <v>522</v>
      </c>
      <c r="H181" s="216">
        <v>0</v>
      </c>
      <c r="I181" s="220" t="s">
        <v>418</v>
      </c>
      <c r="J181" s="137">
        <v>20</v>
      </c>
      <c r="K181" s="105">
        <v>1.87</v>
      </c>
      <c r="L181" s="105" t="s">
        <v>1575</v>
      </c>
      <c r="M181" s="129">
        <f>SUMIFS('C - Sazby a jednotkové ceny'!$H$7:$H$69,'C - Sazby a jednotkové ceny'!$E$7:$E$69,I181,'C - Sazby a jednotkové ceny'!$F$7:$F$69,J181)</f>
        <v>0</v>
      </c>
      <c r="N181" s="131">
        <f t="shared" si="2"/>
        <v>0</v>
      </c>
      <c r="O181" s="137" t="s">
        <v>1586</v>
      </c>
      <c r="P181" s="105" t="s">
        <v>1585</v>
      </c>
      <c r="Q181" s="105" t="s">
        <v>1585</v>
      </c>
      <c r="R181" s="105" t="s">
        <v>1585</v>
      </c>
      <c r="S181" s="105" t="s">
        <v>1585</v>
      </c>
      <c r="T181" s="105" t="s">
        <v>1585</v>
      </c>
    </row>
    <row r="182" spans="1:20" ht="15" customHeight="1" x14ac:dyDescent="0.2">
      <c r="A182" s="230" t="s">
        <v>489</v>
      </c>
      <c r="B182" s="99">
        <v>64</v>
      </c>
      <c r="C182" s="100">
        <v>24283</v>
      </c>
      <c r="D182" s="233" t="s">
        <v>592</v>
      </c>
      <c r="E182" s="101" t="s">
        <v>403</v>
      </c>
      <c r="F182" s="216" t="s">
        <v>1572</v>
      </c>
      <c r="G182" s="216" t="s">
        <v>522</v>
      </c>
      <c r="H182" s="216">
        <v>0</v>
      </c>
      <c r="I182" s="220" t="s">
        <v>418</v>
      </c>
      <c r="J182" s="137">
        <v>20</v>
      </c>
      <c r="K182" s="105">
        <v>2.38</v>
      </c>
      <c r="L182" s="105" t="s">
        <v>1575</v>
      </c>
      <c r="M182" s="129">
        <f>SUMIFS('C - Sazby a jednotkové ceny'!$H$7:$H$69,'C - Sazby a jednotkové ceny'!$E$7:$E$69,I182,'C - Sazby a jednotkové ceny'!$F$7:$F$69,J182)</f>
        <v>0</v>
      </c>
      <c r="N182" s="131">
        <f t="shared" si="2"/>
        <v>0</v>
      </c>
      <c r="O182" s="137" t="s">
        <v>1586</v>
      </c>
      <c r="P182" s="105" t="s">
        <v>1585</v>
      </c>
      <c r="Q182" s="105" t="s">
        <v>1585</v>
      </c>
      <c r="R182" s="105" t="s">
        <v>1585</v>
      </c>
      <c r="S182" s="105" t="s">
        <v>1585</v>
      </c>
      <c r="T182" s="105" t="s">
        <v>1585</v>
      </c>
    </row>
    <row r="183" spans="1:20" ht="15" customHeight="1" x14ac:dyDescent="0.2">
      <c r="A183" s="230" t="s">
        <v>489</v>
      </c>
      <c r="B183" s="99">
        <v>64</v>
      </c>
      <c r="C183" s="100">
        <v>24283</v>
      </c>
      <c r="D183" s="233" t="s">
        <v>593</v>
      </c>
      <c r="E183" s="101" t="s">
        <v>403</v>
      </c>
      <c r="F183" s="216" t="s">
        <v>1571</v>
      </c>
      <c r="G183" s="216" t="s">
        <v>2518</v>
      </c>
      <c r="H183" s="216">
        <v>0</v>
      </c>
      <c r="I183" s="220" t="s">
        <v>417</v>
      </c>
      <c r="J183" s="137">
        <v>20</v>
      </c>
      <c r="K183" s="105">
        <v>4</v>
      </c>
      <c r="L183" s="105" t="s">
        <v>1575</v>
      </c>
      <c r="M183" s="129">
        <f>SUMIFS('C - Sazby a jednotkové ceny'!$H$7:$H$69,'C - Sazby a jednotkové ceny'!$E$7:$E$69,I183,'C - Sazby a jednotkové ceny'!$F$7:$F$69,J183)</f>
        <v>0</v>
      </c>
      <c r="N183" s="131">
        <f t="shared" si="2"/>
        <v>0</v>
      </c>
      <c r="O183" s="137" t="s">
        <v>1586</v>
      </c>
      <c r="P183" s="105" t="s">
        <v>1585</v>
      </c>
      <c r="Q183" s="105" t="s">
        <v>1585</v>
      </c>
      <c r="R183" s="105" t="s">
        <v>1585</v>
      </c>
      <c r="S183" s="105" t="s">
        <v>1585</v>
      </c>
      <c r="T183" s="105" t="s">
        <v>1585</v>
      </c>
    </row>
    <row r="184" spans="1:20" ht="15" customHeight="1" x14ac:dyDescent="0.2">
      <c r="A184" s="230" t="s">
        <v>2510</v>
      </c>
      <c r="B184" s="99">
        <v>64</v>
      </c>
      <c r="C184" s="100">
        <v>24283</v>
      </c>
      <c r="D184" s="233" t="s">
        <v>594</v>
      </c>
      <c r="E184" s="101" t="s">
        <v>403</v>
      </c>
      <c r="F184" s="216" t="s">
        <v>1572</v>
      </c>
      <c r="G184" s="216" t="s">
        <v>1556</v>
      </c>
      <c r="H184" s="216">
        <v>14.78656</v>
      </c>
      <c r="I184" s="220" t="s">
        <v>418</v>
      </c>
      <c r="J184" s="137">
        <v>20</v>
      </c>
      <c r="K184" s="105">
        <v>9.98</v>
      </c>
      <c r="L184" s="105" t="s">
        <v>1575</v>
      </c>
      <c r="M184" s="129">
        <f>SUMIFS('C - Sazby a jednotkové ceny'!$H$7:$H$69,'C - Sazby a jednotkové ceny'!$E$7:$E$69,I184,'C - Sazby a jednotkové ceny'!$F$7:$F$69,J184)</f>
        <v>0</v>
      </c>
      <c r="N184" s="131">
        <f t="shared" si="2"/>
        <v>0</v>
      </c>
      <c r="O184" s="137" t="s">
        <v>1586</v>
      </c>
      <c r="P184" s="105" t="s">
        <v>1585</v>
      </c>
      <c r="Q184" s="105" t="s">
        <v>1585</v>
      </c>
      <c r="R184" s="105" t="s">
        <v>1585</v>
      </c>
      <c r="S184" s="105" t="s">
        <v>1585</v>
      </c>
      <c r="T184" s="105" t="s">
        <v>1585</v>
      </c>
    </row>
    <row r="185" spans="1:20" ht="15" customHeight="1" x14ac:dyDescent="0.2">
      <c r="A185" s="230" t="s">
        <v>489</v>
      </c>
      <c r="B185" s="99">
        <v>64</v>
      </c>
      <c r="C185" s="100">
        <v>24283</v>
      </c>
      <c r="D185" s="233" t="s">
        <v>595</v>
      </c>
      <c r="E185" s="101" t="s">
        <v>403</v>
      </c>
      <c r="F185" s="216" t="s">
        <v>1572</v>
      </c>
      <c r="G185" s="216" t="s">
        <v>1556</v>
      </c>
      <c r="H185" s="216">
        <v>0</v>
      </c>
      <c r="I185" s="220" t="s">
        <v>418</v>
      </c>
      <c r="J185" s="137">
        <v>20</v>
      </c>
      <c r="K185" s="105">
        <v>8.4600000000000009</v>
      </c>
      <c r="L185" s="105" t="s">
        <v>1575</v>
      </c>
      <c r="M185" s="129">
        <f>SUMIFS('C - Sazby a jednotkové ceny'!$H$7:$H$69,'C - Sazby a jednotkové ceny'!$E$7:$E$69,I185,'C - Sazby a jednotkové ceny'!$F$7:$F$69,J185)</f>
        <v>0</v>
      </c>
      <c r="N185" s="131">
        <f t="shared" si="2"/>
        <v>0</v>
      </c>
      <c r="O185" s="137" t="s">
        <v>1586</v>
      </c>
      <c r="P185" s="105" t="s">
        <v>1585</v>
      </c>
      <c r="Q185" s="105" t="s">
        <v>1585</v>
      </c>
      <c r="R185" s="105" t="s">
        <v>1585</v>
      </c>
      <c r="S185" s="105" t="s">
        <v>1585</v>
      </c>
      <c r="T185" s="105" t="s">
        <v>1585</v>
      </c>
    </row>
    <row r="186" spans="1:20" ht="15" customHeight="1" x14ac:dyDescent="0.2">
      <c r="A186" s="230" t="s">
        <v>489</v>
      </c>
      <c r="B186" s="99">
        <v>64</v>
      </c>
      <c r="C186" s="100">
        <v>24283</v>
      </c>
      <c r="D186" s="233" t="s">
        <v>596</v>
      </c>
      <c r="E186" s="101" t="s">
        <v>403</v>
      </c>
      <c r="F186" s="216" t="s">
        <v>1572</v>
      </c>
      <c r="G186" s="216" t="s">
        <v>1556</v>
      </c>
      <c r="H186" s="216">
        <v>0</v>
      </c>
      <c r="I186" s="220" t="s">
        <v>418</v>
      </c>
      <c r="J186" s="137">
        <v>20</v>
      </c>
      <c r="K186" s="105">
        <v>1.08</v>
      </c>
      <c r="L186" s="105" t="s">
        <v>1575</v>
      </c>
      <c r="M186" s="129">
        <f>SUMIFS('C - Sazby a jednotkové ceny'!$H$7:$H$69,'C - Sazby a jednotkové ceny'!$E$7:$E$69,I186,'C - Sazby a jednotkové ceny'!$F$7:$F$69,J186)</f>
        <v>0</v>
      </c>
      <c r="N186" s="131">
        <f t="shared" si="2"/>
        <v>0</v>
      </c>
      <c r="O186" s="137" t="s">
        <v>1586</v>
      </c>
      <c r="P186" s="105" t="s">
        <v>1585</v>
      </c>
      <c r="Q186" s="105" t="s">
        <v>1585</v>
      </c>
      <c r="R186" s="105" t="s">
        <v>1585</v>
      </c>
      <c r="S186" s="105" t="s">
        <v>1585</v>
      </c>
      <c r="T186" s="105" t="s">
        <v>1585</v>
      </c>
    </row>
    <row r="187" spans="1:20" ht="15" customHeight="1" x14ac:dyDescent="0.2">
      <c r="A187" s="230" t="s">
        <v>489</v>
      </c>
      <c r="B187" s="99">
        <v>64</v>
      </c>
      <c r="C187" s="100">
        <v>24283</v>
      </c>
      <c r="D187" s="233" t="s">
        <v>597</v>
      </c>
      <c r="E187" s="101" t="s">
        <v>403</v>
      </c>
      <c r="F187" s="216" t="s">
        <v>1572</v>
      </c>
      <c r="G187" s="216" t="s">
        <v>1556</v>
      </c>
      <c r="H187" s="216">
        <v>0</v>
      </c>
      <c r="I187" s="220" t="s">
        <v>418</v>
      </c>
      <c r="J187" s="137">
        <v>20</v>
      </c>
      <c r="K187" s="105">
        <v>1.02</v>
      </c>
      <c r="L187" s="105" t="s">
        <v>1575</v>
      </c>
      <c r="M187" s="129">
        <f>SUMIFS('C - Sazby a jednotkové ceny'!$H$7:$H$69,'C - Sazby a jednotkové ceny'!$E$7:$E$69,I187,'C - Sazby a jednotkové ceny'!$F$7:$F$69,J187)</f>
        <v>0</v>
      </c>
      <c r="N187" s="131">
        <f t="shared" si="2"/>
        <v>0</v>
      </c>
      <c r="O187" s="137" t="s">
        <v>1586</v>
      </c>
      <c r="P187" s="105" t="s">
        <v>1585</v>
      </c>
      <c r="Q187" s="105" t="s">
        <v>1585</v>
      </c>
      <c r="R187" s="105" t="s">
        <v>1585</v>
      </c>
      <c r="S187" s="105" t="s">
        <v>1585</v>
      </c>
      <c r="T187" s="105" t="s">
        <v>1585</v>
      </c>
    </row>
    <row r="188" spans="1:20" ht="15" customHeight="1" x14ac:dyDescent="0.2">
      <c r="A188" s="230" t="s">
        <v>489</v>
      </c>
      <c r="B188" s="99">
        <v>64</v>
      </c>
      <c r="C188" s="100">
        <v>24283</v>
      </c>
      <c r="D188" s="233" t="s">
        <v>598</v>
      </c>
      <c r="E188" s="101" t="s">
        <v>403</v>
      </c>
      <c r="F188" s="216" t="s">
        <v>1572</v>
      </c>
      <c r="G188" s="216" t="s">
        <v>1556</v>
      </c>
      <c r="H188" s="216">
        <v>0</v>
      </c>
      <c r="I188" s="220" t="s">
        <v>418</v>
      </c>
      <c r="J188" s="137">
        <v>20</v>
      </c>
      <c r="K188" s="105">
        <v>1.02</v>
      </c>
      <c r="L188" s="105" t="s">
        <v>1575</v>
      </c>
      <c r="M188" s="129">
        <f>SUMIFS('C - Sazby a jednotkové ceny'!$H$7:$H$69,'C - Sazby a jednotkové ceny'!$E$7:$E$69,I188,'C - Sazby a jednotkové ceny'!$F$7:$F$69,J188)</f>
        <v>0</v>
      </c>
      <c r="N188" s="131">
        <f t="shared" si="2"/>
        <v>0</v>
      </c>
      <c r="O188" s="137" t="s">
        <v>1586</v>
      </c>
      <c r="P188" s="105" t="s">
        <v>1585</v>
      </c>
      <c r="Q188" s="105" t="s">
        <v>1585</v>
      </c>
      <c r="R188" s="105" t="s">
        <v>1585</v>
      </c>
      <c r="S188" s="105" t="s">
        <v>1585</v>
      </c>
      <c r="T188" s="105" t="s">
        <v>1585</v>
      </c>
    </row>
    <row r="189" spans="1:20" ht="15" customHeight="1" x14ac:dyDescent="0.2">
      <c r="A189" s="230" t="s">
        <v>489</v>
      </c>
      <c r="B189" s="99">
        <v>64</v>
      </c>
      <c r="C189" s="100">
        <v>24283</v>
      </c>
      <c r="D189" s="233" t="s">
        <v>599</v>
      </c>
      <c r="E189" s="101" t="s">
        <v>403</v>
      </c>
      <c r="F189" s="216" t="s">
        <v>1572</v>
      </c>
      <c r="G189" s="216" t="s">
        <v>1556</v>
      </c>
      <c r="H189" s="216">
        <v>0</v>
      </c>
      <c r="I189" s="220" t="s">
        <v>418</v>
      </c>
      <c r="J189" s="137">
        <v>20</v>
      </c>
      <c r="K189" s="105">
        <v>1.02</v>
      </c>
      <c r="L189" s="105" t="s">
        <v>1575</v>
      </c>
      <c r="M189" s="129">
        <f>SUMIFS('C - Sazby a jednotkové ceny'!$H$7:$H$69,'C - Sazby a jednotkové ceny'!$E$7:$E$69,I189,'C - Sazby a jednotkové ceny'!$F$7:$F$69,J189)</f>
        <v>0</v>
      </c>
      <c r="N189" s="131">
        <f t="shared" si="2"/>
        <v>0</v>
      </c>
      <c r="O189" s="137" t="s">
        <v>1586</v>
      </c>
      <c r="P189" s="105" t="s">
        <v>1585</v>
      </c>
      <c r="Q189" s="105" t="s">
        <v>1585</v>
      </c>
      <c r="R189" s="105" t="s">
        <v>1585</v>
      </c>
      <c r="S189" s="105" t="s">
        <v>1585</v>
      </c>
      <c r="T189" s="105" t="s">
        <v>1585</v>
      </c>
    </row>
    <row r="190" spans="1:20" ht="15" customHeight="1" x14ac:dyDescent="0.2">
      <c r="A190" s="230" t="s">
        <v>489</v>
      </c>
      <c r="B190" s="99">
        <v>64</v>
      </c>
      <c r="C190" s="100">
        <v>24283</v>
      </c>
      <c r="D190" s="233" t="s">
        <v>600</v>
      </c>
      <c r="E190" s="101" t="s">
        <v>403</v>
      </c>
      <c r="F190" s="216" t="s">
        <v>1572</v>
      </c>
      <c r="G190" s="216" t="s">
        <v>1556</v>
      </c>
      <c r="H190" s="216">
        <v>0</v>
      </c>
      <c r="I190" s="220" t="s">
        <v>418</v>
      </c>
      <c r="J190" s="137">
        <v>20</v>
      </c>
      <c r="K190" s="105">
        <v>1.02</v>
      </c>
      <c r="L190" s="105" t="s">
        <v>1575</v>
      </c>
      <c r="M190" s="129">
        <f>SUMIFS('C - Sazby a jednotkové ceny'!$H$7:$H$69,'C - Sazby a jednotkové ceny'!$E$7:$E$69,I190,'C - Sazby a jednotkové ceny'!$F$7:$F$69,J190)</f>
        <v>0</v>
      </c>
      <c r="N190" s="131">
        <f t="shared" si="2"/>
        <v>0</v>
      </c>
      <c r="O190" s="137" t="s">
        <v>1586</v>
      </c>
      <c r="P190" s="105" t="s">
        <v>1585</v>
      </c>
      <c r="Q190" s="105" t="s">
        <v>1585</v>
      </c>
      <c r="R190" s="105" t="s">
        <v>1585</v>
      </c>
      <c r="S190" s="105" t="s">
        <v>1585</v>
      </c>
      <c r="T190" s="105" t="s">
        <v>1585</v>
      </c>
    </row>
    <row r="191" spans="1:20" ht="15" customHeight="1" x14ac:dyDescent="0.2">
      <c r="A191" s="230" t="s">
        <v>2510</v>
      </c>
      <c r="B191" s="99">
        <v>64</v>
      </c>
      <c r="C191" s="100">
        <v>24283</v>
      </c>
      <c r="D191" s="233" t="s">
        <v>601</v>
      </c>
      <c r="E191" s="101" t="s">
        <v>403</v>
      </c>
      <c r="F191" s="216" t="s">
        <v>1572</v>
      </c>
      <c r="G191" s="216" t="s">
        <v>1553</v>
      </c>
      <c r="H191" s="216">
        <v>0</v>
      </c>
      <c r="I191" s="220" t="s">
        <v>418</v>
      </c>
      <c r="J191" s="137">
        <v>20</v>
      </c>
      <c r="K191" s="105">
        <v>5.08</v>
      </c>
      <c r="L191" s="105" t="s">
        <v>1575</v>
      </c>
      <c r="M191" s="129">
        <f>SUMIFS('C - Sazby a jednotkové ceny'!$H$7:$H$69,'C - Sazby a jednotkové ceny'!$E$7:$E$69,I191,'C - Sazby a jednotkové ceny'!$F$7:$F$69,J191)</f>
        <v>0</v>
      </c>
      <c r="N191" s="131">
        <f t="shared" si="2"/>
        <v>0</v>
      </c>
      <c r="O191" s="137" t="s">
        <v>1586</v>
      </c>
      <c r="P191" s="105" t="s">
        <v>1585</v>
      </c>
      <c r="Q191" s="105" t="s">
        <v>1585</v>
      </c>
      <c r="R191" s="105" t="s">
        <v>1585</v>
      </c>
      <c r="S191" s="105" t="s">
        <v>1585</v>
      </c>
      <c r="T191" s="105" t="s">
        <v>1585</v>
      </c>
    </row>
    <row r="192" spans="1:20" ht="15" customHeight="1" x14ac:dyDescent="0.2">
      <c r="A192" s="230" t="s">
        <v>489</v>
      </c>
      <c r="B192" s="99">
        <v>64</v>
      </c>
      <c r="C192" s="100">
        <v>24283</v>
      </c>
      <c r="D192" s="233" t="s">
        <v>602</v>
      </c>
      <c r="E192" s="101" t="s">
        <v>403</v>
      </c>
      <c r="F192" s="216" t="s">
        <v>1572</v>
      </c>
      <c r="G192" s="216" t="s">
        <v>1553</v>
      </c>
      <c r="H192" s="216">
        <v>0</v>
      </c>
      <c r="I192" s="220" t="s">
        <v>418</v>
      </c>
      <c r="J192" s="137">
        <v>20</v>
      </c>
      <c r="K192" s="105">
        <v>1.2</v>
      </c>
      <c r="L192" s="105" t="s">
        <v>1575</v>
      </c>
      <c r="M192" s="129">
        <f>SUMIFS('C - Sazby a jednotkové ceny'!$H$7:$H$69,'C - Sazby a jednotkové ceny'!$E$7:$E$69,I192,'C - Sazby a jednotkové ceny'!$F$7:$F$69,J192)</f>
        <v>0</v>
      </c>
      <c r="N192" s="131">
        <f t="shared" si="2"/>
        <v>0</v>
      </c>
      <c r="O192" s="137" t="s">
        <v>1586</v>
      </c>
      <c r="P192" s="105" t="s">
        <v>1585</v>
      </c>
      <c r="Q192" s="105" t="s">
        <v>1585</v>
      </c>
      <c r="R192" s="105" t="s">
        <v>1585</v>
      </c>
      <c r="S192" s="105" t="s">
        <v>1585</v>
      </c>
      <c r="T192" s="105" t="s">
        <v>1585</v>
      </c>
    </row>
    <row r="193" spans="1:20" ht="15" customHeight="1" x14ac:dyDescent="0.2">
      <c r="A193" s="230" t="s">
        <v>489</v>
      </c>
      <c r="B193" s="99">
        <v>64</v>
      </c>
      <c r="C193" s="100">
        <v>24283</v>
      </c>
      <c r="D193" s="233" t="s">
        <v>603</v>
      </c>
      <c r="E193" s="101" t="s">
        <v>403</v>
      </c>
      <c r="F193" s="216" t="s">
        <v>1572</v>
      </c>
      <c r="G193" s="216" t="s">
        <v>1553</v>
      </c>
      <c r="H193" s="216">
        <v>0</v>
      </c>
      <c r="I193" s="220" t="s">
        <v>418</v>
      </c>
      <c r="J193" s="137">
        <v>20</v>
      </c>
      <c r="K193" s="105">
        <v>1.2</v>
      </c>
      <c r="L193" s="105" t="s">
        <v>1575</v>
      </c>
      <c r="M193" s="129">
        <f>SUMIFS('C - Sazby a jednotkové ceny'!$H$7:$H$69,'C - Sazby a jednotkové ceny'!$E$7:$E$69,I193,'C - Sazby a jednotkové ceny'!$F$7:$F$69,J193)</f>
        <v>0</v>
      </c>
      <c r="N193" s="131">
        <f t="shared" si="2"/>
        <v>0</v>
      </c>
      <c r="O193" s="137" t="s">
        <v>1586</v>
      </c>
      <c r="P193" s="105" t="s">
        <v>1585</v>
      </c>
      <c r="Q193" s="105" t="s">
        <v>1585</v>
      </c>
      <c r="R193" s="105" t="s">
        <v>1585</v>
      </c>
      <c r="S193" s="105" t="s">
        <v>1585</v>
      </c>
      <c r="T193" s="105" t="s">
        <v>1585</v>
      </c>
    </row>
    <row r="194" spans="1:20" ht="15" customHeight="1" x14ac:dyDescent="0.2">
      <c r="A194" s="230" t="s">
        <v>489</v>
      </c>
      <c r="B194" s="99">
        <v>64</v>
      </c>
      <c r="C194" s="100">
        <v>24283</v>
      </c>
      <c r="D194" s="233" t="s">
        <v>604</v>
      </c>
      <c r="E194" s="101" t="s">
        <v>403</v>
      </c>
      <c r="F194" s="216" t="s">
        <v>1572</v>
      </c>
      <c r="G194" s="216" t="s">
        <v>1553</v>
      </c>
      <c r="H194" s="216">
        <v>0</v>
      </c>
      <c r="I194" s="220" t="s">
        <v>418</v>
      </c>
      <c r="J194" s="137">
        <v>20</v>
      </c>
      <c r="K194" s="105">
        <v>1.2</v>
      </c>
      <c r="L194" s="105" t="s">
        <v>1575</v>
      </c>
      <c r="M194" s="129">
        <f>SUMIFS('C - Sazby a jednotkové ceny'!$H$7:$H$69,'C - Sazby a jednotkové ceny'!$E$7:$E$69,I194,'C - Sazby a jednotkové ceny'!$F$7:$F$69,J194)</f>
        <v>0</v>
      </c>
      <c r="N194" s="131">
        <f t="shared" si="2"/>
        <v>0</v>
      </c>
      <c r="O194" s="137" t="s">
        <v>1586</v>
      </c>
      <c r="P194" s="105" t="s">
        <v>1585</v>
      </c>
      <c r="Q194" s="105" t="s">
        <v>1585</v>
      </c>
      <c r="R194" s="105" t="s">
        <v>1585</v>
      </c>
      <c r="S194" s="105" t="s">
        <v>1585</v>
      </c>
      <c r="T194" s="105" t="s">
        <v>1585</v>
      </c>
    </row>
    <row r="195" spans="1:20" ht="15" customHeight="1" x14ac:dyDescent="0.2">
      <c r="A195" s="230" t="s">
        <v>489</v>
      </c>
      <c r="B195" s="99">
        <v>64</v>
      </c>
      <c r="C195" s="100">
        <v>24283</v>
      </c>
      <c r="D195" s="233" t="s">
        <v>605</v>
      </c>
      <c r="E195" s="101" t="s">
        <v>403</v>
      </c>
      <c r="F195" s="216" t="s">
        <v>1572</v>
      </c>
      <c r="G195" s="216" t="s">
        <v>1553</v>
      </c>
      <c r="H195" s="216">
        <v>0</v>
      </c>
      <c r="I195" s="220" t="s">
        <v>418</v>
      </c>
      <c r="J195" s="137">
        <v>20</v>
      </c>
      <c r="K195" s="105">
        <v>3.42</v>
      </c>
      <c r="L195" s="105" t="s">
        <v>1575</v>
      </c>
      <c r="M195" s="129">
        <f>SUMIFS('C - Sazby a jednotkové ceny'!$H$7:$H$69,'C - Sazby a jednotkové ceny'!$E$7:$E$69,I195,'C - Sazby a jednotkové ceny'!$F$7:$F$69,J195)</f>
        <v>0</v>
      </c>
      <c r="N195" s="131">
        <f t="shared" si="2"/>
        <v>0</v>
      </c>
      <c r="O195" s="137" t="s">
        <v>1586</v>
      </c>
      <c r="P195" s="105" t="s">
        <v>1585</v>
      </c>
      <c r="Q195" s="105" t="s">
        <v>1585</v>
      </c>
      <c r="R195" s="105" t="s">
        <v>1585</v>
      </c>
      <c r="S195" s="105" t="s">
        <v>1585</v>
      </c>
      <c r="T195" s="105" t="s">
        <v>1585</v>
      </c>
    </row>
    <row r="196" spans="1:20" ht="15" customHeight="1" x14ac:dyDescent="0.2">
      <c r="A196" s="230" t="s">
        <v>489</v>
      </c>
      <c r="B196" s="99">
        <v>64</v>
      </c>
      <c r="C196" s="100">
        <v>24283</v>
      </c>
      <c r="D196" s="233" t="s">
        <v>606</v>
      </c>
      <c r="E196" s="101" t="s">
        <v>403</v>
      </c>
      <c r="F196" s="216" t="s">
        <v>1572</v>
      </c>
      <c r="G196" s="216" t="s">
        <v>1553</v>
      </c>
      <c r="H196" s="216">
        <v>0</v>
      </c>
      <c r="I196" s="220" t="s">
        <v>418</v>
      </c>
      <c r="J196" s="137">
        <v>20</v>
      </c>
      <c r="K196" s="105">
        <v>1.25</v>
      </c>
      <c r="L196" s="105" t="s">
        <v>1575</v>
      </c>
      <c r="M196" s="129">
        <f>SUMIFS('C - Sazby a jednotkové ceny'!$H$7:$H$69,'C - Sazby a jednotkové ceny'!$E$7:$E$69,I196,'C - Sazby a jednotkové ceny'!$F$7:$F$69,J196)</f>
        <v>0</v>
      </c>
      <c r="N196" s="131">
        <f t="shared" si="2"/>
        <v>0</v>
      </c>
      <c r="O196" s="137" t="s">
        <v>1586</v>
      </c>
      <c r="P196" s="105" t="s">
        <v>1585</v>
      </c>
      <c r="Q196" s="105" t="s">
        <v>1585</v>
      </c>
      <c r="R196" s="105" t="s">
        <v>1585</v>
      </c>
      <c r="S196" s="105" t="s">
        <v>1585</v>
      </c>
      <c r="T196" s="105" t="s">
        <v>1585</v>
      </c>
    </row>
    <row r="197" spans="1:20" ht="15" customHeight="1" x14ac:dyDescent="0.2">
      <c r="A197" s="230" t="s">
        <v>489</v>
      </c>
      <c r="B197" s="99">
        <v>64</v>
      </c>
      <c r="C197" s="100">
        <v>24283</v>
      </c>
      <c r="D197" s="233" t="s">
        <v>607</v>
      </c>
      <c r="E197" s="101" t="s">
        <v>403</v>
      </c>
      <c r="F197" s="216" t="s">
        <v>1572</v>
      </c>
      <c r="G197" s="216" t="s">
        <v>1553</v>
      </c>
      <c r="H197" s="216">
        <v>0</v>
      </c>
      <c r="I197" s="220" t="s">
        <v>418</v>
      </c>
      <c r="J197" s="137">
        <v>20</v>
      </c>
      <c r="K197" s="105">
        <v>1.25</v>
      </c>
      <c r="L197" s="105" t="s">
        <v>1575</v>
      </c>
      <c r="M197" s="129">
        <f>SUMIFS('C - Sazby a jednotkové ceny'!$H$7:$H$69,'C - Sazby a jednotkové ceny'!$E$7:$E$69,I197,'C - Sazby a jednotkové ceny'!$F$7:$F$69,J197)</f>
        <v>0</v>
      </c>
      <c r="N197" s="131">
        <f t="shared" si="2"/>
        <v>0</v>
      </c>
      <c r="O197" s="137" t="s">
        <v>1586</v>
      </c>
      <c r="P197" s="105" t="s">
        <v>1585</v>
      </c>
      <c r="Q197" s="105" t="s">
        <v>1585</v>
      </c>
      <c r="R197" s="105" t="s">
        <v>1585</v>
      </c>
      <c r="S197" s="105" t="s">
        <v>1585</v>
      </c>
      <c r="T197" s="105" t="s">
        <v>1585</v>
      </c>
    </row>
    <row r="198" spans="1:20" ht="15" customHeight="1" x14ac:dyDescent="0.2">
      <c r="A198" s="230" t="s">
        <v>489</v>
      </c>
      <c r="B198" s="99">
        <v>64</v>
      </c>
      <c r="C198" s="100">
        <v>24283</v>
      </c>
      <c r="D198" s="233" t="s">
        <v>608</v>
      </c>
      <c r="E198" s="101" t="s">
        <v>403</v>
      </c>
      <c r="F198" s="216" t="s">
        <v>1572</v>
      </c>
      <c r="G198" s="216" t="s">
        <v>1556</v>
      </c>
      <c r="H198" s="216">
        <v>0</v>
      </c>
      <c r="I198" s="220" t="s">
        <v>418</v>
      </c>
      <c r="J198" s="137">
        <v>20</v>
      </c>
      <c r="K198" s="105">
        <v>3.31</v>
      </c>
      <c r="L198" s="105" t="s">
        <v>1575</v>
      </c>
      <c r="M198" s="129">
        <f>SUMIFS('C - Sazby a jednotkové ceny'!$H$7:$H$69,'C - Sazby a jednotkové ceny'!$E$7:$E$69,I198,'C - Sazby a jednotkové ceny'!$F$7:$F$69,J198)</f>
        <v>0</v>
      </c>
      <c r="N198" s="131">
        <f t="shared" si="2"/>
        <v>0</v>
      </c>
      <c r="O198" s="137" t="s">
        <v>1586</v>
      </c>
      <c r="P198" s="105" t="s">
        <v>1585</v>
      </c>
      <c r="Q198" s="105" t="s">
        <v>1585</v>
      </c>
      <c r="R198" s="105" t="s">
        <v>1585</v>
      </c>
      <c r="S198" s="105" t="s">
        <v>1585</v>
      </c>
      <c r="T198" s="105" t="s">
        <v>1585</v>
      </c>
    </row>
    <row r="199" spans="1:20" ht="15" customHeight="1" x14ac:dyDescent="0.2">
      <c r="A199" s="230" t="s">
        <v>489</v>
      </c>
      <c r="B199" s="99">
        <v>64</v>
      </c>
      <c r="C199" s="100">
        <v>24283</v>
      </c>
      <c r="D199" s="233" t="s">
        <v>609</v>
      </c>
      <c r="E199" s="101" t="s">
        <v>403</v>
      </c>
      <c r="F199" s="216" t="s">
        <v>1572</v>
      </c>
      <c r="G199" s="216" t="s">
        <v>1556</v>
      </c>
      <c r="H199" s="216">
        <v>0</v>
      </c>
      <c r="I199" s="220" t="s">
        <v>418</v>
      </c>
      <c r="J199" s="137">
        <v>20</v>
      </c>
      <c r="K199" s="105">
        <v>6.1</v>
      </c>
      <c r="L199" s="105" t="s">
        <v>1575</v>
      </c>
      <c r="M199" s="129">
        <f>SUMIFS('C - Sazby a jednotkové ceny'!$H$7:$H$69,'C - Sazby a jednotkové ceny'!$E$7:$E$69,I199,'C - Sazby a jednotkové ceny'!$F$7:$F$69,J199)</f>
        <v>0</v>
      </c>
      <c r="N199" s="131">
        <f t="shared" ref="N199:N262" si="3">J199*M199*K199*(365/12/28)</f>
        <v>0</v>
      </c>
      <c r="O199" s="137" t="s">
        <v>1586</v>
      </c>
      <c r="P199" s="105" t="s">
        <v>1585</v>
      </c>
      <c r="Q199" s="105" t="s">
        <v>1585</v>
      </c>
      <c r="R199" s="105" t="s">
        <v>1585</v>
      </c>
      <c r="S199" s="105" t="s">
        <v>1585</v>
      </c>
      <c r="T199" s="105" t="s">
        <v>1585</v>
      </c>
    </row>
    <row r="200" spans="1:20" ht="15" customHeight="1" x14ac:dyDescent="0.2">
      <c r="A200" s="230" t="s">
        <v>489</v>
      </c>
      <c r="B200" s="99">
        <v>64</v>
      </c>
      <c r="C200" s="100">
        <v>24283</v>
      </c>
      <c r="D200" s="233" t="s">
        <v>610</v>
      </c>
      <c r="E200" s="101" t="s">
        <v>403</v>
      </c>
      <c r="F200" s="216" t="s">
        <v>1572</v>
      </c>
      <c r="G200" s="216" t="s">
        <v>1556</v>
      </c>
      <c r="H200" s="216">
        <v>0</v>
      </c>
      <c r="I200" s="220" t="s">
        <v>418</v>
      </c>
      <c r="J200" s="137">
        <v>20</v>
      </c>
      <c r="K200" s="105">
        <v>1.56</v>
      </c>
      <c r="L200" s="105" t="s">
        <v>1575</v>
      </c>
      <c r="M200" s="129">
        <f>SUMIFS('C - Sazby a jednotkové ceny'!$H$7:$H$69,'C - Sazby a jednotkové ceny'!$E$7:$E$69,I200,'C - Sazby a jednotkové ceny'!$F$7:$F$69,J200)</f>
        <v>0</v>
      </c>
      <c r="N200" s="131">
        <f t="shared" si="3"/>
        <v>0</v>
      </c>
      <c r="O200" s="137" t="s">
        <v>1586</v>
      </c>
      <c r="P200" s="105" t="s">
        <v>1585</v>
      </c>
      <c r="Q200" s="105" t="s">
        <v>1585</v>
      </c>
      <c r="R200" s="105" t="s">
        <v>1585</v>
      </c>
      <c r="S200" s="105" t="s">
        <v>1585</v>
      </c>
      <c r="T200" s="105" t="s">
        <v>1585</v>
      </c>
    </row>
    <row r="201" spans="1:20" ht="15" customHeight="1" x14ac:dyDescent="0.2">
      <c r="A201" s="230" t="s">
        <v>489</v>
      </c>
      <c r="B201" s="99">
        <v>64</v>
      </c>
      <c r="C201" s="100">
        <v>24283</v>
      </c>
      <c r="D201" s="233" t="s">
        <v>611</v>
      </c>
      <c r="E201" s="101" t="s">
        <v>403</v>
      </c>
      <c r="F201" s="216" t="s">
        <v>1572</v>
      </c>
      <c r="G201" s="216" t="s">
        <v>1556</v>
      </c>
      <c r="H201" s="216">
        <v>0</v>
      </c>
      <c r="I201" s="220" t="s">
        <v>418</v>
      </c>
      <c r="J201" s="137">
        <v>20</v>
      </c>
      <c r="K201" s="105">
        <v>1.51</v>
      </c>
      <c r="L201" s="105" t="s">
        <v>1575</v>
      </c>
      <c r="M201" s="129">
        <f>SUMIFS('C - Sazby a jednotkové ceny'!$H$7:$H$69,'C - Sazby a jednotkové ceny'!$E$7:$E$69,I201,'C - Sazby a jednotkové ceny'!$F$7:$F$69,J201)</f>
        <v>0</v>
      </c>
      <c r="N201" s="131">
        <f t="shared" si="3"/>
        <v>0</v>
      </c>
      <c r="O201" s="137" t="s">
        <v>1586</v>
      </c>
      <c r="P201" s="105" t="s">
        <v>1585</v>
      </c>
      <c r="Q201" s="105" t="s">
        <v>1585</v>
      </c>
      <c r="R201" s="105" t="s">
        <v>1585</v>
      </c>
      <c r="S201" s="105" t="s">
        <v>1585</v>
      </c>
      <c r="T201" s="105" t="s">
        <v>1585</v>
      </c>
    </row>
    <row r="202" spans="1:20" ht="15" customHeight="1" x14ac:dyDescent="0.2">
      <c r="A202" s="230" t="s">
        <v>489</v>
      </c>
      <c r="B202" s="99">
        <v>64</v>
      </c>
      <c r="C202" s="100">
        <v>24283</v>
      </c>
      <c r="D202" s="233" t="s">
        <v>612</v>
      </c>
      <c r="E202" s="101" t="s">
        <v>403</v>
      </c>
      <c r="F202" s="216" t="s">
        <v>1572</v>
      </c>
      <c r="G202" s="216" t="s">
        <v>1556</v>
      </c>
      <c r="H202" s="216">
        <v>0</v>
      </c>
      <c r="I202" s="220" t="s">
        <v>418</v>
      </c>
      <c r="J202" s="137">
        <v>20</v>
      </c>
      <c r="K202" s="105">
        <v>1.41</v>
      </c>
      <c r="L202" s="105" t="s">
        <v>1575</v>
      </c>
      <c r="M202" s="129">
        <f>SUMIFS('C - Sazby a jednotkové ceny'!$H$7:$H$69,'C - Sazby a jednotkové ceny'!$E$7:$E$69,I202,'C - Sazby a jednotkové ceny'!$F$7:$F$69,J202)</f>
        <v>0</v>
      </c>
      <c r="N202" s="131">
        <f t="shared" si="3"/>
        <v>0</v>
      </c>
      <c r="O202" s="137" t="s">
        <v>1586</v>
      </c>
      <c r="P202" s="105" t="s">
        <v>1585</v>
      </c>
      <c r="Q202" s="105" t="s">
        <v>1585</v>
      </c>
      <c r="R202" s="105" t="s">
        <v>1585</v>
      </c>
      <c r="S202" s="105" t="s">
        <v>1585</v>
      </c>
      <c r="T202" s="105" t="s">
        <v>1585</v>
      </c>
    </row>
    <row r="203" spans="1:20" ht="15" customHeight="1" x14ac:dyDescent="0.2">
      <c r="A203" s="230" t="s">
        <v>489</v>
      </c>
      <c r="B203" s="99">
        <v>64</v>
      </c>
      <c r="C203" s="100">
        <v>24283</v>
      </c>
      <c r="D203" s="233" t="s">
        <v>613</v>
      </c>
      <c r="E203" s="101" t="s">
        <v>403</v>
      </c>
      <c r="F203" s="216" t="s">
        <v>1572</v>
      </c>
      <c r="G203" s="216" t="s">
        <v>1556</v>
      </c>
      <c r="H203" s="216">
        <v>0</v>
      </c>
      <c r="I203" s="220" t="s">
        <v>418</v>
      </c>
      <c r="J203" s="137">
        <v>20</v>
      </c>
      <c r="K203" s="105">
        <v>1.78</v>
      </c>
      <c r="L203" s="105" t="s">
        <v>1575</v>
      </c>
      <c r="M203" s="129">
        <f>SUMIFS('C - Sazby a jednotkové ceny'!$H$7:$H$69,'C - Sazby a jednotkové ceny'!$E$7:$E$69,I203,'C - Sazby a jednotkové ceny'!$F$7:$F$69,J203)</f>
        <v>0</v>
      </c>
      <c r="N203" s="131">
        <f t="shared" si="3"/>
        <v>0</v>
      </c>
      <c r="O203" s="137" t="s">
        <v>1586</v>
      </c>
      <c r="P203" s="105" t="s">
        <v>1585</v>
      </c>
      <c r="Q203" s="105" t="s">
        <v>1585</v>
      </c>
      <c r="R203" s="105" t="s">
        <v>1585</v>
      </c>
      <c r="S203" s="105" t="s">
        <v>1585</v>
      </c>
      <c r="T203" s="105" t="s">
        <v>1585</v>
      </c>
    </row>
    <row r="204" spans="1:20" ht="15" customHeight="1" x14ac:dyDescent="0.2">
      <c r="A204" s="230" t="s">
        <v>489</v>
      </c>
      <c r="B204" s="99">
        <v>64</v>
      </c>
      <c r="C204" s="100">
        <v>24283</v>
      </c>
      <c r="D204" s="233" t="s">
        <v>614</v>
      </c>
      <c r="E204" s="101" t="s">
        <v>403</v>
      </c>
      <c r="F204" s="216" t="s">
        <v>1572</v>
      </c>
      <c r="G204" s="216" t="s">
        <v>522</v>
      </c>
      <c r="H204" s="216">
        <v>0</v>
      </c>
      <c r="I204" s="220" t="s">
        <v>418</v>
      </c>
      <c r="J204" s="137">
        <v>20</v>
      </c>
      <c r="K204" s="105">
        <v>7.5</v>
      </c>
      <c r="L204" s="105" t="s">
        <v>1575</v>
      </c>
      <c r="M204" s="129">
        <f>SUMIFS('C - Sazby a jednotkové ceny'!$H$7:$H$69,'C - Sazby a jednotkové ceny'!$E$7:$E$69,I204,'C - Sazby a jednotkové ceny'!$F$7:$F$69,J204)</f>
        <v>0</v>
      </c>
      <c r="N204" s="131">
        <f t="shared" si="3"/>
        <v>0</v>
      </c>
      <c r="O204" s="137" t="s">
        <v>1586</v>
      </c>
      <c r="P204" s="105" t="s">
        <v>1585</v>
      </c>
      <c r="Q204" s="105" t="s">
        <v>1585</v>
      </c>
      <c r="R204" s="105" t="s">
        <v>1585</v>
      </c>
      <c r="S204" s="105" t="s">
        <v>1585</v>
      </c>
      <c r="T204" s="105" t="s">
        <v>1585</v>
      </c>
    </row>
    <row r="205" spans="1:20" ht="15" customHeight="1" x14ac:dyDescent="0.2">
      <c r="A205" s="230" t="s">
        <v>489</v>
      </c>
      <c r="B205" s="99">
        <v>64</v>
      </c>
      <c r="C205" s="100">
        <v>24283</v>
      </c>
      <c r="D205" s="233" t="s">
        <v>615</v>
      </c>
      <c r="E205" s="101" t="s">
        <v>403</v>
      </c>
      <c r="F205" s="216" t="s">
        <v>1572</v>
      </c>
      <c r="G205" s="216" t="s">
        <v>522</v>
      </c>
      <c r="H205" s="216">
        <v>0</v>
      </c>
      <c r="I205" s="220" t="s">
        <v>418</v>
      </c>
      <c r="J205" s="137">
        <v>20</v>
      </c>
      <c r="K205" s="105">
        <v>1.98</v>
      </c>
      <c r="L205" s="105" t="s">
        <v>1575</v>
      </c>
      <c r="M205" s="129">
        <f>SUMIFS('C - Sazby a jednotkové ceny'!$H$7:$H$69,'C - Sazby a jednotkové ceny'!$E$7:$E$69,I205,'C - Sazby a jednotkové ceny'!$F$7:$F$69,J205)</f>
        <v>0</v>
      </c>
      <c r="N205" s="131">
        <f t="shared" si="3"/>
        <v>0</v>
      </c>
      <c r="O205" s="137" t="s">
        <v>1586</v>
      </c>
      <c r="P205" s="105" t="s">
        <v>1585</v>
      </c>
      <c r="Q205" s="105" t="s">
        <v>1585</v>
      </c>
      <c r="R205" s="105" t="s">
        <v>1585</v>
      </c>
      <c r="S205" s="105" t="s">
        <v>1585</v>
      </c>
      <c r="T205" s="105" t="s">
        <v>1585</v>
      </c>
    </row>
    <row r="206" spans="1:20" ht="15" customHeight="1" x14ac:dyDescent="0.2">
      <c r="A206" s="230" t="s">
        <v>489</v>
      </c>
      <c r="B206" s="99">
        <v>64</v>
      </c>
      <c r="C206" s="100">
        <v>24283</v>
      </c>
      <c r="D206" s="233" t="s">
        <v>616</v>
      </c>
      <c r="E206" s="101" t="s">
        <v>403</v>
      </c>
      <c r="F206" s="216" t="s">
        <v>1572</v>
      </c>
      <c r="G206" s="216" t="s">
        <v>2517</v>
      </c>
      <c r="H206" s="216">
        <v>0</v>
      </c>
      <c r="I206" s="220" t="s">
        <v>418</v>
      </c>
      <c r="J206" s="137">
        <v>20</v>
      </c>
      <c r="K206" s="105">
        <v>2.6</v>
      </c>
      <c r="L206" s="105" t="s">
        <v>1575</v>
      </c>
      <c r="M206" s="129">
        <f>SUMIFS('C - Sazby a jednotkové ceny'!$H$7:$H$69,'C - Sazby a jednotkové ceny'!$E$7:$E$69,I206,'C - Sazby a jednotkové ceny'!$F$7:$F$69,J206)</f>
        <v>0</v>
      </c>
      <c r="N206" s="131">
        <f t="shared" si="3"/>
        <v>0</v>
      </c>
      <c r="O206" s="137" t="s">
        <v>1586</v>
      </c>
      <c r="P206" s="105" t="s">
        <v>1585</v>
      </c>
      <c r="Q206" s="105" t="s">
        <v>1585</v>
      </c>
      <c r="R206" s="105" t="s">
        <v>1585</v>
      </c>
      <c r="S206" s="105" t="s">
        <v>1585</v>
      </c>
      <c r="T206" s="105" t="s">
        <v>1585</v>
      </c>
    </row>
    <row r="207" spans="1:20" ht="15" customHeight="1" x14ac:dyDescent="0.2">
      <c r="A207" s="230" t="s">
        <v>2510</v>
      </c>
      <c r="B207" s="99">
        <v>64</v>
      </c>
      <c r="C207" s="100">
        <v>24283</v>
      </c>
      <c r="D207" s="233" t="s">
        <v>618</v>
      </c>
      <c r="E207" s="101" t="s">
        <v>403</v>
      </c>
      <c r="F207" s="220" t="s">
        <v>1571</v>
      </c>
      <c r="G207" s="216" t="s">
        <v>2521</v>
      </c>
      <c r="H207" s="216">
        <v>59.129999999999995</v>
      </c>
      <c r="I207" s="220" t="s">
        <v>417</v>
      </c>
      <c r="J207" s="137">
        <v>20</v>
      </c>
      <c r="K207" s="105">
        <v>62.05</v>
      </c>
      <c r="L207" s="105" t="s">
        <v>1575</v>
      </c>
      <c r="M207" s="129">
        <f>SUMIFS('C - Sazby a jednotkové ceny'!$H$7:$H$69,'C - Sazby a jednotkové ceny'!$E$7:$E$69,I207,'C - Sazby a jednotkové ceny'!$F$7:$F$69,J207)</f>
        <v>0</v>
      </c>
      <c r="N207" s="131">
        <f t="shared" si="3"/>
        <v>0</v>
      </c>
      <c r="O207" s="137" t="s">
        <v>1586</v>
      </c>
      <c r="P207" s="105" t="s">
        <v>1585</v>
      </c>
      <c r="Q207" s="105" t="s">
        <v>1585</v>
      </c>
      <c r="R207" s="105" t="s">
        <v>1585</v>
      </c>
      <c r="S207" s="105" t="s">
        <v>1585</v>
      </c>
      <c r="T207" s="105" t="s">
        <v>1585</v>
      </c>
    </row>
    <row r="208" spans="1:20" ht="15" customHeight="1" x14ac:dyDescent="0.2">
      <c r="A208" s="230" t="s">
        <v>2510</v>
      </c>
      <c r="B208" s="99">
        <v>64</v>
      </c>
      <c r="C208" s="100">
        <v>24283</v>
      </c>
      <c r="D208" s="233" t="s">
        <v>619</v>
      </c>
      <c r="E208" s="101" t="s">
        <v>403</v>
      </c>
      <c r="F208" s="220" t="s">
        <v>1571</v>
      </c>
      <c r="G208" s="216" t="s">
        <v>2522</v>
      </c>
      <c r="H208" s="216">
        <v>20.096999999999998</v>
      </c>
      <c r="I208" s="220" t="s">
        <v>417</v>
      </c>
      <c r="J208" s="137">
        <v>20</v>
      </c>
      <c r="K208" s="105">
        <v>14.66</v>
      </c>
      <c r="L208" s="105" t="s">
        <v>1575</v>
      </c>
      <c r="M208" s="129">
        <f>SUMIFS('C - Sazby a jednotkové ceny'!$H$7:$H$69,'C - Sazby a jednotkové ceny'!$E$7:$E$69,I208,'C - Sazby a jednotkové ceny'!$F$7:$F$69,J208)</f>
        <v>0</v>
      </c>
      <c r="N208" s="131">
        <f t="shared" si="3"/>
        <v>0</v>
      </c>
      <c r="O208" s="137" t="s">
        <v>1586</v>
      </c>
      <c r="P208" s="105" t="s">
        <v>1585</v>
      </c>
      <c r="Q208" s="105" t="s">
        <v>1585</v>
      </c>
      <c r="R208" s="105" t="s">
        <v>1585</v>
      </c>
      <c r="S208" s="105" t="s">
        <v>1585</v>
      </c>
      <c r="T208" s="105" t="s">
        <v>1585</v>
      </c>
    </row>
    <row r="209" spans="1:20" ht="15" customHeight="1" x14ac:dyDescent="0.2">
      <c r="A209" s="230" t="s">
        <v>489</v>
      </c>
      <c r="B209" s="99">
        <v>64</v>
      </c>
      <c r="C209" s="100">
        <v>24283</v>
      </c>
      <c r="D209" s="233" t="s">
        <v>620</v>
      </c>
      <c r="E209" s="101" t="s">
        <v>403</v>
      </c>
      <c r="F209" s="220" t="s">
        <v>1571</v>
      </c>
      <c r="G209" s="216" t="s">
        <v>2523</v>
      </c>
      <c r="H209" s="216">
        <v>20.096999999999998</v>
      </c>
      <c r="I209" s="220" t="s">
        <v>417</v>
      </c>
      <c r="J209" s="137">
        <v>20</v>
      </c>
      <c r="K209" s="105">
        <v>21.81</v>
      </c>
      <c r="L209" s="105" t="s">
        <v>1575</v>
      </c>
      <c r="M209" s="129">
        <f>SUMIFS('C - Sazby a jednotkové ceny'!$H$7:$H$69,'C - Sazby a jednotkové ceny'!$E$7:$E$69,I209,'C - Sazby a jednotkové ceny'!$F$7:$F$69,J209)</f>
        <v>0</v>
      </c>
      <c r="N209" s="131">
        <f t="shared" si="3"/>
        <v>0</v>
      </c>
      <c r="O209" s="137" t="s">
        <v>1586</v>
      </c>
      <c r="P209" s="105" t="s">
        <v>1585</v>
      </c>
      <c r="Q209" s="105" t="s">
        <v>1585</v>
      </c>
      <c r="R209" s="105" t="s">
        <v>1585</v>
      </c>
      <c r="S209" s="105" t="s">
        <v>1585</v>
      </c>
      <c r="T209" s="105" t="s">
        <v>1585</v>
      </c>
    </row>
    <row r="210" spans="1:20" ht="15" customHeight="1" x14ac:dyDescent="0.2">
      <c r="A210" s="230" t="s">
        <v>489</v>
      </c>
      <c r="B210" s="99">
        <v>64</v>
      </c>
      <c r="C210" s="100">
        <v>24283</v>
      </c>
      <c r="D210" s="233" t="s">
        <v>621</v>
      </c>
      <c r="E210" s="101" t="s">
        <v>403</v>
      </c>
      <c r="F210" s="220" t="s">
        <v>1571</v>
      </c>
      <c r="G210" s="216" t="s">
        <v>2524</v>
      </c>
      <c r="H210" s="216">
        <v>20.096999999999998</v>
      </c>
      <c r="I210" s="220" t="s">
        <v>417</v>
      </c>
      <c r="J210" s="137">
        <v>20</v>
      </c>
      <c r="K210" s="105">
        <v>19.2</v>
      </c>
      <c r="L210" s="105" t="s">
        <v>1575</v>
      </c>
      <c r="M210" s="129">
        <f>SUMIFS('C - Sazby a jednotkové ceny'!$H$7:$H$69,'C - Sazby a jednotkové ceny'!$E$7:$E$69,I210,'C - Sazby a jednotkové ceny'!$F$7:$F$69,J210)</f>
        <v>0</v>
      </c>
      <c r="N210" s="131">
        <f t="shared" si="3"/>
        <v>0</v>
      </c>
      <c r="O210" s="137" t="s">
        <v>1586</v>
      </c>
      <c r="P210" s="105" t="s">
        <v>1585</v>
      </c>
      <c r="Q210" s="105" t="s">
        <v>1585</v>
      </c>
      <c r="R210" s="105" t="s">
        <v>1585</v>
      </c>
      <c r="S210" s="105" t="s">
        <v>1585</v>
      </c>
      <c r="T210" s="105" t="s">
        <v>1585</v>
      </c>
    </row>
    <row r="211" spans="1:20" ht="15" customHeight="1" x14ac:dyDescent="0.2">
      <c r="A211" s="230" t="s">
        <v>489</v>
      </c>
      <c r="B211" s="99">
        <v>64</v>
      </c>
      <c r="C211" s="100">
        <v>24283</v>
      </c>
      <c r="D211" s="233" t="s">
        <v>622</v>
      </c>
      <c r="E211" s="101" t="s">
        <v>403</v>
      </c>
      <c r="F211" s="220" t="s">
        <v>1571</v>
      </c>
      <c r="G211" s="216" t="s">
        <v>2524</v>
      </c>
      <c r="H211" s="216">
        <v>20.096999999999998</v>
      </c>
      <c r="I211" s="220" t="s">
        <v>417</v>
      </c>
      <c r="J211" s="137">
        <v>20</v>
      </c>
      <c r="K211" s="105">
        <v>23.94</v>
      </c>
      <c r="L211" s="105" t="s">
        <v>1575</v>
      </c>
      <c r="M211" s="129">
        <f>SUMIFS('C - Sazby a jednotkové ceny'!$H$7:$H$69,'C - Sazby a jednotkové ceny'!$E$7:$E$69,I211,'C - Sazby a jednotkové ceny'!$F$7:$F$69,J211)</f>
        <v>0</v>
      </c>
      <c r="N211" s="131">
        <f t="shared" si="3"/>
        <v>0</v>
      </c>
      <c r="O211" s="137" t="s">
        <v>1586</v>
      </c>
      <c r="P211" s="105" t="s">
        <v>1585</v>
      </c>
      <c r="Q211" s="105" t="s">
        <v>1585</v>
      </c>
      <c r="R211" s="105" t="s">
        <v>1585</v>
      </c>
      <c r="S211" s="105" t="s">
        <v>1585</v>
      </c>
      <c r="T211" s="105" t="s">
        <v>1585</v>
      </c>
    </row>
    <row r="212" spans="1:20" ht="15" customHeight="1" x14ac:dyDescent="0.2">
      <c r="A212" s="230" t="s">
        <v>489</v>
      </c>
      <c r="B212" s="99">
        <v>64</v>
      </c>
      <c r="C212" s="100">
        <v>24283</v>
      </c>
      <c r="D212" s="233" t="s">
        <v>623</v>
      </c>
      <c r="E212" s="101" t="s">
        <v>403</v>
      </c>
      <c r="F212" s="220" t="s">
        <v>1571</v>
      </c>
      <c r="G212" s="216" t="s">
        <v>2524</v>
      </c>
      <c r="H212" s="216">
        <v>20.096999999999998</v>
      </c>
      <c r="I212" s="220" t="s">
        <v>417</v>
      </c>
      <c r="J212" s="137">
        <v>20</v>
      </c>
      <c r="K212" s="105">
        <v>14</v>
      </c>
      <c r="L212" s="105" t="s">
        <v>1575</v>
      </c>
      <c r="M212" s="129">
        <f>SUMIFS('C - Sazby a jednotkové ceny'!$H$7:$H$69,'C - Sazby a jednotkové ceny'!$E$7:$E$69,I212,'C - Sazby a jednotkové ceny'!$F$7:$F$69,J212)</f>
        <v>0</v>
      </c>
      <c r="N212" s="131">
        <f t="shared" si="3"/>
        <v>0</v>
      </c>
      <c r="O212" s="137" t="s">
        <v>1586</v>
      </c>
      <c r="P212" s="105" t="s">
        <v>1585</v>
      </c>
      <c r="Q212" s="105" t="s">
        <v>1585</v>
      </c>
      <c r="R212" s="105" t="s">
        <v>1585</v>
      </c>
      <c r="S212" s="105" t="s">
        <v>1585</v>
      </c>
      <c r="T212" s="105" t="s">
        <v>1585</v>
      </c>
    </row>
    <row r="213" spans="1:20" ht="15" customHeight="1" x14ac:dyDescent="0.2">
      <c r="A213" s="230" t="s">
        <v>489</v>
      </c>
      <c r="B213" s="99">
        <v>64</v>
      </c>
      <c r="C213" s="100">
        <v>24283</v>
      </c>
      <c r="D213" s="233" t="s">
        <v>624</v>
      </c>
      <c r="E213" s="101" t="s">
        <v>403</v>
      </c>
      <c r="F213" s="220" t="s">
        <v>1571</v>
      </c>
      <c r="G213" s="216" t="s">
        <v>2524</v>
      </c>
      <c r="H213" s="216">
        <v>50.059799999999996</v>
      </c>
      <c r="I213" s="220" t="s">
        <v>417</v>
      </c>
      <c r="J213" s="137">
        <v>20</v>
      </c>
      <c r="K213" s="105">
        <v>14.05</v>
      </c>
      <c r="L213" s="105" t="s">
        <v>1575</v>
      </c>
      <c r="M213" s="129">
        <f>SUMIFS('C - Sazby a jednotkové ceny'!$H$7:$H$69,'C - Sazby a jednotkové ceny'!$E$7:$E$69,I213,'C - Sazby a jednotkové ceny'!$F$7:$F$69,J213)</f>
        <v>0</v>
      </c>
      <c r="N213" s="131">
        <f t="shared" si="3"/>
        <v>0</v>
      </c>
      <c r="O213" s="137" t="s">
        <v>1586</v>
      </c>
      <c r="P213" s="105" t="s">
        <v>1585</v>
      </c>
      <c r="Q213" s="105" t="s">
        <v>1585</v>
      </c>
      <c r="R213" s="105" t="s">
        <v>1585</v>
      </c>
      <c r="S213" s="105" t="s">
        <v>1585</v>
      </c>
      <c r="T213" s="105" t="s">
        <v>1585</v>
      </c>
    </row>
    <row r="214" spans="1:20" ht="15" customHeight="1" x14ac:dyDescent="0.2">
      <c r="A214" s="230" t="s">
        <v>489</v>
      </c>
      <c r="B214" s="99">
        <v>64</v>
      </c>
      <c r="C214" s="100">
        <v>24283</v>
      </c>
      <c r="D214" s="233" t="s">
        <v>625</v>
      </c>
      <c r="E214" s="101" t="s">
        <v>403</v>
      </c>
      <c r="F214" s="220" t="s">
        <v>1571</v>
      </c>
      <c r="G214" s="216" t="s">
        <v>2524</v>
      </c>
      <c r="H214" s="216">
        <v>14.981400000000001</v>
      </c>
      <c r="I214" s="220" t="s">
        <v>417</v>
      </c>
      <c r="J214" s="137">
        <v>20</v>
      </c>
      <c r="K214" s="105">
        <v>16.829999999999998</v>
      </c>
      <c r="L214" s="105" t="s">
        <v>1575</v>
      </c>
      <c r="M214" s="129">
        <f>SUMIFS('C - Sazby a jednotkové ceny'!$H$7:$H$69,'C - Sazby a jednotkové ceny'!$E$7:$E$69,I214,'C - Sazby a jednotkové ceny'!$F$7:$F$69,J214)</f>
        <v>0</v>
      </c>
      <c r="N214" s="131">
        <f t="shared" si="3"/>
        <v>0</v>
      </c>
      <c r="O214" s="137" t="s">
        <v>1586</v>
      </c>
      <c r="P214" s="105" t="s">
        <v>1585</v>
      </c>
      <c r="Q214" s="105" t="s">
        <v>1585</v>
      </c>
      <c r="R214" s="105" t="s">
        <v>1585</v>
      </c>
      <c r="S214" s="105" t="s">
        <v>1585</v>
      </c>
      <c r="T214" s="105" t="s">
        <v>1585</v>
      </c>
    </row>
    <row r="215" spans="1:20" ht="15" customHeight="1" x14ac:dyDescent="0.2">
      <c r="A215" s="230" t="s">
        <v>489</v>
      </c>
      <c r="B215" s="99">
        <v>64</v>
      </c>
      <c r="C215" s="100">
        <v>24283</v>
      </c>
      <c r="D215" s="233" t="s">
        <v>626</v>
      </c>
      <c r="E215" s="101" t="s">
        <v>403</v>
      </c>
      <c r="F215" s="220" t="s">
        <v>1571</v>
      </c>
      <c r="G215" s="216" t="s">
        <v>2524</v>
      </c>
      <c r="H215" s="216">
        <v>20.096999999999998</v>
      </c>
      <c r="I215" s="220" t="s">
        <v>417</v>
      </c>
      <c r="J215" s="137">
        <v>20</v>
      </c>
      <c r="K215" s="105">
        <v>18.48</v>
      </c>
      <c r="L215" s="105" t="s">
        <v>1575</v>
      </c>
      <c r="M215" s="129">
        <f>SUMIFS('C - Sazby a jednotkové ceny'!$H$7:$H$69,'C - Sazby a jednotkové ceny'!$E$7:$E$69,I215,'C - Sazby a jednotkové ceny'!$F$7:$F$69,J215)</f>
        <v>0</v>
      </c>
      <c r="N215" s="131">
        <f t="shared" si="3"/>
        <v>0</v>
      </c>
      <c r="O215" s="137" t="s">
        <v>1586</v>
      </c>
      <c r="P215" s="105" t="s">
        <v>1585</v>
      </c>
      <c r="Q215" s="105" t="s">
        <v>1585</v>
      </c>
      <c r="R215" s="105" t="s">
        <v>1585</v>
      </c>
      <c r="S215" s="105" t="s">
        <v>1585</v>
      </c>
      <c r="T215" s="105" t="s">
        <v>1585</v>
      </c>
    </row>
    <row r="216" spans="1:20" ht="15" customHeight="1" x14ac:dyDescent="0.2">
      <c r="A216" s="230" t="s">
        <v>489</v>
      </c>
      <c r="B216" s="99">
        <v>64</v>
      </c>
      <c r="C216" s="100">
        <v>24283</v>
      </c>
      <c r="D216" s="233" t="s">
        <v>627</v>
      </c>
      <c r="E216" s="101" t="s">
        <v>403</v>
      </c>
      <c r="F216" s="220" t="s">
        <v>1571</v>
      </c>
      <c r="G216" s="216" t="s">
        <v>2524</v>
      </c>
      <c r="H216" s="216">
        <v>20.096999999999998</v>
      </c>
      <c r="I216" s="220" t="s">
        <v>417</v>
      </c>
      <c r="J216" s="137">
        <v>20</v>
      </c>
      <c r="K216" s="105">
        <v>9.4499999999999993</v>
      </c>
      <c r="L216" s="105" t="s">
        <v>1575</v>
      </c>
      <c r="M216" s="129">
        <f>SUMIFS('C - Sazby a jednotkové ceny'!$H$7:$H$69,'C - Sazby a jednotkové ceny'!$E$7:$E$69,I216,'C - Sazby a jednotkové ceny'!$F$7:$F$69,J216)</f>
        <v>0</v>
      </c>
      <c r="N216" s="131">
        <f t="shared" si="3"/>
        <v>0</v>
      </c>
      <c r="O216" s="137" t="s">
        <v>1586</v>
      </c>
      <c r="P216" s="105" t="s">
        <v>1585</v>
      </c>
      <c r="Q216" s="105" t="s">
        <v>1585</v>
      </c>
      <c r="R216" s="105" t="s">
        <v>1585</v>
      </c>
      <c r="S216" s="105" t="s">
        <v>1585</v>
      </c>
      <c r="T216" s="105" t="s">
        <v>1585</v>
      </c>
    </row>
    <row r="217" spans="1:20" ht="15" customHeight="1" x14ac:dyDescent="0.2">
      <c r="A217" s="230" t="s">
        <v>489</v>
      </c>
      <c r="B217" s="99">
        <v>64</v>
      </c>
      <c r="C217" s="100">
        <v>24283</v>
      </c>
      <c r="D217" s="233" t="s">
        <v>628</v>
      </c>
      <c r="E217" s="101" t="s">
        <v>403</v>
      </c>
      <c r="F217" s="220" t="s">
        <v>1571</v>
      </c>
      <c r="G217" s="216" t="s">
        <v>2525</v>
      </c>
      <c r="H217" s="216">
        <v>0</v>
      </c>
      <c r="I217" s="220" t="s">
        <v>417</v>
      </c>
      <c r="J217" s="137">
        <v>20</v>
      </c>
      <c r="K217" s="105">
        <v>8.1</v>
      </c>
      <c r="L217" s="105" t="s">
        <v>1575</v>
      </c>
      <c r="M217" s="129">
        <f>SUMIFS('C - Sazby a jednotkové ceny'!$H$7:$H$69,'C - Sazby a jednotkové ceny'!$E$7:$E$69,I217,'C - Sazby a jednotkové ceny'!$F$7:$F$69,J217)</f>
        <v>0</v>
      </c>
      <c r="N217" s="131">
        <f t="shared" si="3"/>
        <v>0</v>
      </c>
      <c r="O217" s="137" t="s">
        <v>1586</v>
      </c>
      <c r="P217" s="105" t="s">
        <v>1585</v>
      </c>
      <c r="Q217" s="105" t="s">
        <v>1585</v>
      </c>
      <c r="R217" s="105" t="s">
        <v>1585</v>
      </c>
      <c r="S217" s="105" t="s">
        <v>1585</v>
      </c>
      <c r="T217" s="105" t="s">
        <v>1585</v>
      </c>
    </row>
    <row r="218" spans="1:20" ht="15" customHeight="1" x14ac:dyDescent="0.2">
      <c r="A218" s="230" t="s">
        <v>489</v>
      </c>
      <c r="B218" s="99">
        <v>64</v>
      </c>
      <c r="C218" s="100">
        <v>24283</v>
      </c>
      <c r="D218" s="233" t="s">
        <v>629</v>
      </c>
      <c r="E218" s="101" t="s">
        <v>403</v>
      </c>
      <c r="F218" s="220" t="s">
        <v>1571</v>
      </c>
      <c r="G218" s="216" t="s">
        <v>2526</v>
      </c>
      <c r="H218" s="216">
        <v>0</v>
      </c>
      <c r="I218" s="220" t="s">
        <v>417</v>
      </c>
      <c r="J218" s="137">
        <v>20</v>
      </c>
      <c r="K218" s="105">
        <v>5.01</v>
      </c>
      <c r="L218" s="105" t="s">
        <v>1575</v>
      </c>
      <c r="M218" s="129">
        <f>SUMIFS('C - Sazby a jednotkové ceny'!$H$7:$H$69,'C - Sazby a jednotkové ceny'!$E$7:$E$69,I218,'C - Sazby a jednotkové ceny'!$F$7:$F$69,J218)</f>
        <v>0</v>
      </c>
      <c r="N218" s="131">
        <f t="shared" si="3"/>
        <v>0</v>
      </c>
      <c r="O218" s="137" t="s">
        <v>1586</v>
      </c>
      <c r="P218" s="105" t="s">
        <v>1585</v>
      </c>
      <c r="Q218" s="105" t="s">
        <v>1585</v>
      </c>
      <c r="R218" s="105" t="s">
        <v>1585</v>
      </c>
      <c r="S218" s="105" t="s">
        <v>1585</v>
      </c>
      <c r="T218" s="105" t="s">
        <v>1585</v>
      </c>
    </row>
    <row r="219" spans="1:20" ht="15" customHeight="1" x14ac:dyDescent="0.2">
      <c r="A219" s="230" t="s">
        <v>489</v>
      </c>
      <c r="B219" s="99">
        <v>64</v>
      </c>
      <c r="C219" s="100">
        <v>24283</v>
      </c>
      <c r="D219" s="233" t="s">
        <v>630</v>
      </c>
      <c r="E219" s="101" t="s">
        <v>403</v>
      </c>
      <c r="F219" s="220" t="s">
        <v>1571</v>
      </c>
      <c r="G219" s="216" t="s">
        <v>2527</v>
      </c>
      <c r="H219" s="216">
        <v>14.981400000000001</v>
      </c>
      <c r="I219" s="220" t="s">
        <v>417</v>
      </c>
      <c r="J219" s="137">
        <v>20</v>
      </c>
      <c r="K219" s="105">
        <v>46.1</v>
      </c>
      <c r="L219" s="105" t="s">
        <v>1575</v>
      </c>
      <c r="M219" s="129">
        <f>SUMIFS('C - Sazby a jednotkové ceny'!$H$7:$H$69,'C - Sazby a jednotkové ceny'!$E$7:$E$69,I219,'C - Sazby a jednotkové ceny'!$F$7:$F$69,J219)</f>
        <v>0</v>
      </c>
      <c r="N219" s="131">
        <f t="shared" si="3"/>
        <v>0</v>
      </c>
      <c r="O219" s="137" t="s">
        <v>1586</v>
      </c>
      <c r="P219" s="105" t="s">
        <v>1585</v>
      </c>
      <c r="Q219" s="105" t="s">
        <v>1585</v>
      </c>
      <c r="R219" s="105" t="s">
        <v>1585</v>
      </c>
      <c r="S219" s="105" t="s">
        <v>1585</v>
      </c>
      <c r="T219" s="105" t="s">
        <v>1585</v>
      </c>
    </row>
    <row r="220" spans="1:20" ht="15" customHeight="1" x14ac:dyDescent="0.2">
      <c r="A220" s="230" t="s">
        <v>489</v>
      </c>
      <c r="B220" s="99">
        <v>64</v>
      </c>
      <c r="C220" s="100">
        <v>24283</v>
      </c>
      <c r="D220" s="233" t="s">
        <v>631</v>
      </c>
      <c r="E220" s="101" t="s">
        <v>403</v>
      </c>
      <c r="F220" s="220" t="s">
        <v>1571</v>
      </c>
      <c r="G220" s="216" t="s">
        <v>2527</v>
      </c>
      <c r="H220" s="216">
        <v>20.096999999999998</v>
      </c>
      <c r="I220" s="220" t="s">
        <v>417</v>
      </c>
      <c r="J220" s="137">
        <v>20</v>
      </c>
      <c r="K220" s="105">
        <v>3.9</v>
      </c>
      <c r="L220" s="105" t="s">
        <v>1575</v>
      </c>
      <c r="M220" s="129">
        <f>SUMIFS('C - Sazby a jednotkové ceny'!$H$7:$H$69,'C - Sazby a jednotkové ceny'!$E$7:$E$69,I220,'C - Sazby a jednotkové ceny'!$F$7:$F$69,J220)</f>
        <v>0</v>
      </c>
      <c r="N220" s="131">
        <f t="shared" si="3"/>
        <v>0</v>
      </c>
      <c r="O220" s="137" t="s">
        <v>1586</v>
      </c>
      <c r="P220" s="105" t="s">
        <v>1585</v>
      </c>
      <c r="Q220" s="105" t="s">
        <v>1585</v>
      </c>
      <c r="R220" s="105" t="s">
        <v>1585</v>
      </c>
      <c r="S220" s="105" t="s">
        <v>1585</v>
      </c>
      <c r="T220" s="105" t="s">
        <v>1585</v>
      </c>
    </row>
    <row r="221" spans="1:20" ht="15" customHeight="1" x14ac:dyDescent="0.2">
      <c r="A221" s="230" t="s">
        <v>489</v>
      </c>
      <c r="B221" s="99">
        <v>64</v>
      </c>
      <c r="C221" s="100">
        <v>24283</v>
      </c>
      <c r="D221" s="233" t="s">
        <v>632</v>
      </c>
      <c r="E221" s="101" t="s">
        <v>403</v>
      </c>
      <c r="F221" s="220" t="s">
        <v>1571</v>
      </c>
      <c r="G221" s="216" t="s">
        <v>2528</v>
      </c>
      <c r="H221" s="216">
        <v>0</v>
      </c>
      <c r="I221" s="220" t="s">
        <v>417</v>
      </c>
      <c r="J221" s="137">
        <v>20</v>
      </c>
      <c r="K221" s="105">
        <v>3.49</v>
      </c>
      <c r="L221" s="105" t="s">
        <v>1575</v>
      </c>
      <c r="M221" s="129">
        <f>SUMIFS('C - Sazby a jednotkové ceny'!$H$7:$H$69,'C - Sazby a jednotkové ceny'!$E$7:$E$69,I221,'C - Sazby a jednotkové ceny'!$F$7:$F$69,J221)</f>
        <v>0</v>
      </c>
      <c r="N221" s="131">
        <f t="shared" si="3"/>
        <v>0</v>
      </c>
      <c r="O221" s="137" t="s">
        <v>1586</v>
      </c>
      <c r="P221" s="105" t="s">
        <v>1585</v>
      </c>
      <c r="Q221" s="105" t="s">
        <v>1585</v>
      </c>
      <c r="R221" s="105" t="s">
        <v>1585</v>
      </c>
      <c r="S221" s="105" t="s">
        <v>1585</v>
      </c>
      <c r="T221" s="105" t="s">
        <v>1585</v>
      </c>
    </row>
    <row r="222" spans="1:20" ht="15" customHeight="1" x14ac:dyDescent="0.2">
      <c r="A222" s="230" t="s">
        <v>489</v>
      </c>
      <c r="B222" s="99">
        <v>64</v>
      </c>
      <c r="C222" s="100">
        <v>24283</v>
      </c>
      <c r="D222" s="233" t="s">
        <v>633</v>
      </c>
      <c r="E222" s="101" t="s">
        <v>403</v>
      </c>
      <c r="F222" s="220" t="s">
        <v>1571</v>
      </c>
      <c r="G222" s="216" t="s">
        <v>2528</v>
      </c>
      <c r="H222" s="216">
        <v>0</v>
      </c>
      <c r="I222" s="220" t="s">
        <v>417</v>
      </c>
      <c r="J222" s="137">
        <v>20</v>
      </c>
      <c r="K222" s="105">
        <v>3.49</v>
      </c>
      <c r="L222" s="105" t="s">
        <v>1575</v>
      </c>
      <c r="M222" s="129">
        <f>SUMIFS('C - Sazby a jednotkové ceny'!$H$7:$H$69,'C - Sazby a jednotkové ceny'!$E$7:$E$69,I222,'C - Sazby a jednotkové ceny'!$F$7:$F$69,J222)</f>
        <v>0</v>
      </c>
      <c r="N222" s="131">
        <f t="shared" si="3"/>
        <v>0</v>
      </c>
      <c r="O222" s="137" t="s">
        <v>1586</v>
      </c>
      <c r="P222" s="105" t="s">
        <v>1585</v>
      </c>
      <c r="Q222" s="105" t="s">
        <v>1585</v>
      </c>
      <c r="R222" s="105" t="s">
        <v>1585</v>
      </c>
      <c r="S222" s="105" t="s">
        <v>1585</v>
      </c>
      <c r="T222" s="105" t="s">
        <v>1585</v>
      </c>
    </row>
    <row r="223" spans="1:20" ht="15" customHeight="1" x14ac:dyDescent="0.2">
      <c r="A223" s="230" t="s">
        <v>489</v>
      </c>
      <c r="B223" s="99">
        <v>64</v>
      </c>
      <c r="C223" s="100">
        <v>24283</v>
      </c>
      <c r="D223" s="233" t="s">
        <v>634</v>
      </c>
      <c r="E223" s="101" t="s">
        <v>403</v>
      </c>
      <c r="F223" s="220" t="s">
        <v>1571</v>
      </c>
      <c r="G223" s="216" t="s">
        <v>2524</v>
      </c>
      <c r="H223" s="216">
        <v>20.096999999999998</v>
      </c>
      <c r="I223" s="220" t="s">
        <v>417</v>
      </c>
      <c r="J223" s="137">
        <v>20</v>
      </c>
      <c r="K223" s="105">
        <v>8.84</v>
      </c>
      <c r="L223" s="105" t="s">
        <v>1575</v>
      </c>
      <c r="M223" s="129">
        <f>SUMIFS('C - Sazby a jednotkové ceny'!$H$7:$H$69,'C - Sazby a jednotkové ceny'!$E$7:$E$69,I223,'C - Sazby a jednotkové ceny'!$F$7:$F$69,J223)</f>
        <v>0</v>
      </c>
      <c r="N223" s="131">
        <f t="shared" si="3"/>
        <v>0</v>
      </c>
      <c r="O223" s="137" t="s">
        <v>1586</v>
      </c>
      <c r="P223" s="105" t="s">
        <v>1585</v>
      </c>
      <c r="Q223" s="105" t="s">
        <v>1585</v>
      </c>
      <c r="R223" s="105" t="s">
        <v>1585</v>
      </c>
      <c r="S223" s="105" t="s">
        <v>1585</v>
      </c>
      <c r="T223" s="105" t="s">
        <v>1585</v>
      </c>
    </row>
    <row r="224" spans="1:20" ht="15" customHeight="1" x14ac:dyDescent="0.2">
      <c r="A224" s="230" t="s">
        <v>2510</v>
      </c>
      <c r="B224" s="99">
        <v>64</v>
      </c>
      <c r="C224" s="100">
        <v>24283</v>
      </c>
      <c r="D224" s="233" t="s">
        <v>635</v>
      </c>
      <c r="E224" s="101" t="s">
        <v>403</v>
      </c>
      <c r="F224" s="220" t="s">
        <v>1571</v>
      </c>
      <c r="G224" s="216" t="s">
        <v>1552</v>
      </c>
      <c r="H224" s="216">
        <v>20.096999999999998</v>
      </c>
      <c r="I224" s="220" t="s">
        <v>417</v>
      </c>
      <c r="J224" s="137">
        <v>20</v>
      </c>
      <c r="K224" s="105">
        <v>19.18</v>
      </c>
      <c r="L224" s="105" t="s">
        <v>1575</v>
      </c>
      <c r="M224" s="129">
        <f>SUMIFS('C - Sazby a jednotkové ceny'!$H$7:$H$69,'C - Sazby a jednotkové ceny'!$E$7:$E$69,I224,'C - Sazby a jednotkové ceny'!$F$7:$F$69,J224)</f>
        <v>0</v>
      </c>
      <c r="N224" s="131">
        <f t="shared" si="3"/>
        <v>0</v>
      </c>
      <c r="O224" s="137" t="s">
        <v>1586</v>
      </c>
      <c r="P224" s="105" t="s">
        <v>1585</v>
      </c>
      <c r="Q224" s="105" t="s">
        <v>1585</v>
      </c>
      <c r="R224" s="105" t="s">
        <v>1585</v>
      </c>
      <c r="S224" s="105" t="s">
        <v>1585</v>
      </c>
      <c r="T224" s="105" t="s">
        <v>1585</v>
      </c>
    </row>
    <row r="225" spans="1:20" ht="15" customHeight="1" x14ac:dyDescent="0.2">
      <c r="A225" s="230" t="s">
        <v>489</v>
      </c>
      <c r="B225" s="99">
        <v>64</v>
      </c>
      <c r="C225" s="100">
        <v>24283</v>
      </c>
      <c r="D225" s="233" t="s">
        <v>636</v>
      </c>
      <c r="E225" s="101" t="s">
        <v>403</v>
      </c>
      <c r="F225" s="220" t="s">
        <v>1571</v>
      </c>
      <c r="G225" s="216" t="s">
        <v>2524</v>
      </c>
      <c r="H225" s="216">
        <v>20.096999999999998</v>
      </c>
      <c r="I225" s="220" t="s">
        <v>417</v>
      </c>
      <c r="J225" s="137">
        <v>20</v>
      </c>
      <c r="K225" s="105">
        <v>38.700000000000003</v>
      </c>
      <c r="L225" s="105" t="s">
        <v>1575</v>
      </c>
      <c r="M225" s="129">
        <f>SUMIFS('C - Sazby a jednotkové ceny'!$H$7:$H$69,'C - Sazby a jednotkové ceny'!$E$7:$E$69,I225,'C - Sazby a jednotkové ceny'!$F$7:$F$69,J225)</f>
        <v>0</v>
      </c>
      <c r="N225" s="131">
        <f t="shared" si="3"/>
        <v>0</v>
      </c>
      <c r="O225" s="137" t="s">
        <v>1586</v>
      </c>
      <c r="P225" s="105" t="s">
        <v>1585</v>
      </c>
      <c r="Q225" s="105" t="s">
        <v>1585</v>
      </c>
      <c r="R225" s="105" t="s">
        <v>1585</v>
      </c>
      <c r="S225" s="105" t="s">
        <v>1585</v>
      </c>
      <c r="T225" s="105" t="s">
        <v>1585</v>
      </c>
    </row>
    <row r="226" spans="1:20" ht="15" customHeight="1" x14ac:dyDescent="0.2">
      <c r="A226" s="230" t="s">
        <v>489</v>
      </c>
      <c r="B226" s="99">
        <v>64</v>
      </c>
      <c r="C226" s="100">
        <v>24283</v>
      </c>
      <c r="D226" s="233" t="s">
        <v>637</v>
      </c>
      <c r="E226" s="101" t="s">
        <v>403</v>
      </c>
      <c r="F226" s="220" t="s">
        <v>1571</v>
      </c>
      <c r="G226" s="216" t="s">
        <v>2523</v>
      </c>
      <c r="H226" s="216">
        <v>20.096999999999998</v>
      </c>
      <c r="I226" s="220" t="s">
        <v>417</v>
      </c>
      <c r="J226" s="137">
        <v>20</v>
      </c>
      <c r="K226" s="105">
        <v>18.100000000000001</v>
      </c>
      <c r="L226" s="105" t="s">
        <v>1575</v>
      </c>
      <c r="M226" s="129">
        <f>SUMIFS('C - Sazby a jednotkové ceny'!$H$7:$H$69,'C - Sazby a jednotkové ceny'!$E$7:$E$69,I226,'C - Sazby a jednotkové ceny'!$F$7:$F$69,J226)</f>
        <v>0</v>
      </c>
      <c r="N226" s="131">
        <f t="shared" si="3"/>
        <v>0</v>
      </c>
      <c r="O226" s="137" t="s">
        <v>1586</v>
      </c>
      <c r="P226" s="105" t="s">
        <v>1585</v>
      </c>
      <c r="Q226" s="105" t="s">
        <v>1585</v>
      </c>
      <c r="R226" s="105" t="s">
        <v>1585</v>
      </c>
      <c r="S226" s="105" t="s">
        <v>1585</v>
      </c>
      <c r="T226" s="105" t="s">
        <v>1585</v>
      </c>
    </row>
    <row r="227" spans="1:20" ht="15" customHeight="1" x14ac:dyDescent="0.2">
      <c r="A227" s="230" t="s">
        <v>489</v>
      </c>
      <c r="B227" s="99">
        <v>64</v>
      </c>
      <c r="C227" s="100">
        <v>24283</v>
      </c>
      <c r="D227" s="233" t="s">
        <v>638</v>
      </c>
      <c r="E227" s="101" t="s">
        <v>403</v>
      </c>
      <c r="F227" s="220" t="s">
        <v>1571</v>
      </c>
      <c r="G227" s="216" t="s">
        <v>2524</v>
      </c>
      <c r="H227" s="216">
        <v>20.096999999999998</v>
      </c>
      <c r="I227" s="220" t="s">
        <v>417</v>
      </c>
      <c r="J227" s="137">
        <v>20</v>
      </c>
      <c r="K227" s="105">
        <v>25.7</v>
      </c>
      <c r="L227" s="105" t="s">
        <v>1575</v>
      </c>
      <c r="M227" s="129">
        <f>SUMIFS('C - Sazby a jednotkové ceny'!$H$7:$H$69,'C - Sazby a jednotkové ceny'!$E$7:$E$69,I227,'C - Sazby a jednotkové ceny'!$F$7:$F$69,J227)</f>
        <v>0</v>
      </c>
      <c r="N227" s="131">
        <f t="shared" si="3"/>
        <v>0</v>
      </c>
      <c r="O227" s="137" t="s">
        <v>1586</v>
      </c>
      <c r="P227" s="105" t="s">
        <v>1585</v>
      </c>
      <c r="Q227" s="105" t="s">
        <v>1585</v>
      </c>
      <c r="R227" s="105" t="s">
        <v>1585</v>
      </c>
      <c r="S227" s="105" t="s">
        <v>1585</v>
      </c>
      <c r="T227" s="105" t="s">
        <v>1585</v>
      </c>
    </row>
    <row r="228" spans="1:20" ht="15" customHeight="1" x14ac:dyDescent="0.2">
      <c r="A228" s="230" t="s">
        <v>489</v>
      </c>
      <c r="B228" s="99">
        <v>64</v>
      </c>
      <c r="C228" s="100">
        <v>24283</v>
      </c>
      <c r="D228" s="233" t="s">
        <v>639</v>
      </c>
      <c r="E228" s="101" t="s">
        <v>403</v>
      </c>
      <c r="F228" s="220" t="s">
        <v>1571</v>
      </c>
      <c r="G228" s="216" t="s">
        <v>2523</v>
      </c>
      <c r="H228" s="216">
        <v>14.981400000000001</v>
      </c>
      <c r="I228" s="220" t="s">
        <v>417</v>
      </c>
      <c r="J228" s="137">
        <v>20</v>
      </c>
      <c r="K228" s="105">
        <v>20.7</v>
      </c>
      <c r="L228" s="105" t="s">
        <v>1575</v>
      </c>
      <c r="M228" s="129">
        <f>SUMIFS('C - Sazby a jednotkové ceny'!$H$7:$H$69,'C - Sazby a jednotkové ceny'!$E$7:$E$69,I228,'C - Sazby a jednotkové ceny'!$F$7:$F$69,J228)</f>
        <v>0</v>
      </c>
      <c r="N228" s="131">
        <f t="shared" si="3"/>
        <v>0</v>
      </c>
      <c r="O228" s="137" t="s">
        <v>1586</v>
      </c>
      <c r="P228" s="105" t="s">
        <v>1585</v>
      </c>
      <c r="Q228" s="105" t="s">
        <v>1585</v>
      </c>
      <c r="R228" s="105" t="s">
        <v>1585</v>
      </c>
      <c r="S228" s="105" t="s">
        <v>1585</v>
      </c>
      <c r="T228" s="105" t="s">
        <v>1585</v>
      </c>
    </row>
    <row r="229" spans="1:20" ht="15" customHeight="1" x14ac:dyDescent="0.2">
      <c r="A229" s="230" t="s">
        <v>489</v>
      </c>
      <c r="B229" s="99">
        <v>64</v>
      </c>
      <c r="C229" s="100">
        <v>24283</v>
      </c>
      <c r="D229" s="233" t="s">
        <v>640</v>
      </c>
      <c r="E229" s="101" t="s">
        <v>403</v>
      </c>
      <c r="F229" s="220" t="s">
        <v>1571</v>
      </c>
      <c r="G229" s="216" t="s">
        <v>2524</v>
      </c>
      <c r="H229" s="216">
        <v>20.096999999999998</v>
      </c>
      <c r="I229" s="220" t="s">
        <v>417</v>
      </c>
      <c r="J229" s="137">
        <v>20</v>
      </c>
      <c r="K229" s="105">
        <v>27.6</v>
      </c>
      <c r="L229" s="105" t="s">
        <v>1575</v>
      </c>
      <c r="M229" s="129">
        <f>SUMIFS('C - Sazby a jednotkové ceny'!$H$7:$H$69,'C - Sazby a jednotkové ceny'!$E$7:$E$69,I229,'C - Sazby a jednotkové ceny'!$F$7:$F$69,J229)</f>
        <v>0</v>
      </c>
      <c r="N229" s="131">
        <f t="shared" si="3"/>
        <v>0</v>
      </c>
      <c r="O229" s="137" t="s">
        <v>1586</v>
      </c>
      <c r="P229" s="105" t="s">
        <v>1585</v>
      </c>
      <c r="Q229" s="105" t="s">
        <v>1585</v>
      </c>
      <c r="R229" s="105" t="s">
        <v>1585</v>
      </c>
      <c r="S229" s="105" t="s">
        <v>1585</v>
      </c>
      <c r="T229" s="105" t="s">
        <v>1585</v>
      </c>
    </row>
    <row r="230" spans="1:20" ht="15" customHeight="1" x14ac:dyDescent="0.2">
      <c r="A230" s="230" t="s">
        <v>489</v>
      </c>
      <c r="B230" s="99">
        <v>64</v>
      </c>
      <c r="C230" s="100">
        <v>24283</v>
      </c>
      <c r="D230" s="233" t="s">
        <v>641</v>
      </c>
      <c r="E230" s="101" t="s">
        <v>403</v>
      </c>
      <c r="F230" s="220" t="s">
        <v>1571</v>
      </c>
      <c r="G230" s="216" t="s">
        <v>2524</v>
      </c>
      <c r="H230" s="216">
        <v>14.981400000000001</v>
      </c>
      <c r="I230" s="220" t="s">
        <v>417</v>
      </c>
      <c r="J230" s="137">
        <v>20</v>
      </c>
      <c r="K230" s="105">
        <v>20.9</v>
      </c>
      <c r="L230" s="105" t="s">
        <v>1575</v>
      </c>
      <c r="M230" s="129">
        <f>SUMIFS('C - Sazby a jednotkové ceny'!$H$7:$H$69,'C - Sazby a jednotkové ceny'!$E$7:$E$69,I230,'C - Sazby a jednotkové ceny'!$F$7:$F$69,J230)</f>
        <v>0</v>
      </c>
      <c r="N230" s="131">
        <f t="shared" si="3"/>
        <v>0</v>
      </c>
      <c r="O230" s="137" t="s">
        <v>1586</v>
      </c>
      <c r="P230" s="105" t="s">
        <v>1585</v>
      </c>
      <c r="Q230" s="105" t="s">
        <v>1585</v>
      </c>
      <c r="R230" s="105" t="s">
        <v>1585</v>
      </c>
      <c r="S230" s="105" t="s">
        <v>1585</v>
      </c>
      <c r="T230" s="105" t="s">
        <v>1585</v>
      </c>
    </row>
    <row r="231" spans="1:20" ht="15" customHeight="1" x14ac:dyDescent="0.2">
      <c r="A231" s="230" t="s">
        <v>489</v>
      </c>
      <c r="B231" s="99">
        <v>64</v>
      </c>
      <c r="C231" s="100">
        <v>24283</v>
      </c>
      <c r="D231" s="233" t="s">
        <v>642</v>
      </c>
      <c r="E231" s="101" t="s">
        <v>403</v>
      </c>
      <c r="F231" s="220" t="s">
        <v>1571</v>
      </c>
      <c r="G231" s="216" t="s">
        <v>2524</v>
      </c>
      <c r="H231" s="216">
        <v>21.517999999999997</v>
      </c>
      <c r="I231" s="220" t="s">
        <v>417</v>
      </c>
      <c r="J231" s="137">
        <v>20</v>
      </c>
      <c r="K231" s="105">
        <v>19.7</v>
      </c>
      <c r="L231" s="105" t="s">
        <v>1575</v>
      </c>
      <c r="M231" s="129">
        <f>SUMIFS('C - Sazby a jednotkové ceny'!$H$7:$H$69,'C - Sazby a jednotkové ceny'!$E$7:$E$69,I231,'C - Sazby a jednotkové ceny'!$F$7:$F$69,J231)</f>
        <v>0</v>
      </c>
      <c r="N231" s="131">
        <f t="shared" si="3"/>
        <v>0</v>
      </c>
      <c r="O231" s="137" t="s">
        <v>1586</v>
      </c>
      <c r="P231" s="105" t="s">
        <v>1585</v>
      </c>
      <c r="Q231" s="105" t="s">
        <v>1585</v>
      </c>
      <c r="R231" s="105" t="s">
        <v>1585</v>
      </c>
      <c r="S231" s="105" t="s">
        <v>1585</v>
      </c>
      <c r="T231" s="105" t="s">
        <v>1585</v>
      </c>
    </row>
    <row r="232" spans="1:20" ht="15" customHeight="1" x14ac:dyDescent="0.2">
      <c r="A232" s="230" t="s">
        <v>489</v>
      </c>
      <c r="B232" s="99">
        <v>64</v>
      </c>
      <c r="C232" s="100">
        <v>24283</v>
      </c>
      <c r="D232" s="233" t="s">
        <v>643</v>
      </c>
      <c r="E232" s="101" t="s">
        <v>403</v>
      </c>
      <c r="F232" s="220" t="s">
        <v>1571</v>
      </c>
      <c r="G232" s="216" t="s">
        <v>2529</v>
      </c>
      <c r="H232" s="216">
        <v>21.517999999999997</v>
      </c>
      <c r="I232" s="220" t="s">
        <v>417</v>
      </c>
      <c r="J232" s="137">
        <v>20</v>
      </c>
      <c r="K232" s="105">
        <v>14.9</v>
      </c>
      <c r="L232" s="105" t="s">
        <v>1575</v>
      </c>
      <c r="M232" s="129">
        <f>SUMIFS('C - Sazby a jednotkové ceny'!$H$7:$H$69,'C - Sazby a jednotkové ceny'!$E$7:$E$69,I232,'C - Sazby a jednotkové ceny'!$F$7:$F$69,J232)</f>
        <v>0</v>
      </c>
      <c r="N232" s="131">
        <f t="shared" si="3"/>
        <v>0</v>
      </c>
      <c r="O232" s="137" t="s">
        <v>1586</v>
      </c>
      <c r="P232" s="105" t="s">
        <v>1585</v>
      </c>
      <c r="Q232" s="105" t="s">
        <v>1585</v>
      </c>
      <c r="R232" s="105" t="s">
        <v>1585</v>
      </c>
      <c r="S232" s="105" t="s">
        <v>1585</v>
      </c>
      <c r="T232" s="105" t="s">
        <v>1585</v>
      </c>
    </row>
    <row r="233" spans="1:20" ht="15" customHeight="1" x14ac:dyDescent="0.2">
      <c r="A233" s="230" t="s">
        <v>489</v>
      </c>
      <c r="B233" s="99">
        <v>64</v>
      </c>
      <c r="C233" s="100">
        <v>24283</v>
      </c>
      <c r="D233" s="233" t="s">
        <v>644</v>
      </c>
      <c r="E233" s="101" t="s">
        <v>403</v>
      </c>
      <c r="F233" s="220" t="s">
        <v>1571</v>
      </c>
      <c r="G233" s="216" t="s">
        <v>2524</v>
      </c>
      <c r="H233" s="216">
        <v>21.517999999999997</v>
      </c>
      <c r="I233" s="220" t="s">
        <v>417</v>
      </c>
      <c r="J233" s="137">
        <v>20</v>
      </c>
      <c r="K233" s="105">
        <v>16</v>
      </c>
      <c r="L233" s="105" t="s">
        <v>1575</v>
      </c>
      <c r="M233" s="129">
        <f>SUMIFS('C - Sazby a jednotkové ceny'!$H$7:$H$69,'C - Sazby a jednotkové ceny'!$E$7:$E$69,I233,'C - Sazby a jednotkové ceny'!$F$7:$F$69,J233)</f>
        <v>0</v>
      </c>
      <c r="N233" s="131">
        <f t="shared" si="3"/>
        <v>0</v>
      </c>
      <c r="O233" s="137" t="s">
        <v>1586</v>
      </c>
      <c r="P233" s="105" t="s">
        <v>1585</v>
      </c>
      <c r="Q233" s="105" t="s">
        <v>1585</v>
      </c>
      <c r="R233" s="105" t="s">
        <v>1585</v>
      </c>
      <c r="S233" s="105" t="s">
        <v>1585</v>
      </c>
      <c r="T233" s="105" t="s">
        <v>1585</v>
      </c>
    </row>
    <row r="234" spans="1:20" ht="15" customHeight="1" x14ac:dyDescent="0.2">
      <c r="A234" s="230" t="s">
        <v>489</v>
      </c>
      <c r="B234" s="99">
        <v>64</v>
      </c>
      <c r="C234" s="100">
        <v>24283</v>
      </c>
      <c r="D234" s="233" t="s">
        <v>645</v>
      </c>
      <c r="E234" s="101" t="s">
        <v>403</v>
      </c>
      <c r="F234" s="220" t="s">
        <v>1571</v>
      </c>
      <c r="G234" s="216" t="s">
        <v>2529</v>
      </c>
      <c r="H234" s="216">
        <v>21.517999999999997</v>
      </c>
      <c r="I234" s="220" t="s">
        <v>417</v>
      </c>
      <c r="J234" s="137">
        <v>20</v>
      </c>
      <c r="K234" s="105">
        <v>14.9</v>
      </c>
      <c r="L234" s="105" t="s">
        <v>1575</v>
      </c>
      <c r="M234" s="129">
        <f>SUMIFS('C - Sazby a jednotkové ceny'!$H$7:$H$69,'C - Sazby a jednotkové ceny'!$E$7:$E$69,I234,'C - Sazby a jednotkové ceny'!$F$7:$F$69,J234)</f>
        <v>0</v>
      </c>
      <c r="N234" s="131">
        <f t="shared" si="3"/>
        <v>0</v>
      </c>
      <c r="O234" s="137" t="s">
        <v>1586</v>
      </c>
      <c r="P234" s="105" t="s">
        <v>1585</v>
      </c>
      <c r="Q234" s="105" t="s">
        <v>1585</v>
      </c>
      <c r="R234" s="105" t="s">
        <v>1585</v>
      </c>
      <c r="S234" s="105" t="s">
        <v>1585</v>
      </c>
      <c r="T234" s="105" t="s">
        <v>1585</v>
      </c>
    </row>
    <row r="235" spans="1:20" ht="15" customHeight="1" x14ac:dyDescent="0.2">
      <c r="A235" s="230" t="s">
        <v>489</v>
      </c>
      <c r="B235" s="99">
        <v>64</v>
      </c>
      <c r="C235" s="100">
        <v>24283</v>
      </c>
      <c r="D235" s="233" t="s">
        <v>646</v>
      </c>
      <c r="E235" s="101" t="s">
        <v>403</v>
      </c>
      <c r="F235" s="220" t="s">
        <v>1571</v>
      </c>
      <c r="G235" s="216" t="s">
        <v>2530</v>
      </c>
      <c r="H235" s="216">
        <v>21.517999999999997</v>
      </c>
      <c r="I235" s="220" t="s">
        <v>417</v>
      </c>
      <c r="J235" s="137">
        <v>20</v>
      </c>
      <c r="K235" s="105">
        <v>19.899999999999999</v>
      </c>
      <c r="L235" s="105" t="s">
        <v>1575</v>
      </c>
      <c r="M235" s="129">
        <f>SUMIFS('C - Sazby a jednotkové ceny'!$H$7:$H$69,'C - Sazby a jednotkové ceny'!$E$7:$E$69,I235,'C - Sazby a jednotkové ceny'!$F$7:$F$69,J235)</f>
        <v>0</v>
      </c>
      <c r="N235" s="131">
        <f t="shared" si="3"/>
        <v>0</v>
      </c>
      <c r="O235" s="137" t="s">
        <v>1586</v>
      </c>
      <c r="P235" s="105" t="s">
        <v>1585</v>
      </c>
      <c r="Q235" s="105" t="s">
        <v>1585</v>
      </c>
      <c r="R235" s="105" t="s">
        <v>1585</v>
      </c>
      <c r="S235" s="105" t="s">
        <v>1585</v>
      </c>
      <c r="T235" s="105" t="s">
        <v>1585</v>
      </c>
    </row>
    <row r="236" spans="1:20" ht="15" customHeight="1" x14ac:dyDescent="0.2">
      <c r="A236" s="230" t="s">
        <v>489</v>
      </c>
      <c r="B236" s="99">
        <v>64</v>
      </c>
      <c r="C236" s="100">
        <v>24283</v>
      </c>
      <c r="D236" s="233" t="s">
        <v>647</v>
      </c>
      <c r="E236" s="101" t="s">
        <v>403</v>
      </c>
      <c r="F236" s="220" t="s">
        <v>1571</v>
      </c>
      <c r="G236" s="216" t="s">
        <v>2530</v>
      </c>
      <c r="H236" s="216">
        <v>21.517999999999997</v>
      </c>
      <c r="I236" s="220" t="s">
        <v>417</v>
      </c>
      <c r="J236" s="137">
        <v>20</v>
      </c>
      <c r="K236" s="105">
        <v>16.399999999999999</v>
      </c>
      <c r="L236" s="105" t="s">
        <v>1575</v>
      </c>
      <c r="M236" s="129">
        <f>SUMIFS('C - Sazby a jednotkové ceny'!$H$7:$H$69,'C - Sazby a jednotkové ceny'!$E$7:$E$69,I236,'C - Sazby a jednotkové ceny'!$F$7:$F$69,J236)</f>
        <v>0</v>
      </c>
      <c r="N236" s="131">
        <f t="shared" si="3"/>
        <v>0</v>
      </c>
      <c r="O236" s="137" t="s">
        <v>1586</v>
      </c>
      <c r="P236" s="105" t="s">
        <v>1585</v>
      </c>
      <c r="Q236" s="105" t="s">
        <v>1585</v>
      </c>
      <c r="R236" s="105" t="s">
        <v>1585</v>
      </c>
      <c r="S236" s="105" t="s">
        <v>1585</v>
      </c>
      <c r="T236" s="105" t="s">
        <v>1585</v>
      </c>
    </row>
    <row r="237" spans="1:20" ht="15" customHeight="1" x14ac:dyDescent="0.2">
      <c r="A237" s="230" t="s">
        <v>489</v>
      </c>
      <c r="B237" s="99">
        <v>64</v>
      </c>
      <c r="C237" s="100">
        <v>24283</v>
      </c>
      <c r="D237" s="233" t="s">
        <v>648</v>
      </c>
      <c r="E237" s="101" t="s">
        <v>403</v>
      </c>
      <c r="F237" s="220" t="s">
        <v>1571</v>
      </c>
      <c r="G237" s="216" t="s">
        <v>2528</v>
      </c>
      <c r="H237" s="216">
        <v>0</v>
      </c>
      <c r="I237" s="220" t="s">
        <v>417</v>
      </c>
      <c r="J237" s="137">
        <v>20</v>
      </c>
      <c r="K237" s="105">
        <v>2.6</v>
      </c>
      <c r="L237" s="105" t="s">
        <v>1575</v>
      </c>
      <c r="M237" s="129">
        <f>SUMIFS('C - Sazby a jednotkové ceny'!$H$7:$H$69,'C - Sazby a jednotkové ceny'!$E$7:$E$69,I237,'C - Sazby a jednotkové ceny'!$F$7:$F$69,J237)</f>
        <v>0</v>
      </c>
      <c r="N237" s="131">
        <f t="shared" si="3"/>
        <v>0</v>
      </c>
      <c r="O237" s="137" t="s">
        <v>1586</v>
      </c>
      <c r="P237" s="105" t="s">
        <v>1585</v>
      </c>
      <c r="Q237" s="105" t="s">
        <v>1585</v>
      </c>
      <c r="R237" s="105" t="s">
        <v>1585</v>
      </c>
      <c r="S237" s="105" t="s">
        <v>1585</v>
      </c>
      <c r="T237" s="105" t="s">
        <v>1585</v>
      </c>
    </row>
    <row r="238" spans="1:20" ht="15" customHeight="1" x14ac:dyDescent="0.2">
      <c r="A238" s="230" t="s">
        <v>2510</v>
      </c>
      <c r="B238" s="99">
        <v>64</v>
      </c>
      <c r="C238" s="100">
        <v>24283</v>
      </c>
      <c r="D238" s="233" t="s">
        <v>649</v>
      </c>
      <c r="E238" s="101" t="s">
        <v>403</v>
      </c>
      <c r="F238" s="220" t="s">
        <v>1571</v>
      </c>
      <c r="G238" s="216" t="s">
        <v>1552</v>
      </c>
      <c r="H238" s="216">
        <v>15.300800000000001</v>
      </c>
      <c r="I238" s="220" t="s">
        <v>417</v>
      </c>
      <c r="J238" s="137">
        <v>20</v>
      </c>
      <c r="K238" s="105">
        <v>27.2</v>
      </c>
      <c r="L238" s="105" t="s">
        <v>1575</v>
      </c>
      <c r="M238" s="129">
        <f>SUMIFS('C - Sazby a jednotkové ceny'!$H$7:$H$69,'C - Sazby a jednotkové ceny'!$E$7:$E$69,I238,'C - Sazby a jednotkové ceny'!$F$7:$F$69,J238)</f>
        <v>0</v>
      </c>
      <c r="N238" s="131">
        <f t="shared" si="3"/>
        <v>0</v>
      </c>
      <c r="O238" s="137" t="s">
        <v>1586</v>
      </c>
      <c r="P238" s="105" t="s">
        <v>1585</v>
      </c>
      <c r="Q238" s="105" t="s">
        <v>1585</v>
      </c>
      <c r="R238" s="105" t="s">
        <v>1585</v>
      </c>
      <c r="S238" s="105" t="s">
        <v>1585</v>
      </c>
      <c r="T238" s="105" t="s">
        <v>1585</v>
      </c>
    </row>
    <row r="239" spans="1:20" ht="15" customHeight="1" x14ac:dyDescent="0.2">
      <c r="A239" s="230" t="s">
        <v>2510</v>
      </c>
      <c r="B239" s="99">
        <v>64</v>
      </c>
      <c r="C239" s="100">
        <v>24283</v>
      </c>
      <c r="D239" s="233" t="s">
        <v>650</v>
      </c>
      <c r="E239" s="101" t="s">
        <v>403</v>
      </c>
      <c r="F239" s="220" t="s">
        <v>1571</v>
      </c>
      <c r="G239" s="216" t="s">
        <v>1552</v>
      </c>
      <c r="H239" s="216">
        <v>71.897199999999998</v>
      </c>
      <c r="I239" s="220" t="s">
        <v>417</v>
      </c>
      <c r="J239" s="137">
        <v>20</v>
      </c>
      <c r="K239" s="105">
        <v>33.06</v>
      </c>
      <c r="L239" s="105" t="s">
        <v>1575</v>
      </c>
      <c r="M239" s="129">
        <f>SUMIFS('C - Sazby a jednotkové ceny'!$H$7:$H$69,'C - Sazby a jednotkové ceny'!$E$7:$E$69,I239,'C - Sazby a jednotkové ceny'!$F$7:$F$69,J239)</f>
        <v>0</v>
      </c>
      <c r="N239" s="131">
        <f t="shared" si="3"/>
        <v>0</v>
      </c>
      <c r="O239" s="137" t="s">
        <v>1586</v>
      </c>
      <c r="P239" s="105" t="s">
        <v>1585</v>
      </c>
      <c r="Q239" s="105" t="s">
        <v>1585</v>
      </c>
      <c r="R239" s="105" t="s">
        <v>1585</v>
      </c>
      <c r="S239" s="105" t="s">
        <v>1585</v>
      </c>
      <c r="T239" s="105" t="s">
        <v>1585</v>
      </c>
    </row>
    <row r="240" spans="1:20" ht="15" customHeight="1" x14ac:dyDescent="0.2">
      <c r="A240" s="230" t="s">
        <v>2510</v>
      </c>
      <c r="B240" s="99">
        <v>64</v>
      </c>
      <c r="C240" s="100">
        <v>24283</v>
      </c>
      <c r="D240" s="233" t="s">
        <v>651</v>
      </c>
      <c r="E240" s="101" t="s">
        <v>403</v>
      </c>
      <c r="F240" s="220" t="s">
        <v>1571</v>
      </c>
      <c r="G240" s="216" t="s">
        <v>1552</v>
      </c>
      <c r="H240" s="216">
        <v>14.981400000000001</v>
      </c>
      <c r="I240" s="220" t="s">
        <v>417</v>
      </c>
      <c r="J240" s="137">
        <v>20</v>
      </c>
      <c r="K240" s="105">
        <v>13.92</v>
      </c>
      <c r="L240" s="105" t="s">
        <v>1575</v>
      </c>
      <c r="M240" s="129">
        <f>SUMIFS('C - Sazby a jednotkové ceny'!$H$7:$H$69,'C - Sazby a jednotkové ceny'!$E$7:$E$69,I240,'C - Sazby a jednotkové ceny'!$F$7:$F$69,J240)</f>
        <v>0</v>
      </c>
      <c r="N240" s="131">
        <f t="shared" si="3"/>
        <v>0</v>
      </c>
      <c r="O240" s="137" t="s">
        <v>1586</v>
      </c>
      <c r="P240" s="105" t="s">
        <v>1585</v>
      </c>
      <c r="Q240" s="105" t="s">
        <v>1585</v>
      </c>
      <c r="R240" s="105" t="s">
        <v>1585</v>
      </c>
      <c r="S240" s="105" t="s">
        <v>1585</v>
      </c>
      <c r="T240" s="105" t="s">
        <v>1585</v>
      </c>
    </row>
    <row r="241" spans="1:20" ht="15" customHeight="1" x14ac:dyDescent="0.2">
      <c r="A241" s="230" t="s">
        <v>2510</v>
      </c>
      <c r="B241" s="99">
        <v>64</v>
      </c>
      <c r="C241" s="100">
        <v>24283</v>
      </c>
      <c r="D241" s="233" t="s">
        <v>652</v>
      </c>
      <c r="E241" s="101" t="s">
        <v>403</v>
      </c>
      <c r="F241" s="220" t="s">
        <v>1571</v>
      </c>
      <c r="G241" s="216" t="s">
        <v>1552</v>
      </c>
      <c r="H241" s="216">
        <v>20.096999999999998</v>
      </c>
      <c r="I241" s="220" t="s">
        <v>417</v>
      </c>
      <c r="J241" s="137">
        <v>20</v>
      </c>
      <c r="K241" s="105">
        <v>18.11</v>
      </c>
      <c r="L241" s="105" t="s">
        <v>1575</v>
      </c>
      <c r="M241" s="129">
        <f>SUMIFS('C - Sazby a jednotkové ceny'!$H$7:$H$69,'C - Sazby a jednotkové ceny'!$E$7:$E$69,I241,'C - Sazby a jednotkové ceny'!$F$7:$F$69,J241)</f>
        <v>0</v>
      </c>
      <c r="N241" s="131">
        <f t="shared" si="3"/>
        <v>0</v>
      </c>
      <c r="O241" s="137" t="s">
        <v>1586</v>
      </c>
      <c r="P241" s="105" t="s">
        <v>1585</v>
      </c>
      <c r="Q241" s="105" t="s">
        <v>1585</v>
      </c>
      <c r="R241" s="105" t="s">
        <v>1585</v>
      </c>
      <c r="S241" s="105" t="s">
        <v>1585</v>
      </c>
      <c r="T241" s="105" t="s">
        <v>1585</v>
      </c>
    </row>
    <row r="242" spans="1:20" ht="15" customHeight="1" x14ac:dyDescent="0.2">
      <c r="A242" s="230" t="s">
        <v>2510</v>
      </c>
      <c r="B242" s="99">
        <v>64</v>
      </c>
      <c r="C242" s="100">
        <v>24283</v>
      </c>
      <c r="D242" s="233" t="s">
        <v>653</v>
      </c>
      <c r="E242" s="101" t="s">
        <v>403</v>
      </c>
      <c r="F242" s="220" t="s">
        <v>1571</v>
      </c>
      <c r="G242" s="216" t="s">
        <v>1552</v>
      </c>
      <c r="H242" s="216">
        <v>60.290999999999997</v>
      </c>
      <c r="I242" s="220" t="s">
        <v>417</v>
      </c>
      <c r="J242" s="137">
        <v>20</v>
      </c>
      <c r="K242" s="105">
        <v>58.76</v>
      </c>
      <c r="L242" s="105" t="s">
        <v>1575</v>
      </c>
      <c r="M242" s="129">
        <f>SUMIFS('C - Sazby a jednotkové ceny'!$H$7:$H$69,'C - Sazby a jednotkové ceny'!$E$7:$E$69,I242,'C - Sazby a jednotkové ceny'!$F$7:$F$69,J242)</f>
        <v>0</v>
      </c>
      <c r="N242" s="131">
        <f t="shared" si="3"/>
        <v>0</v>
      </c>
      <c r="O242" s="137" t="s">
        <v>1586</v>
      </c>
      <c r="P242" s="105" t="s">
        <v>1585</v>
      </c>
      <c r="Q242" s="105" t="s">
        <v>1585</v>
      </c>
      <c r="R242" s="105" t="s">
        <v>1585</v>
      </c>
      <c r="S242" s="105" t="s">
        <v>1585</v>
      </c>
      <c r="T242" s="105" t="s">
        <v>1585</v>
      </c>
    </row>
    <row r="243" spans="1:20" ht="15" customHeight="1" x14ac:dyDescent="0.2">
      <c r="A243" s="230" t="s">
        <v>2510</v>
      </c>
      <c r="B243" s="99">
        <v>64</v>
      </c>
      <c r="C243" s="100">
        <v>24283</v>
      </c>
      <c r="D243" s="233" t="s">
        <v>654</v>
      </c>
      <c r="E243" s="101" t="s">
        <v>403</v>
      </c>
      <c r="F243" s="220" t="s">
        <v>1571</v>
      </c>
      <c r="G243" s="216" t="s">
        <v>1552</v>
      </c>
      <c r="H243" s="216">
        <v>20.096999999999998</v>
      </c>
      <c r="I243" s="220" t="s">
        <v>417</v>
      </c>
      <c r="J243" s="137">
        <v>20</v>
      </c>
      <c r="K243" s="105">
        <v>18.11</v>
      </c>
      <c r="L243" s="105" t="s">
        <v>1575</v>
      </c>
      <c r="M243" s="129">
        <f>SUMIFS('C - Sazby a jednotkové ceny'!$H$7:$H$69,'C - Sazby a jednotkové ceny'!$E$7:$E$69,I243,'C - Sazby a jednotkové ceny'!$F$7:$F$69,J243)</f>
        <v>0</v>
      </c>
      <c r="N243" s="131">
        <f t="shared" si="3"/>
        <v>0</v>
      </c>
      <c r="O243" s="137" t="s">
        <v>1586</v>
      </c>
      <c r="P243" s="105" t="s">
        <v>1585</v>
      </c>
      <c r="Q243" s="105" t="s">
        <v>1585</v>
      </c>
      <c r="R243" s="105" t="s">
        <v>1585</v>
      </c>
      <c r="S243" s="105" t="s">
        <v>1585</v>
      </c>
      <c r="T243" s="105" t="s">
        <v>1585</v>
      </c>
    </row>
    <row r="244" spans="1:20" ht="15" customHeight="1" x14ac:dyDescent="0.2">
      <c r="A244" s="230" t="s">
        <v>2510</v>
      </c>
      <c r="B244" s="99">
        <v>64</v>
      </c>
      <c r="C244" s="100">
        <v>24283</v>
      </c>
      <c r="D244" s="233" t="s">
        <v>655</v>
      </c>
      <c r="E244" s="101" t="s">
        <v>403</v>
      </c>
      <c r="F244" s="220" t="s">
        <v>1571</v>
      </c>
      <c r="G244" s="216" t="s">
        <v>1552</v>
      </c>
      <c r="H244" s="216">
        <v>20.096999999999998</v>
      </c>
      <c r="I244" s="220" t="s">
        <v>417</v>
      </c>
      <c r="J244" s="137">
        <v>20</v>
      </c>
      <c r="K244" s="105">
        <v>18.11</v>
      </c>
      <c r="L244" s="105" t="s">
        <v>1575</v>
      </c>
      <c r="M244" s="129">
        <f>SUMIFS('C - Sazby a jednotkové ceny'!$H$7:$H$69,'C - Sazby a jednotkové ceny'!$E$7:$E$69,I244,'C - Sazby a jednotkové ceny'!$F$7:$F$69,J244)</f>
        <v>0</v>
      </c>
      <c r="N244" s="131">
        <f t="shared" si="3"/>
        <v>0</v>
      </c>
      <c r="O244" s="137" t="s">
        <v>1586</v>
      </c>
      <c r="P244" s="105" t="s">
        <v>1585</v>
      </c>
      <c r="Q244" s="105" t="s">
        <v>1585</v>
      </c>
      <c r="R244" s="105" t="s">
        <v>1585</v>
      </c>
      <c r="S244" s="105" t="s">
        <v>1585</v>
      </c>
      <c r="T244" s="105" t="s">
        <v>1585</v>
      </c>
    </row>
    <row r="245" spans="1:20" ht="15" customHeight="1" x14ac:dyDescent="0.2">
      <c r="A245" s="230" t="s">
        <v>2510</v>
      </c>
      <c r="B245" s="99">
        <v>64</v>
      </c>
      <c r="C245" s="100">
        <v>24283</v>
      </c>
      <c r="D245" s="233" t="s">
        <v>656</v>
      </c>
      <c r="E245" s="101" t="s">
        <v>403</v>
      </c>
      <c r="F245" s="220" t="s">
        <v>1571</v>
      </c>
      <c r="G245" s="216" t="s">
        <v>1552</v>
      </c>
      <c r="H245" s="216">
        <v>40.193999999999996</v>
      </c>
      <c r="I245" s="220" t="s">
        <v>417</v>
      </c>
      <c r="J245" s="137">
        <v>20</v>
      </c>
      <c r="K245" s="105">
        <v>38.75</v>
      </c>
      <c r="L245" s="105" t="s">
        <v>1575</v>
      </c>
      <c r="M245" s="129">
        <f>SUMIFS('C - Sazby a jednotkové ceny'!$H$7:$H$69,'C - Sazby a jednotkové ceny'!$E$7:$E$69,I245,'C - Sazby a jednotkové ceny'!$F$7:$F$69,J245)</f>
        <v>0</v>
      </c>
      <c r="N245" s="131">
        <f t="shared" si="3"/>
        <v>0</v>
      </c>
      <c r="O245" s="137" t="s">
        <v>1586</v>
      </c>
      <c r="P245" s="105" t="s">
        <v>1585</v>
      </c>
      <c r="Q245" s="105" t="s">
        <v>1585</v>
      </c>
      <c r="R245" s="105" t="s">
        <v>1585</v>
      </c>
      <c r="S245" s="105" t="s">
        <v>1585</v>
      </c>
      <c r="T245" s="105" t="s">
        <v>1585</v>
      </c>
    </row>
    <row r="246" spans="1:20" ht="15" customHeight="1" x14ac:dyDescent="0.2">
      <c r="A246" s="230" t="s">
        <v>2510</v>
      </c>
      <c r="B246" s="99">
        <v>64</v>
      </c>
      <c r="C246" s="100">
        <v>24283</v>
      </c>
      <c r="D246" s="233" t="s">
        <v>657</v>
      </c>
      <c r="E246" s="101" t="s">
        <v>403</v>
      </c>
      <c r="F246" s="220" t="s">
        <v>1571</v>
      </c>
      <c r="G246" s="216" t="s">
        <v>1552</v>
      </c>
      <c r="H246" s="216">
        <v>20.096999999999998</v>
      </c>
      <c r="I246" s="220" t="s">
        <v>417</v>
      </c>
      <c r="J246" s="137">
        <v>20</v>
      </c>
      <c r="K246" s="105">
        <v>18.11</v>
      </c>
      <c r="L246" s="105" t="s">
        <v>1575</v>
      </c>
      <c r="M246" s="129">
        <f>SUMIFS('C - Sazby a jednotkové ceny'!$H$7:$H$69,'C - Sazby a jednotkové ceny'!$E$7:$E$69,I246,'C - Sazby a jednotkové ceny'!$F$7:$F$69,J246)</f>
        <v>0</v>
      </c>
      <c r="N246" s="131">
        <f t="shared" si="3"/>
        <v>0</v>
      </c>
      <c r="O246" s="137" t="s">
        <v>1586</v>
      </c>
      <c r="P246" s="105" t="s">
        <v>1585</v>
      </c>
      <c r="Q246" s="105" t="s">
        <v>1585</v>
      </c>
      <c r="R246" s="105" t="s">
        <v>1585</v>
      </c>
      <c r="S246" s="105" t="s">
        <v>1585</v>
      </c>
      <c r="T246" s="105" t="s">
        <v>1585</v>
      </c>
    </row>
    <row r="247" spans="1:20" ht="15" customHeight="1" x14ac:dyDescent="0.2">
      <c r="A247" s="230" t="s">
        <v>2510</v>
      </c>
      <c r="B247" s="99">
        <v>64</v>
      </c>
      <c r="C247" s="100">
        <v>24283</v>
      </c>
      <c r="D247" s="233" t="s">
        <v>658</v>
      </c>
      <c r="E247" s="101" t="s">
        <v>403</v>
      </c>
      <c r="F247" s="220" t="s">
        <v>1571</v>
      </c>
      <c r="G247" s="216" t="s">
        <v>1552</v>
      </c>
      <c r="H247" s="216">
        <v>20.096999999999998</v>
      </c>
      <c r="I247" s="220" t="s">
        <v>417</v>
      </c>
      <c r="J247" s="137">
        <v>20</v>
      </c>
      <c r="K247" s="105">
        <v>18.739999999999998</v>
      </c>
      <c r="L247" s="105" t="s">
        <v>1575</v>
      </c>
      <c r="M247" s="129">
        <f>SUMIFS('C - Sazby a jednotkové ceny'!$H$7:$H$69,'C - Sazby a jednotkové ceny'!$E$7:$E$69,I247,'C - Sazby a jednotkové ceny'!$F$7:$F$69,J247)</f>
        <v>0</v>
      </c>
      <c r="N247" s="131">
        <f t="shared" si="3"/>
        <v>0</v>
      </c>
      <c r="O247" s="137" t="s">
        <v>1586</v>
      </c>
      <c r="P247" s="105" t="s">
        <v>1585</v>
      </c>
      <c r="Q247" s="105" t="s">
        <v>1585</v>
      </c>
      <c r="R247" s="105" t="s">
        <v>1585</v>
      </c>
      <c r="S247" s="105" t="s">
        <v>1585</v>
      </c>
      <c r="T247" s="105" t="s">
        <v>1585</v>
      </c>
    </row>
    <row r="248" spans="1:20" ht="15" customHeight="1" x14ac:dyDescent="0.2">
      <c r="A248" s="230" t="s">
        <v>2510</v>
      </c>
      <c r="B248" s="99">
        <v>64</v>
      </c>
      <c r="C248" s="100">
        <v>24283</v>
      </c>
      <c r="D248" s="233" t="s">
        <v>659</v>
      </c>
      <c r="E248" s="101" t="s">
        <v>403</v>
      </c>
      <c r="F248" s="220" t="s">
        <v>1571</v>
      </c>
      <c r="G248" s="216" t="s">
        <v>1552</v>
      </c>
      <c r="H248" s="216">
        <v>20.096999999999998</v>
      </c>
      <c r="I248" s="220" t="s">
        <v>417</v>
      </c>
      <c r="J248" s="137">
        <v>20</v>
      </c>
      <c r="K248" s="105">
        <v>18.739999999999998</v>
      </c>
      <c r="L248" s="105" t="s">
        <v>1575</v>
      </c>
      <c r="M248" s="129">
        <f>SUMIFS('C - Sazby a jednotkové ceny'!$H$7:$H$69,'C - Sazby a jednotkové ceny'!$E$7:$E$69,I248,'C - Sazby a jednotkové ceny'!$F$7:$F$69,J248)</f>
        <v>0</v>
      </c>
      <c r="N248" s="131">
        <f t="shared" si="3"/>
        <v>0</v>
      </c>
      <c r="O248" s="137" t="s">
        <v>1586</v>
      </c>
      <c r="P248" s="105" t="s">
        <v>1585</v>
      </c>
      <c r="Q248" s="105" t="s">
        <v>1585</v>
      </c>
      <c r="R248" s="105" t="s">
        <v>1585</v>
      </c>
      <c r="S248" s="105" t="s">
        <v>1585</v>
      </c>
      <c r="T248" s="105" t="s">
        <v>1585</v>
      </c>
    </row>
    <row r="249" spans="1:20" ht="15" customHeight="1" x14ac:dyDescent="0.2">
      <c r="A249" s="230" t="s">
        <v>2510</v>
      </c>
      <c r="B249" s="99">
        <v>64</v>
      </c>
      <c r="C249" s="100">
        <v>24283</v>
      </c>
      <c r="D249" s="233" t="s">
        <v>660</v>
      </c>
      <c r="E249" s="101" t="s">
        <v>403</v>
      </c>
      <c r="F249" s="220" t="s">
        <v>1571</v>
      </c>
      <c r="G249" s="216" t="s">
        <v>1552</v>
      </c>
      <c r="H249" s="216">
        <v>20.096999999999998</v>
      </c>
      <c r="I249" s="220" t="s">
        <v>417</v>
      </c>
      <c r="J249" s="137">
        <v>20</v>
      </c>
      <c r="K249" s="105">
        <v>12.46</v>
      </c>
      <c r="L249" s="105" t="s">
        <v>1575</v>
      </c>
      <c r="M249" s="129">
        <f>SUMIFS('C - Sazby a jednotkové ceny'!$H$7:$H$69,'C - Sazby a jednotkové ceny'!$E$7:$E$69,I249,'C - Sazby a jednotkové ceny'!$F$7:$F$69,J249)</f>
        <v>0</v>
      </c>
      <c r="N249" s="131">
        <f t="shared" si="3"/>
        <v>0</v>
      </c>
      <c r="O249" s="137" t="s">
        <v>1586</v>
      </c>
      <c r="P249" s="105" t="s">
        <v>1585</v>
      </c>
      <c r="Q249" s="105" t="s">
        <v>1585</v>
      </c>
      <c r="R249" s="105" t="s">
        <v>1585</v>
      </c>
      <c r="S249" s="105" t="s">
        <v>1585</v>
      </c>
      <c r="T249" s="105" t="s">
        <v>1585</v>
      </c>
    </row>
    <row r="250" spans="1:20" ht="15" customHeight="1" x14ac:dyDescent="0.2">
      <c r="A250" s="230" t="s">
        <v>2510</v>
      </c>
      <c r="B250" s="99">
        <v>64</v>
      </c>
      <c r="C250" s="100">
        <v>24283</v>
      </c>
      <c r="D250" s="233" t="s">
        <v>661</v>
      </c>
      <c r="E250" s="101" t="s">
        <v>403</v>
      </c>
      <c r="F250" s="220" t="s">
        <v>1571</v>
      </c>
      <c r="G250" s="216" t="s">
        <v>1552</v>
      </c>
      <c r="H250" s="216">
        <v>20.096999999999998</v>
      </c>
      <c r="I250" s="220" t="s">
        <v>417</v>
      </c>
      <c r="J250" s="137">
        <v>20</v>
      </c>
      <c r="K250" s="105">
        <v>12.46</v>
      </c>
      <c r="L250" s="105" t="s">
        <v>1575</v>
      </c>
      <c r="M250" s="129">
        <f>SUMIFS('C - Sazby a jednotkové ceny'!$H$7:$H$69,'C - Sazby a jednotkové ceny'!$E$7:$E$69,I250,'C - Sazby a jednotkové ceny'!$F$7:$F$69,J250)</f>
        <v>0</v>
      </c>
      <c r="N250" s="131">
        <f t="shared" si="3"/>
        <v>0</v>
      </c>
      <c r="O250" s="137" t="s">
        <v>1586</v>
      </c>
      <c r="P250" s="105" t="s">
        <v>1585</v>
      </c>
      <c r="Q250" s="105" t="s">
        <v>1585</v>
      </c>
      <c r="R250" s="105" t="s">
        <v>1585</v>
      </c>
      <c r="S250" s="105" t="s">
        <v>1585</v>
      </c>
      <c r="T250" s="105" t="s">
        <v>1585</v>
      </c>
    </row>
    <row r="251" spans="1:20" ht="15" customHeight="1" x14ac:dyDescent="0.2">
      <c r="A251" s="230" t="s">
        <v>2510</v>
      </c>
      <c r="B251" s="99">
        <v>64</v>
      </c>
      <c r="C251" s="100">
        <v>24283</v>
      </c>
      <c r="D251" s="233" t="s">
        <v>662</v>
      </c>
      <c r="E251" s="101" t="s">
        <v>403</v>
      </c>
      <c r="F251" s="220" t="s">
        <v>1571</v>
      </c>
      <c r="G251" s="216" t="s">
        <v>1552</v>
      </c>
      <c r="H251" s="216">
        <v>71.897199999999998</v>
      </c>
      <c r="I251" s="220" t="s">
        <v>417</v>
      </c>
      <c r="J251" s="137">
        <v>20</v>
      </c>
      <c r="K251" s="105">
        <v>33.06</v>
      </c>
      <c r="L251" s="105" t="s">
        <v>1575</v>
      </c>
      <c r="M251" s="129">
        <f>SUMIFS('C - Sazby a jednotkové ceny'!$H$7:$H$69,'C - Sazby a jednotkové ceny'!$E$7:$E$69,I251,'C - Sazby a jednotkové ceny'!$F$7:$F$69,J251)</f>
        <v>0</v>
      </c>
      <c r="N251" s="131">
        <f t="shared" si="3"/>
        <v>0</v>
      </c>
      <c r="O251" s="137" t="s">
        <v>1586</v>
      </c>
      <c r="P251" s="105" t="s">
        <v>1585</v>
      </c>
      <c r="Q251" s="105" t="s">
        <v>1585</v>
      </c>
      <c r="R251" s="105" t="s">
        <v>1585</v>
      </c>
      <c r="S251" s="105" t="s">
        <v>1585</v>
      </c>
      <c r="T251" s="105" t="s">
        <v>1585</v>
      </c>
    </row>
    <row r="252" spans="1:20" ht="15" customHeight="1" x14ac:dyDescent="0.2">
      <c r="A252" s="230" t="s">
        <v>2510</v>
      </c>
      <c r="B252" s="99">
        <v>64</v>
      </c>
      <c r="C252" s="100">
        <v>24283</v>
      </c>
      <c r="D252" s="233" t="s">
        <v>663</v>
      </c>
      <c r="E252" s="101" t="s">
        <v>403</v>
      </c>
      <c r="F252" s="220" t="s">
        <v>1571</v>
      </c>
      <c r="G252" s="216" t="s">
        <v>1552</v>
      </c>
      <c r="H252" s="216">
        <v>15.300800000000001</v>
      </c>
      <c r="I252" s="220" t="s">
        <v>417</v>
      </c>
      <c r="J252" s="137">
        <v>20</v>
      </c>
      <c r="K252" s="105">
        <v>27.2</v>
      </c>
      <c r="L252" s="105" t="s">
        <v>1575</v>
      </c>
      <c r="M252" s="129">
        <f>SUMIFS('C - Sazby a jednotkové ceny'!$H$7:$H$69,'C - Sazby a jednotkové ceny'!$E$7:$E$69,I252,'C - Sazby a jednotkové ceny'!$F$7:$F$69,J252)</f>
        <v>0</v>
      </c>
      <c r="N252" s="131">
        <f t="shared" si="3"/>
        <v>0</v>
      </c>
      <c r="O252" s="137" t="s">
        <v>1586</v>
      </c>
      <c r="P252" s="105" t="s">
        <v>1585</v>
      </c>
      <c r="Q252" s="105" t="s">
        <v>1585</v>
      </c>
      <c r="R252" s="105" t="s">
        <v>1585</v>
      </c>
      <c r="S252" s="105" t="s">
        <v>1585</v>
      </c>
      <c r="T252" s="105" t="s">
        <v>1585</v>
      </c>
    </row>
    <row r="253" spans="1:20" ht="15" customHeight="1" x14ac:dyDescent="0.2">
      <c r="A253" s="230" t="s">
        <v>2510</v>
      </c>
      <c r="B253" s="99">
        <v>64</v>
      </c>
      <c r="C253" s="100">
        <v>24283</v>
      </c>
      <c r="D253" s="233" t="s">
        <v>664</v>
      </c>
      <c r="E253" s="101" t="s">
        <v>403</v>
      </c>
      <c r="F253" s="220" t="s">
        <v>1571</v>
      </c>
      <c r="G253" s="216" t="s">
        <v>1552</v>
      </c>
      <c r="H253" s="216">
        <v>21.517999999999997</v>
      </c>
      <c r="I253" s="220" t="s">
        <v>417</v>
      </c>
      <c r="J253" s="137">
        <v>20</v>
      </c>
      <c r="K253" s="105">
        <v>24.25</v>
      </c>
      <c r="L253" s="105" t="s">
        <v>1575</v>
      </c>
      <c r="M253" s="129">
        <f>SUMIFS('C - Sazby a jednotkové ceny'!$H$7:$H$69,'C - Sazby a jednotkové ceny'!$E$7:$E$69,I253,'C - Sazby a jednotkové ceny'!$F$7:$F$69,J253)</f>
        <v>0</v>
      </c>
      <c r="N253" s="131">
        <f t="shared" si="3"/>
        <v>0</v>
      </c>
      <c r="O253" s="137" t="s">
        <v>1586</v>
      </c>
      <c r="P253" s="105" t="s">
        <v>1585</v>
      </c>
      <c r="Q253" s="105" t="s">
        <v>1585</v>
      </c>
      <c r="R253" s="105" t="s">
        <v>1585</v>
      </c>
      <c r="S253" s="105" t="s">
        <v>1585</v>
      </c>
      <c r="T253" s="105" t="s">
        <v>1585</v>
      </c>
    </row>
    <row r="254" spans="1:20" ht="15" customHeight="1" x14ac:dyDescent="0.2">
      <c r="A254" s="230" t="s">
        <v>2510</v>
      </c>
      <c r="B254" s="99">
        <v>64</v>
      </c>
      <c r="C254" s="100">
        <v>24283</v>
      </c>
      <c r="D254" s="233" t="s">
        <v>665</v>
      </c>
      <c r="E254" s="101" t="s">
        <v>403</v>
      </c>
      <c r="F254" s="220" t="s">
        <v>1571</v>
      </c>
      <c r="G254" s="216" t="s">
        <v>1552</v>
      </c>
      <c r="H254" s="216">
        <v>21.517999999999997</v>
      </c>
      <c r="I254" s="220" t="s">
        <v>417</v>
      </c>
      <c r="J254" s="137">
        <v>20</v>
      </c>
      <c r="K254" s="105">
        <v>13.86</v>
      </c>
      <c r="L254" s="105" t="s">
        <v>1575</v>
      </c>
      <c r="M254" s="129">
        <f>SUMIFS('C - Sazby a jednotkové ceny'!$H$7:$H$69,'C - Sazby a jednotkové ceny'!$E$7:$E$69,I254,'C - Sazby a jednotkové ceny'!$F$7:$F$69,J254)</f>
        <v>0</v>
      </c>
      <c r="N254" s="131">
        <f t="shared" si="3"/>
        <v>0</v>
      </c>
      <c r="O254" s="137" t="s">
        <v>1586</v>
      </c>
      <c r="P254" s="105" t="s">
        <v>1585</v>
      </c>
      <c r="Q254" s="105" t="s">
        <v>1585</v>
      </c>
      <c r="R254" s="105" t="s">
        <v>1585</v>
      </c>
      <c r="S254" s="105" t="s">
        <v>1585</v>
      </c>
      <c r="T254" s="105" t="s">
        <v>1585</v>
      </c>
    </row>
    <row r="255" spans="1:20" ht="15" customHeight="1" x14ac:dyDescent="0.2">
      <c r="A255" s="230" t="s">
        <v>2510</v>
      </c>
      <c r="B255" s="99">
        <v>64</v>
      </c>
      <c r="C255" s="100">
        <v>24283</v>
      </c>
      <c r="D255" s="233" t="s">
        <v>666</v>
      </c>
      <c r="E255" s="101" t="s">
        <v>403</v>
      </c>
      <c r="F255" s="220" t="s">
        <v>1571</v>
      </c>
      <c r="G255" s="216" t="s">
        <v>1552</v>
      </c>
      <c r="H255" s="216">
        <v>21.517999999999997</v>
      </c>
      <c r="I255" s="220" t="s">
        <v>417</v>
      </c>
      <c r="J255" s="137">
        <v>20</v>
      </c>
      <c r="K255" s="105">
        <v>13.86</v>
      </c>
      <c r="L255" s="105" t="s">
        <v>1575</v>
      </c>
      <c r="M255" s="129">
        <f>SUMIFS('C - Sazby a jednotkové ceny'!$H$7:$H$69,'C - Sazby a jednotkové ceny'!$E$7:$E$69,I255,'C - Sazby a jednotkové ceny'!$F$7:$F$69,J255)</f>
        <v>0</v>
      </c>
      <c r="N255" s="131">
        <f t="shared" si="3"/>
        <v>0</v>
      </c>
      <c r="O255" s="137" t="s">
        <v>1586</v>
      </c>
      <c r="P255" s="105" t="s">
        <v>1585</v>
      </c>
      <c r="Q255" s="105" t="s">
        <v>1585</v>
      </c>
      <c r="R255" s="105" t="s">
        <v>1585</v>
      </c>
      <c r="S255" s="105" t="s">
        <v>1585</v>
      </c>
      <c r="T255" s="105" t="s">
        <v>1585</v>
      </c>
    </row>
    <row r="256" spans="1:20" ht="15" customHeight="1" x14ac:dyDescent="0.2">
      <c r="A256" s="230" t="s">
        <v>2510</v>
      </c>
      <c r="B256" s="99">
        <v>64</v>
      </c>
      <c r="C256" s="100">
        <v>24283</v>
      </c>
      <c r="D256" s="233" t="s">
        <v>667</v>
      </c>
      <c r="E256" s="101" t="s">
        <v>403</v>
      </c>
      <c r="F256" s="220" t="s">
        <v>1571</v>
      </c>
      <c r="G256" s="216" t="s">
        <v>1552</v>
      </c>
      <c r="H256" s="216">
        <v>21.517999999999997</v>
      </c>
      <c r="I256" s="220" t="s">
        <v>417</v>
      </c>
      <c r="J256" s="137">
        <v>20</v>
      </c>
      <c r="K256" s="105">
        <v>25.62</v>
      </c>
      <c r="L256" s="105" t="s">
        <v>1575</v>
      </c>
      <c r="M256" s="129">
        <f>SUMIFS('C - Sazby a jednotkové ceny'!$H$7:$H$69,'C - Sazby a jednotkové ceny'!$E$7:$E$69,I256,'C - Sazby a jednotkové ceny'!$F$7:$F$69,J256)</f>
        <v>0</v>
      </c>
      <c r="N256" s="131">
        <f t="shared" si="3"/>
        <v>0</v>
      </c>
      <c r="O256" s="137" t="s">
        <v>1586</v>
      </c>
      <c r="P256" s="105" t="s">
        <v>1585</v>
      </c>
      <c r="Q256" s="105" t="s">
        <v>1585</v>
      </c>
      <c r="R256" s="105" t="s">
        <v>1585</v>
      </c>
      <c r="S256" s="105" t="s">
        <v>1585</v>
      </c>
      <c r="T256" s="105" t="s">
        <v>1585</v>
      </c>
    </row>
    <row r="257" spans="1:20" ht="15" customHeight="1" x14ac:dyDescent="0.2">
      <c r="A257" s="230" t="s">
        <v>2510</v>
      </c>
      <c r="B257" s="99">
        <v>64</v>
      </c>
      <c r="C257" s="100">
        <v>24283</v>
      </c>
      <c r="D257" s="233" t="s">
        <v>668</v>
      </c>
      <c r="E257" s="101" t="s">
        <v>403</v>
      </c>
      <c r="F257" s="220" t="s">
        <v>1571</v>
      </c>
      <c r="G257" s="216" t="s">
        <v>1552</v>
      </c>
      <c r="H257" s="216">
        <v>21.517999999999997</v>
      </c>
      <c r="I257" s="220" t="s">
        <v>417</v>
      </c>
      <c r="J257" s="137">
        <v>20</v>
      </c>
      <c r="K257" s="105">
        <v>20.83</v>
      </c>
      <c r="L257" s="105" t="s">
        <v>1575</v>
      </c>
      <c r="M257" s="129">
        <f>SUMIFS('C - Sazby a jednotkové ceny'!$H$7:$H$69,'C - Sazby a jednotkové ceny'!$E$7:$E$69,I257,'C - Sazby a jednotkové ceny'!$F$7:$F$69,J257)</f>
        <v>0</v>
      </c>
      <c r="N257" s="131">
        <f t="shared" si="3"/>
        <v>0</v>
      </c>
      <c r="O257" s="137" t="s">
        <v>1586</v>
      </c>
      <c r="P257" s="105" t="s">
        <v>1585</v>
      </c>
      <c r="Q257" s="105" t="s">
        <v>1585</v>
      </c>
      <c r="R257" s="105" t="s">
        <v>1585</v>
      </c>
      <c r="S257" s="105" t="s">
        <v>1585</v>
      </c>
      <c r="T257" s="105" t="s">
        <v>1585</v>
      </c>
    </row>
    <row r="258" spans="1:20" ht="15" customHeight="1" x14ac:dyDescent="0.2">
      <c r="A258" s="230" t="s">
        <v>2510</v>
      </c>
      <c r="B258" s="99">
        <v>64</v>
      </c>
      <c r="C258" s="100">
        <v>24283</v>
      </c>
      <c r="D258" s="233" t="s">
        <v>669</v>
      </c>
      <c r="E258" s="101" t="s">
        <v>403</v>
      </c>
      <c r="F258" s="220" t="s">
        <v>1571</v>
      </c>
      <c r="G258" s="216" t="s">
        <v>1552</v>
      </c>
      <c r="H258" s="216">
        <v>21.517999999999997</v>
      </c>
      <c r="I258" s="220" t="s">
        <v>417</v>
      </c>
      <c r="J258" s="137">
        <v>20</v>
      </c>
      <c r="K258" s="105">
        <v>18.77</v>
      </c>
      <c r="L258" s="105" t="s">
        <v>1575</v>
      </c>
      <c r="M258" s="129">
        <f>SUMIFS('C - Sazby a jednotkové ceny'!$H$7:$H$69,'C - Sazby a jednotkové ceny'!$E$7:$E$69,I258,'C - Sazby a jednotkové ceny'!$F$7:$F$69,J258)</f>
        <v>0</v>
      </c>
      <c r="N258" s="131">
        <f t="shared" si="3"/>
        <v>0</v>
      </c>
      <c r="O258" s="137" t="s">
        <v>1586</v>
      </c>
      <c r="P258" s="105" t="s">
        <v>1585</v>
      </c>
      <c r="Q258" s="105" t="s">
        <v>1585</v>
      </c>
      <c r="R258" s="105" t="s">
        <v>1585</v>
      </c>
      <c r="S258" s="105" t="s">
        <v>1585</v>
      </c>
      <c r="T258" s="105" t="s">
        <v>1585</v>
      </c>
    </row>
    <row r="259" spans="1:20" ht="15" customHeight="1" x14ac:dyDescent="0.2">
      <c r="A259" s="230" t="s">
        <v>2510</v>
      </c>
      <c r="B259" s="99">
        <v>64</v>
      </c>
      <c r="C259" s="100">
        <v>24283</v>
      </c>
      <c r="D259" s="233" t="s">
        <v>670</v>
      </c>
      <c r="E259" s="101" t="s">
        <v>403</v>
      </c>
      <c r="F259" s="220" t="s">
        <v>1571</v>
      </c>
      <c r="G259" s="216" t="s">
        <v>1552</v>
      </c>
      <c r="H259" s="216">
        <v>21.517999999999997</v>
      </c>
      <c r="I259" s="220" t="s">
        <v>417</v>
      </c>
      <c r="J259" s="137">
        <v>20</v>
      </c>
      <c r="K259" s="105">
        <v>20.14</v>
      </c>
      <c r="L259" s="105" t="s">
        <v>1575</v>
      </c>
      <c r="M259" s="129">
        <f>SUMIFS('C - Sazby a jednotkové ceny'!$H$7:$H$69,'C - Sazby a jednotkové ceny'!$E$7:$E$69,I259,'C - Sazby a jednotkové ceny'!$F$7:$F$69,J259)</f>
        <v>0</v>
      </c>
      <c r="N259" s="131">
        <f t="shared" si="3"/>
        <v>0</v>
      </c>
      <c r="O259" s="137" t="s">
        <v>1586</v>
      </c>
      <c r="P259" s="105" t="s">
        <v>1585</v>
      </c>
      <c r="Q259" s="105" t="s">
        <v>1585</v>
      </c>
      <c r="R259" s="105" t="s">
        <v>1585</v>
      </c>
      <c r="S259" s="105" t="s">
        <v>1585</v>
      </c>
      <c r="T259" s="105" t="s">
        <v>1585</v>
      </c>
    </row>
    <row r="260" spans="1:20" ht="15" customHeight="1" x14ac:dyDescent="0.2">
      <c r="A260" s="230" t="s">
        <v>2510</v>
      </c>
      <c r="B260" s="99">
        <v>64</v>
      </c>
      <c r="C260" s="100">
        <v>24283</v>
      </c>
      <c r="D260" s="233" t="s">
        <v>671</v>
      </c>
      <c r="E260" s="101" t="s">
        <v>403</v>
      </c>
      <c r="F260" s="220" t="s">
        <v>1571</v>
      </c>
      <c r="G260" s="216" t="s">
        <v>2526</v>
      </c>
      <c r="H260" s="216">
        <v>6.29</v>
      </c>
      <c r="I260" s="220" t="s">
        <v>417</v>
      </c>
      <c r="J260" s="137">
        <v>20</v>
      </c>
      <c r="K260" s="105">
        <v>3.83</v>
      </c>
      <c r="L260" s="105" t="s">
        <v>1575</v>
      </c>
      <c r="M260" s="129">
        <f>SUMIFS('C - Sazby a jednotkové ceny'!$H$7:$H$69,'C - Sazby a jednotkové ceny'!$E$7:$E$69,I260,'C - Sazby a jednotkové ceny'!$F$7:$F$69,J260)</f>
        <v>0</v>
      </c>
      <c r="N260" s="131">
        <f t="shared" si="3"/>
        <v>0</v>
      </c>
      <c r="O260" s="137" t="s">
        <v>1586</v>
      </c>
      <c r="P260" s="105" t="s">
        <v>1585</v>
      </c>
      <c r="Q260" s="105" t="s">
        <v>1585</v>
      </c>
      <c r="R260" s="105" t="s">
        <v>1585</v>
      </c>
      <c r="S260" s="105" t="s">
        <v>1585</v>
      </c>
      <c r="T260" s="105" t="s">
        <v>1585</v>
      </c>
    </row>
    <row r="261" spans="1:20" ht="15" customHeight="1" x14ac:dyDescent="0.2">
      <c r="A261" s="230" t="s">
        <v>2510</v>
      </c>
      <c r="B261" s="99">
        <v>64</v>
      </c>
      <c r="C261" s="100">
        <v>24283</v>
      </c>
      <c r="D261" s="233" t="s">
        <v>672</v>
      </c>
      <c r="E261" s="101" t="s">
        <v>403</v>
      </c>
      <c r="F261" s="220" t="s">
        <v>1571</v>
      </c>
      <c r="G261" s="216" t="s">
        <v>1552</v>
      </c>
      <c r="H261" s="216">
        <v>62.17286399999999</v>
      </c>
      <c r="I261" s="220" t="s">
        <v>417</v>
      </c>
      <c r="J261" s="137">
        <v>20</v>
      </c>
      <c r="K261" s="105">
        <v>58.5</v>
      </c>
      <c r="L261" s="105" t="s">
        <v>1575</v>
      </c>
      <c r="M261" s="129">
        <f>SUMIFS('C - Sazby a jednotkové ceny'!$H$7:$H$69,'C - Sazby a jednotkové ceny'!$E$7:$E$69,I261,'C - Sazby a jednotkové ceny'!$F$7:$F$69,J261)</f>
        <v>0</v>
      </c>
      <c r="N261" s="131">
        <f t="shared" si="3"/>
        <v>0</v>
      </c>
      <c r="O261" s="137" t="s">
        <v>1586</v>
      </c>
      <c r="P261" s="105" t="s">
        <v>1585</v>
      </c>
      <c r="Q261" s="105" t="s">
        <v>1585</v>
      </c>
      <c r="R261" s="105" t="s">
        <v>1585</v>
      </c>
      <c r="S261" s="105" t="s">
        <v>1585</v>
      </c>
      <c r="T261" s="105" t="s">
        <v>1585</v>
      </c>
    </row>
    <row r="262" spans="1:20" ht="15" customHeight="1" x14ac:dyDescent="0.2">
      <c r="A262" s="230" t="s">
        <v>2510</v>
      </c>
      <c r="B262" s="99">
        <v>64</v>
      </c>
      <c r="C262" s="100">
        <v>24283</v>
      </c>
      <c r="D262" s="233" t="s">
        <v>673</v>
      </c>
      <c r="E262" s="101" t="s">
        <v>403</v>
      </c>
      <c r="F262" s="220" t="s">
        <v>1571</v>
      </c>
      <c r="G262" s="216" t="s">
        <v>1552</v>
      </c>
      <c r="H262" s="216">
        <v>21.517999999999997</v>
      </c>
      <c r="I262" s="220" t="s">
        <v>417</v>
      </c>
      <c r="J262" s="137">
        <v>20</v>
      </c>
      <c r="K262" s="105">
        <v>16.420000000000002</v>
      </c>
      <c r="L262" s="105" t="s">
        <v>1575</v>
      </c>
      <c r="M262" s="129">
        <f>SUMIFS('C - Sazby a jednotkové ceny'!$H$7:$H$69,'C - Sazby a jednotkové ceny'!$E$7:$E$69,I262,'C - Sazby a jednotkové ceny'!$F$7:$F$69,J262)</f>
        <v>0</v>
      </c>
      <c r="N262" s="131">
        <f t="shared" si="3"/>
        <v>0</v>
      </c>
      <c r="O262" s="137" t="s">
        <v>1586</v>
      </c>
      <c r="P262" s="105" t="s">
        <v>1585</v>
      </c>
      <c r="Q262" s="105" t="s">
        <v>1585</v>
      </c>
      <c r="R262" s="105" t="s">
        <v>1585</v>
      </c>
      <c r="S262" s="105" t="s">
        <v>1585</v>
      </c>
      <c r="T262" s="105" t="s">
        <v>1585</v>
      </c>
    </row>
    <row r="263" spans="1:20" ht="15" customHeight="1" x14ac:dyDescent="0.2">
      <c r="A263" s="230" t="s">
        <v>489</v>
      </c>
      <c r="B263" s="99">
        <v>64</v>
      </c>
      <c r="C263" s="100">
        <v>24283</v>
      </c>
      <c r="D263" s="233" t="s">
        <v>674</v>
      </c>
      <c r="E263" s="101" t="s">
        <v>403</v>
      </c>
      <c r="F263" s="220" t="s">
        <v>1571</v>
      </c>
      <c r="G263" s="216" t="s">
        <v>2526</v>
      </c>
      <c r="H263" s="216">
        <v>21.517999999999997</v>
      </c>
      <c r="I263" s="220" t="s">
        <v>417</v>
      </c>
      <c r="J263" s="137">
        <v>20</v>
      </c>
      <c r="K263" s="105">
        <v>20.12</v>
      </c>
      <c r="L263" s="105" t="s">
        <v>1575</v>
      </c>
      <c r="M263" s="129">
        <f>SUMIFS('C - Sazby a jednotkové ceny'!$H$7:$H$69,'C - Sazby a jednotkové ceny'!$E$7:$E$69,I263,'C - Sazby a jednotkové ceny'!$F$7:$F$69,J263)</f>
        <v>0</v>
      </c>
      <c r="N263" s="131">
        <f t="shared" ref="N263:N326" si="4">J263*M263*K263*(365/12/28)</f>
        <v>0</v>
      </c>
      <c r="O263" s="137" t="s">
        <v>1586</v>
      </c>
      <c r="P263" s="105" t="s">
        <v>1585</v>
      </c>
      <c r="Q263" s="105" t="s">
        <v>1585</v>
      </c>
      <c r="R263" s="105" t="s">
        <v>1585</v>
      </c>
      <c r="S263" s="105" t="s">
        <v>1585</v>
      </c>
      <c r="T263" s="105" t="s">
        <v>1585</v>
      </c>
    </row>
    <row r="264" spans="1:20" ht="15" customHeight="1" x14ac:dyDescent="0.2">
      <c r="A264" s="230" t="s">
        <v>489</v>
      </c>
      <c r="B264" s="99">
        <v>64</v>
      </c>
      <c r="C264" s="100">
        <v>24283</v>
      </c>
      <c r="D264" s="233" t="s">
        <v>675</v>
      </c>
      <c r="E264" s="101" t="s">
        <v>403</v>
      </c>
      <c r="F264" s="220" t="s">
        <v>1571</v>
      </c>
      <c r="G264" s="216" t="s">
        <v>2526</v>
      </c>
      <c r="H264" s="216">
        <v>0</v>
      </c>
      <c r="I264" s="220" t="s">
        <v>417</v>
      </c>
      <c r="J264" s="137">
        <v>20</v>
      </c>
      <c r="K264" s="105">
        <v>3.49</v>
      </c>
      <c r="L264" s="105" t="s">
        <v>1575</v>
      </c>
      <c r="M264" s="129">
        <f>SUMIFS('C - Sazby a jednotkové ceny'!$H$7:$H$69,'C - Sazby a jednotkové ceny'!$E$7:$E$69,I264,'C - Sazby a jednotkové ceny'!$F$7:$F$69,J264)</f>
        <v>0</v>
      </c>
      <c r="N264" s="131">
        <f t="shared" si="4"/>
        <v>0</v>
      </c>
      <c r="O264" s="137" t="s">
        <v>1586</v>
      </c>
      <c r="P264" s="105" t="s">
        <v>1585</v>
      </c>
      <c r="Q264" s="105" t="s">
        <v>1585</v>
      </c>
      <c r="R264" s="105" t="s">
        <v>1585</v>
      </c>
      <c r="S264" s="105" t="s">
        <v>1585</v>
      </c>
      <c r="T264" s="105" t="s">
        <v>1585</v>
      </c>
    </row>
    <row r="265" spans="1:20" ht="15" customHeight="1" x14ac:dyDescent="0.2">
      <c r="A265" s="230" t="s">
        <v>489</v>
      </c>
      <c r="B265" s="99">
        <v>64</v>
      </c>
      <c r="C265" s="100">
        <v>24283</v>
      </c>
      <c r="D265" s="233" t="s">
        <v>676</v>
      </c>
      <c r="E265" s="101" t="s">
        <v>403</v>
      </c>
      <c r="F265" s="220" t="s">
        <v>1571</v>
      </c>
      <c r="G265" s="216" t="s">
        <v>2523</v>
      </c>
      <c r="H265" s="216">
        <v>14.981400000000001</v>
      </c>
      <c r="I265" s="220" t="s">
        <v>417</v>
      </c>
      <c r="J265" s="137">
        <v>20</v>
      </c>
      <c r="K265" s="105">
        <v>23.11</v>
      </c>
      <c r="L265" s="105" t="s">
        <v>1575</v>
      </c>
      <c r="M265" s="129">
        <f>SUMIFS('C - Sazby a jednotkové ceny'!$H$7:$H$69,'C - Sazby a jednotkové ceny'!$E$7:$E$69,I265,'C - Sazby a jednotkové ceny'!$F$7:$F$69,J265)</f>
        <v>0</v>
      </c>
      <c r="N265" s="131">
        <f t="shared" si="4"/>
        <v>0</v>
      </c>
      <c r="O265" s="137" t="s">
        <v>1586</v>
      </c>
      <c r="P265" s="105" t="s">
        <v>1585</v>
      </c>
      <c r="Q265" s="105" t="s">
        <v>1585</v>
      </c>
      <c r="R265" s="105" t="s">
        <v>1585</v>
      </c>
      <c r="S265" s="105" t="s">
        <v>1585</v>
      </c>
      <c r="T265" s="105" t="s">
        <v>1585</v>
      </c>
    </row>
    <row r="266" spans="1:20" ht="15" customHeight="1" x14ac:dyDescent="0.2">
      <c r="A266" s="230" t="s">
        <v>489</v>
      </c>
      <c r="B266" s="99">
        <v>64</v>
      </c>
      <c r="C266" s="100">
        <v>24283</v>
      </c>
      <c r="D266" s="233" t="s">
        <v>677</v>
      </c>
      <c r="E266" s="101" t="s">
        <v>403</v>
      </c>
      <c r="F266" s="220" t="s">
        <v>1571</v>
      </c>
      <c r="G266" s="216" t="s">
        <v>2511</v>
      </c>
      <c r="H266" s="216">
        <v>0</v>
      </c>
      <c r="I266" s="220" t="s">
        <v>345</v>
      </c>
      <c r="J266" s="137">
        <v>20</v>
      </c>
      <c r="K266" s="105">
        <v>1</v>
      </c>
      <c r="L266" s="105" t="s">
        <v>1576</v>
      </c>
      <c r="M266" s="129">
        <f>SUMIFS('C - Sazby a jednotkové ceny'!$H$7:$H$69,'C - Sazby a jednotkové ceny'!$E$7:$E$69,I266,'C - Sazby a jednotkové ceny'!$F$7:$F$69,J266)</f>
        <v>0</v>
      </c>
      <c r="N266" s="131">
        <f t="shared" si="4"/>
        <v>0</v>
      </c>
      <c r="O266" s="137" t="s">
        <v>1586</v>
      </c>
      <c r="P266" s="105" t="s">
        <v>1585</v>
      </c>
      <c r="Q266" s="105" t="s">
        <v>1585</v>
      </c>
      <c r="R266" s="105" t="s">
        <v>1585</v>
      </c>
      <c r="S266" s="105" t="s">
        <v>1585</v>
      </c>
      <c r="T266" s="105" t="s">
        <v>1585</v>
      </c>
    </row>
    <row r="267" spans="1:20" ht="15" customHeight="1" x14ac:dyDescent="0.2">
      <c r="A267" s="230" t="s">
        <v>489</v>
      </c>
      <c r="B267" s="99">
        <v>64</v>
      </c>
      <c r="C267" s="100">
        <v>24283</v>
      </c>
      <c r="D267" s="233" t="s">
        <v>678</v>
      </c>
      <c r="E267" s="101" t="s">
        <v>403</v>
      </c>
      <c r="F267" s="220" t="s">
        <v>1571</v>
      </c>
      <c r="G267" s="216" t="s">
        <v>2526</v>
      </c>
      <c r="H267" s="216">
        <v>0</v>
      </c>
      <c r="I267" s="220" t="s">
        <v>417</v>
      </c>
      <c r="J267" s="137">
        <v>20</v>
      </c>
      <c r="K267" s="105">
        <v>2.4300000000000002</v>
      </c>
      <c r="L267" s="105" t="s">
        <v>1575</v>
      </c>
      <c r="M267" s="129">
        <f>SUMIFS('C - Sazby a jednotkové ceny'!$H$7:$H$69,'C - Sazby a jednotkové ceny'!$E$7:$E$69,I267,'C - Sazby a jednotkové ceny'!$F$7:$F$69,J267)</f>
        <v>0</v>
      </c>
      <c r="N267" s="131">
        <f t="shared" si="4"/>
        <v>0</v>
      </c>
      <c r="O267" s="137" t="s">
        <v>1586</v>
      </c>
      <c r="P267" s="105" t="s">
        <v>1585</v>
      </c>
      <c r="Q267" s="105" t="s">
        <v>1585</v>
      </c>
      <c r="R267" s="105" t="s">
        <v>1585</v>
      </c>
      <c r="S267" s="105" t="s">
        <v>1585</v>
      </c>
      <c r="T267" s="105" t="s">
        <v>1585</v>
      </c>
    </row>
    <row r="268" spans="1:20" ht="15" customHeight="1" x14ac:dyDescent="0.2">
      <c r="A268" s="230" t="s">
        <v>489</v>
      </c>
      <c r="B268" s="99">
        <v>64</v>
      </c>
      <c r="C268" s="100">
        <v>24283</v>
      </c>
      <c r="D268" s="233" t="s">
        <v>679</v>
      </c>
      <c r="E268" s="101" t="s">
        <v>403</v>
      </c>
      <c r="F268" s="220" t="s">
        <v>1571</v>
      </c>
      <c r="G268" s="216" t="s">
        <v>2528</v>
      </c>
      <c r="H268" s="216">
        <v>0</v>
      </c>
      <c r="I268" s="220" t="s">
        <v>417</v>
      </c>
      <c r="J268" s="137">
        <v>20</v>
      </c>
      <c r="K268" s="105">
        <v>1.65</v>
      </c>
      <c r="L268" s="105" t="s">
        <v>1575</v>
      </c>
      <c r="M268" s="129">
        <f>SUMIFS('C - Sazby a jednotkové ceny'!$H$7:$H$69,'C - Sazby a jednotkové ceny'!$E$7:$E$69,I268,'C - Sazby a jednotkové ceny'!$F$7:$F$69,J268)</f>
        <v>0</v>
      </c>
      <c r="N268" s="131">
        <f t="shared" si="4"/>
        <v>0</v>
      </c>
      <c r="O268" s="137" t="s">
        <v>1586</v>
      </c>
      <c r="P268" s="105" t="s">
        <v>1585</v>
      </c>
      <c r="Q268" s="105" t="s">
        <v>1585</v>
      </c>
      <c r="R268" s="105" t="s">
        <v>1585</v>
      </c>
      <c r="S268" s="105" t="s">
        <v>1585</v>
      </c>
      <c r="T268" s="105" t="s">
        <v>1585</v>
      </c>
    </row>
    <row r="269" spans="1:20" ht="15" customHeight="1" x14ac:dyDescent="0.2">
      <c r="A269" s="230" t="s">
        <v>489</v>
      </c>
      <c r="B269" s="99">
        <v>64</v>
      </c>
      <c r="C269" s="100">
        <v>24283</v>
      </c>
      <c r="D269" s="233" t="s">
        <v>680</v>
      </c>
      <c r="E269" s="101" t="s">
        <v>403</v>
      </c>
      <c r="F269" s="220" t="s">
        <v>1571</v>
      </c>
      <c r="G269" s="216" t="s">
        <v>2528</v>
      </c>
      <c r="H269" s="216">
        <v>0</v>
      </c>
      <c r="I269" s="220" t="s">
        <v>417</v>
      </c>
      <c r="J269" s="137">
        <v>20</v>
      </c>
      <c r="K269" s="105">
        <v>1.65</v>
      </c>
      <c r="L269" s="105" t="s">
        <v>1575</v>
      </c>
      <c r="M269" s="129">
        <f>SUMIFS('C - Sazby a jednotkové ceny'!$H$7:$H$69,'C - Sazby a jednotkové ceny'!$E$7:$E$69,I269,'C - Sazby a jednotkové ceny'!$F$7:$F$69,J269)</f>
        <v>0</v>
      </c>
      <c r="N269" s="131">
        <f t="shared" si="4"/>
        <v>0</v>
      </c>
      <c r="O269" s="137" t="s">
        <v>1586</v>
      </c>
      <c r="P269" s="105" t="s">
        <v>1585</v>
      </c>
      <c r="Q269" s="105" t="s">
        <v>1585</v>
      </c>
      <c r="R269" s="105" t="s">
        <v>1585</v>
      </c>
      <c r="S269" s="105" t="s">
        <v>1585</v>
      </c>
      <c r="T269" s="105" t="s">
        <v>1585</v>
      </c>
    </row>
    <row r="270" spans="1:20" ht="15" customHeight="1" x14ac:dyDescent="0.2">
      <c r="A270" s="230" t="s">
        <v>489</v>
      </c>
      <c r="B270" s="99">
        <v>64</v>
      </c>
      <c r="C270" s="100">
        <v>24283</v>
      </c>
      <c r="D270" s="233" t="s">
        <v>681</v>
      </c>
      <c r="E270" s="101" t="s">
        <v>403</v>
      </c>
      <c r="F270" s="220" t="s">
        <v>1571</v>
      </c>
      <c r="G270" s="216" t="s">
        <v>2524</v>
      </c>
      <c r="H270" s="216">
        <v>21.517999999999997</v>
      </c>
      <c r="I270" s="220" t="s">
        <v>417</v>
      </c>
      <c r="J270" s="137">
        <v>20</v>
      </c>
      <c r="K270" s="105">
        <v>21.45</v>
      </c>
      <c r="L270" s="105" t="s">
        <v>1575</v>
      </c>
      <c r="M270" s="129">
        <f>SUMIFS('C - Sazby a jednotkové ceny'!$H$7:$H$69,'C - Sazby a jednotkové ceny'!$E$7:$E$69,I270,'C - Sazby a jednotkové ceny'!$F$7:$F$69,J270)</f>
        <v>0</v>
      </c>
      <c r="N270" s="131">
        <f t="shared" si="4"/>
        <v>0</v>
      </c>
      <c r="O270" s="137" t="s">
        <v>1586</v>
      </c>
      <c r="P270" s="105" t="s">
        <v>1585</v>
      </c>
      <c r="Q270" s="105" t="s">
        <v>1585</v>
      </c>
      <c r="R270" s="105" t="s">
        <v>1585</v>
      </c>
      <c r="S270" s="105" t="s">
        <v>1585</v>
      </c>
      <c r="T270" s="105" t="s">
        <v>1585</v>
      </c>
    </row>
    <row r="271" spans="1:20" ht="15" customHeight="1" x14ac:dyDescent="0.2">
      <c r="A271" s="230" t="s">
        <v>489</v>
      </c>
      <c r="B271" s="99">
        <v>64</v>
      </c>
      <c r="C271" s="100">
        <v>24283</v>
      </c>
      <c r="D271" s="233" t="s">
        <v>682</v>
      </c>
      <c r="E271" s="101" t="s">
        <v>403</v>
      </c>
      <c r="F271" s="220" t="s">
        <v>1571</v>
      </c>
      <c r="G271" s="216" t="s">
        <v>2524</v>
      </c>
      <c r="H271" s="216">
        <v>43.035999999999994</v>
      </c>
      <c r="I271" s="220" t="s">
        <v>417</v>
      </c>
      <c r="J271" s="137">
        <v>20</v>
      </c>
      <c r="K271" s="105">
        <v>26.07</v>
      </c>
      <c r="L271" s="105" t="s">
        <v>1575</v>
      </c>
      <c r="M271" s="129">
        <f>SUMIFS('C - Sazby a jednotkové ceny'!$H$7:$H$69,'C - Sazby a jednotkové ceny'!$E$7:$E$69,I271,'C - Sazby a jednotkové ceny'!$F$7:$F$69,J271)</f>
        <v>0</v>
      </c>
      <c r="N271" s="131">
        <f t="shared" si="4"/>
        <v>0</v>
      </c>
      <c r="O271" s="137" t="s">
        <v>1586</v>
      </c>
      <c r="P271" s="105" t="s">
        <v>1585</v>
      </c>
      <c r="Q271" s="105" t="s">
        <v>1585</v>
      </c>
      <c r="R271" s="105" t="s">
        <v>1585</v>
      </c>
      <c r="S271" s="105" t="s">
        <v>1585</v>
      </c>
      <c r="T271" s="105" t="s">
        <v>1585</v>
      </c>
    </row>
    <row r="272" spans="1:20" ht="15" customHeight="1" x14ac:dyDescent="0.2">
      <c r="A272" s="230" t="s">
        <v>489</v>
      </c>
      <c r="B272" s="99">
        <v>64</v>
      </c>
      <c r="C272" s="100">
        <v>24283</v>
      </c>
      <c r="D272" s="233" t="s">
        <v>683</v>
      </c>
      <c r="E272" s="101" t="s">
        <v>403</v>
      </c>
      <c r="F272" s="220" t="s">
        <v>1571</v>
      </c>
      <c r="G272" s="216" t="s">
        <v>2524</v>
      </c>
      <c r="H272" s="216">
        <v>0</v>
      </c>
      <c r="I272" s="220" t="s">
        <v>417</v>
      </c>
      <c r="J272" s="137">
        <v>20</v>
      </c>
      <c r="K272" s="105">
        <v>8.7100000000000009</v>
      </c>
      <c r="L272" s="105" t="s">
        <v>1575</v>
      </c>
      <c r="M272" s="129">
        <f>SUMIFS('C - Sazby a jednotkové ceny'!$H$7:$H$69,'C - Sazby a jednotkové ceny'!$E$7:$E$69,I272,'C - Sazby a jednotkové ceny'!$F$7:$F$69,J272)</f>
        <v>0</v>
      </c>
      <c r="N272" s="131">
        <f t="shared" si="4"/>
        <v>0</v>
      </c>
      <c r="O272" s="137" t="s">
        <v>1586</v>
      </c>
      <c r="P272" s="105" t="s">
        <v>1585</v>
      </c>
      <c r="Q272" s="105" t="s">
        <v>1585</v>
      </c>
      <c r="R272" s="105" t="s">
        <v>1585</v>
      </c>
      <c r="S272" s="105" t="s">
        <v>1585</v>
      </c>
      <c r="T272" s="105" t="s">
        <v>1585</v>
      </c>
    </row>
    <row r="273" spans="1:20" ht="15" customHeight="1" x14ac:dyDescent="0.2">
      <c r="A273" s="230" t="s">
        <v>489</v>
      </c>
      <c r="B273" s="99">
        <v>64</v>
      </c>
      <c r="C273" s="100">
        <v>24283</v>
      </c>
      <c r="D273" s="233" t="s">
        <v>684</v>
      </c>
      <c r="E273" s="101" t="s">
        <v>403</v>
      </c>
      <c r="F273" s="220" t="s">
        <v>1571</v>
      </c>
      <c r="G273" s="216" t="s">
        <v>2523</v>
      </c>
      <c r="H273" s="216">
        <v>21.517999999999997</v>
      </c>
      <c r="I273" s="220" t="s">
        <v>417</v>
      </c>
      <c r="J273" s="137">
        <v>20</v>
      </c>
      <c r="K273" s="105">
        <v>8.65</v>
      </c>
      <c r="L273" s="105" t="s">
        <v>1575</v>
      </c>
      <c r="M273" s="129">
        <f>SUMIFS('C - Sazby a jednotkové ceny'!$H$7:$H$69,'C - Sazby a jednotkové ceny'!$E$7:$E$69,I273,'C - Sazby a jednotkové ceny'!$F$7:$F$69,J273)</f>
        <v>0</v>
      </c>
      <c r="N273" s="131">
        <f t="shared" si="4"/>
        <v>0</v>
      </c>
      <c r="O273" s="137" t="s">
        <v>1586</v>
      </c>
      <c r="P273" s="105" t="s">
        <v>1585</v>
      </c>
      <c r="Q273" s="105" t="s">
        <v>1585</v>
      </c>
      <c r="R273" s="105" t="s">
        <v>1585</v>
      </c>
      <c r="S273" s="105" t="s">
        <v>1585</v>
      </c>
      <c r="T273" s="105" t="s">
        <v>1585</v>
      </c>
    </row>
    <row r="274" spans="1:20" ht="15" customHeight="1" x14ac:dyDescent="0.2">
      <c r="A274" s="230" t="s">
        <v>489</v>
      </c>
      <c r="B274" s="99">
        <v>64</v>
      </c>
      <c r="C274" s="100">
        <v>24283</v>
      </c>
      <c r="D274" s="233" t="s">
        <v>685</v>
      </c>
      <c r="E274" s="101" t="s">
        <v>403</v>
      </c>
      <c r="F274" s="220" t="s">
        <v>1571</v>
      </c>
      <c r="G274" s="216" t="s">
        <v>2524</v>
      </c>
      <c r="H274" s="216">
        <v>78.114399999999989</v>
      </c>
      <c r="I274" s="220" t="s">
        <v>417</v>
      </c>
      <c r="J274" s="137">
        <v>20</v>
      </c>
      <c r="K274" s="105">
        <v>29.35</v>
      </c>
      <c r="L274" s="105" t="s">
        <v>1575</v>
      </c>
      <c r="M274" s="129">
        <f>SUMIFS('C - Sazby a jednotkové ceny'!$H$7:$H$69,'C - Sazby a jednotkové ceny'!$E$7:$E$69,I274,'C - Sazby a jednotkové ceny'!$F$7:$F$69,J274)</f>
        <v>0</v>
      </c>
      <c r="N274" s="131">
        <f t="shared" si="4"/>
        <v>0</v>
      </c>
      <c r="O274" s="137" t="s">
        <v>1586</v>
      </c>
      <c r="P274" s="105" t="s">
        <v>1585</v>
      </c>
      <c r="Q274" s="105" t="s">
        <v>1585</v>
      </c>
      <c r="R274" s="105" t="s">
        <v>1585</v>
      </c>
      <c r="S274" s="105" t="s">
        <v>1585</v>
      </c>
      <c r="T274" s="105" t="s">
        <v>1585</v>
      </c>
    </row>
    <row r="275" spans="1:20" ht="15" customHeight="1" x14ac:dyDescent="0.2">
      <c r="A275" s="230" t="s">
        <v>489</v>
      </c>
      <c r="B275" s="99">
        <v>64</v>
      </c>
      <c r="C275" s="100">
        <v>24283</v>
      </c>
      <c r="D275" s="233" t="s">
        <v>686</v>
      </c>
      <c r="E275" s="101" t="s">
        <v>403</v>
      </c>
      <c r="F275" s="220" t="s">
        <v>1571</v>
      </c>
      <c r="G275" s="216" t="s">
        <v>2524</v>
      </c>
      <c r="H275" s="216">
        <v>14.981400000000001</v>
      </c>
      <c r="I275" s="220" t="s">
        <v>417</v>
      </c>
      <c r="J275" s="137">
        <v>20</v>
      </c>
      <c r="K275" s="105">
        <v>16.93</v>
      </c>
      <c r="L275" s="105" t="s">
        <v>1575</v>
      </c>
      <c r="M275" s="129">
        <f>SUMIFS('C - Sazby a jednotkové ceny'!$H$7:$H$69,'C - Sazby a jednotkové ceny'!$E$7:$E$69,I275,'C - Sazby a jednotkové ceny'!$F$7:$F$69,J275)</f>
        <v>0</v>
      </c>
      <c r="N275" s="131">
        <f t="shared" si="4"/>
        <v>0</v>
      </c>
      <c r="O275" s="137" t="s">
        <v>1586</v>
      </c>
      <c r="P275" s="105" t="s">
        <v>1585</v>
      </c>
      <c r="Q275" s="105" t="s">
        <v>1585</v>
      </c>
      <c r="R275" s="105" t="s">
        <v>1585</v>
      </c>
      <c r="S275" s="105" t="s">
        <v>1585</v>
      </c>
      <c r="T275" s="105" t="s">
        <v>1585</v>
      </c>
    </row>
    <row r="276" spans="1:20" ht="15" customHeight="1" x14ac:dyDescent="0.2">
      <c r="A276" s="230" t="s">
        <v>489</v>
      </c>
      <c r="B276" s="99">
        <v>64</v>
      </c>
      <c r="C276" s="100">
        <v>24283</v>
      </c>
      <c r="D276" s="233" t="s">
        <v>687</v>
      </c>
      <c r="E276" s="101" t="s">
        <v>403</v>
      </c>
      <c r="F276" s="220" t="s">
        <v>1571</v>
      </c>
      <c r="G276" s="216" t="s">
        <v>2526</v>
      </c>
      <c r="H276" s="216">
        <v>0</v>
      </c>
      <c r="I276" s="220" t="s">
        <v>417</v>
      </c>
      <c r="J276" s="137">
        <v>20</v>
      </c>
      <c r="K276" s="105">
        <v>9</v>
      </c>
      <c r="L276" s="105" t="s">
        <v>1575</v>
      </c>
      <c r="M276" s="129">
        <f>SUMIFS('C - Sazby a jednotkové ceny'!$H$7:$H$69,'C - Sazby a jednotkové ceny'!$E$7:$E$69,I276,'C - Sazby a jednotkové ceny'!$F$7:$F$69,J276)</f>
        <v>0</v>
      </c>
      <c r="N276" s="131">
        <f t="shared" si="4"/>
        <v>0</v>
      </c>
      <c r="O276" s="137" t="s">
        <v>1586</v>
      </c>
      <c r="P276" s="105" t="s">
        <v>1585</v>
      </c>
      <c r="Q276" s="105" t="s">
        <v>1585</v>
      </c>
      <c r="R276" s="105" t="s">
        <v>1585</v>
      </c>
      <c r="S276" s="105" t="s">
        <v>1585</v>
      </c>
      <c r="T276" s="105" t="s">
        <v>1585</v>
      </c>
    </row>
    <row r="277" spans="1:20" ht="15" customHeight="1" x14ac:dyDescent="0.2">
      <c r="A277" s="230" t="s">
        <v>489</v>
      </c>
      <c r="B277" s="99">
        <v>64</v>
      </c>
      <c r="C277" s="100">
        <v>24283</v>
      </c>
      <c r="D277" s="233" t="s">
        <v>688</v>
      </c>
      <c r="E277" s="101" t="s">
        <v>403</v>
      </c>
      <c r="F277" s="220" t="s">
        <v>1571</v>
      </c>
      <c r="G277" s="216" t="s">
        <v>2526</v>
      </c>
      <c r="H277" s="216">
        <v>21.517999999999997</v>
      </c>
      <c r="I277" s="220" t="s">
        <v>417</v>
      </c>
      <c r="J277" s="137">
        <v>20</v>
      </c>
      <c r="K277" s="105">
        <v>15.82</v>
      </c>
      <c r="L277" s="105" t="s">
        <v>1575</v>
      </c>
      <c r="M277" s="129">
        <f>SUMIFS('C - Sazby a jednotkové ceny'!$H$7:$H$69,'C - Sazby a jednotkové ceny'!$E$7:$E$69,I277,'C - Sazby a jednotkové ceny'!$F$7:$F$69,J277)</f>
        <v>0</v>
      </c>
      <c r="N277" s="131">
        <f t="shared" si="4"/>
        <v>0</v>
      </c>
      <c r="O277" s="137" t="s">
        <v>1586</v>
      </c>
      <c r="P277" s="105" t="s">
        <v>1585</v>
      </c>
      <c r="Q277" s="105" t="s">
        <v>1585</v>
      </c>
      <c r="R277" s="105" t="s">
        <v>1585</v>
      </c>
      <c r="S277" s="105" t="s">
        <v>1585</v>
      </c>
      <c r="T277" s="105" t="s">
        <v>1585</v>
      </c>
    </row>
    <row r="278" spans="1:20" ht="15" customHeight="1" x14ac:dyDescent="0.2">
      <c r="A278" s="230" t="s">
        <v>489</v>
      </c>
      <c r="B278" s="99">
        <v>64</v>
      </c>
      <c r="C278" s="100">
        <v>24283</v>
      </c>
      <c r="D278" s="233" t="s">
        <v>689</v>
      </c>
      <c r="E278" s="101" t="s">
        <v>403</v>
      </c>
      <c r="F278" s="220" t="s">
        <v>1571</v>
      </c>
      <c r="G278" s="216" t="s">
        <v>2524</v>
      </c>
      <c r="H278" s="216">
        <v>21.517999999999997</v>
      </c>
      <c r="I278" s="220" t="s">
        <v>417</v>
      </c>
      <c r="J278" s="137">
        <v>20</v>
      </c>
      <c r="K278" s="105">
        <v>16.72</v>
      </c>
      <c r="L278" s="105" t="s">
        <v>1575</v>
      </c>
      <c r="M278" s="129">
        <f>SUMIFS('C - Sazby a jednotkové ceny'!$H$7:$H$69,'C - Sazby a jednotkové ceny'!$E$7:$E$69,I278,'C - Sazby a jednotkové ceny'!$F$7:$F$69,J278)</f>
        <v>0</v>
      </c>
      <c r="N278" s="131">
        <f t="shared" si="4"/>
        <v>0</v>
      </c>
      <c r="O278" s="137" t="s">
        <v>1586</v>
      </c>
      <c r="P278" s="105" t="s">
        <v>1585</v>
      </c>
      <c r="Q278" s="105" t="s">
        <v>1585</v>
      </c>
      <c r="R278" s="105" t="s">
        <v>1585</v>
      </c>
      <c r="S278" s="105" t="s">
        <v>1585</v>
      </c>
      <c r="T278" s="105" t="s">
        <v>1585</v>
      </c>
    </row>
    <row r="279" spans="1:20" ht="15" customHeight="1" x14ac:dyDescent="0.2">
      <c r="A279" s="230" t="s">
        <v>489</v>
      </c>
      <c r="B279" s="99">
        <v>64</v>
      </c>
      <c r="C279" s="100">
        <v>24283</v>
      </c>
      <c r="D279" s="233" t="s">
        <v>690</v>
      </c>
      <c r="E279" s="101" t="s">
        <v>403</v>
      </c>
      <c r="F279" s="220" t="s">
        <v>1571</v>
      </c>
      <c r="G279" s="216" t="s">
        <v>2524</v>
      </c>
      <c r="H279" s="216">
        <v>43.035999999999994</v>
      </c>
      <c r="I279" s="220" t="s">
        <v>417</v>
      </c>
      <c r="J279" s="137">
        <v>20</v>
      </c>
      <c r="K279" s="105">
        <v>46.64</v>
      </c>
      <c r="L279" s="105" t="s">
        <v>1575</v>
      </c>
      <c r="M279" s="129">
        <f>SUMIFS('C - Sazby a jednotkové ceny'!$H$7:$H$69,'C - Sazby a jednotkové ceny'!$E$7:$E$69,I279,'C - Sazby a jednotkové ceny'!$F$7:$F$69,J279)</f>
        <v>0</v>
      </c>
      <c r="N279" s="131">
        <f t="shared" si="4"/>
        <v>0</v>
      </c>
      <c r="O279" s="137" t="s">
        <v>1586</v>
      </c>
      <c r="P279" s="105" t="s">
        <v>1585</v>
      </c>
      <c r="Q279" s="105" t="s">
        <v>1585</v>
      </c>
      <c r="R279" s="105" t="s">
        <v>1585</v>
      </c>
      <c r="S279" s="105" t="s">
        <v>1585</v>
      </c>
      <c r="T279" s="105" t="s">
        <v>1585</v>
      </c>
    </row>
    <row r="280" spans="1:20" ht="15" customHeight="1" x14ac:dyDescent="0.2">
      <c r="A280" s="230" t="s">
        <v>489</v>
      </c>
      <c r="B280" s="99">
        <v>64</v>
      </c>
      <c r="C280" s="100">
        <v>24283</v>
      </c>
      <c r="D280" s="233" t="s">
        <v>691</v>
      </c>
      <c r="E280" s="101" t="s">
        <v>403</v>
      </c>
      <c r="F280" s="220" t="s">
        <v>1571</v>
      </c>
      <c r="G280" s="216" t="s">
        <v>2526</v>
      </c>
      <c r="H280" s="216">
        <v>21.517999999999997</v>
      </c>
      <c r="I280" s="220" t="s">
        <v>417</v>
      </c>
      <c r="J280" s="137">
        <v>20</v>
      </c>
      <c r="K280" s="105">
        <v>4.5999999999999996</v>
      </c>
      <c r="L280" s="105" t="s">
        <v>1575</v>
      </c>
      <c r="M280" s="129">
        <f>SUMIFS('C - Sazby a jednotkové ceny'!$H$7:$H$69,'C - Sazby a jednotkové ceny'!$E$7:$E$69,I280,'C - Sazby a jednotkové ceny'!$F$7:$F$69,J280)</f>
        <v>0</v>
      </c>
      <c r="N280" s="131">
        <f t="shared" si="4"/>
        <v>0</v>
      </c>
      <c r="O280" s="137" t="s">
        <v>1586</v>
      </c>
      <c r="P280" s="105" t="s">
        <v>1585</v>
      </c>
      <c r="Q280" s="105" t="s">
        <v>1585</v>
      </c>
      <c r="R280" s="105" t="s">
        <v>1585</v>
      </c>
      <c r="S280" s="105" t="s">
        <v>1585</v>
      </c>
      <c r="T280" s="105" t="s">
        <v>1585</v>
      </c>
    </row>
    <row r="281" spans="1:20" ht="15" customHeight="1" x14ac:dyDescent="0.2">
      <c r="A281" s="230" t="s">
        <v>489</v>
      </c>
      <c r="B281" s="99">
        <v>64</v>
      </c>
      <c r="C281" s="100">
        <v>24283</v>
      </c>
      <c r="D281" s="233" t="s">
        <v>692</v>
      </c>
      <c r="E281" s="101" t="s">
        <v>403</v>
      </c>
      <c r="F281" s="220" t="s">
        <v>1571</v>
      </c>
      <c r="G281" s="216" t="s">
        <v>2524</v>
      </c>
      <c r="H281" s="216">
        <v>21.517999999999997</v>
      </c>
      <c r="I281" s="220" t="s">
        <v>417</v>
      </c>
      <c r="J281" s="137">
        <v>20</v>
      </c>
      <c r="K281" s="105">
        <v>8.7799999999999994</v>
      </c>
      <c r="L281" s="105" t="s">
        <v>1575</v>
      </c>
      <c r="M281" s="129">
        <f>SUMIFS('C - Sazby a jednotkové ceny'!$H$7:$H$69,'C - Sazby a jednotkové ceny'!$E$7:$E$69,I281,'C - Sazby a jednotkové ceny'!$F$7:$F$69,J281)</f>
        <v>0</v>
      </c>
      <c r="N281" s="131">
        <f t="shared" si="4"/>
        <v>0</v>
      </c>
      <c r="O281" s="137" t="s">
        <v>1586</v>
      </c>
      <c r="P281" s="105" t="s">
        <v>1585</v>
      </c>
      <c r="Q281" s="105" t="s">
        <v>1585</v>
      </c>
      <c r="R281" s="105" t="s">
        <v>1585</v>
      </c>
      <c r="S281" s="105" t="s">
        <v>1585</v>
      </c>
      <c r="T281" s="105" t="s">
        <v>1585</v>
      </c>
    </row>
    <row r="282" spans="1:20" ht="15" customHeight="1" x14ac:dyDescent="0.2">
      <c r="A282" s="230" t="s">
        <v>489</v>
      </c>
      <c r="B282" s="99">
        <v>64</v>
      </c>
      <c r="C282" s="100">
        <v>24283</v>
      </c>
      <c r="D282" s="233" t="s">
        <v>693</v>
      </c>
      <c r="E282" s="101" t="s">
        <v>403</v>
      </c>
      <c r="F282" s="220" t="s">
        <v>1571</v>
      </c>
      <c r="G282" s="216" t="s">
        <v>2524</v>
      </c>
      <c r="H282" s="216">
        <v>0</v>
      </c>
      <c r="I282" s="220" t="s">
        <v>417</v>
      </c>
      <c r="J282" s="137">
        <v>20</v>
      </c>
      <c r="K282" s="105">
        <v>6.06</v>
      </c>
      <c r="L282" s="105" t="s">
        <v>1575</v>
      </c>
      <c r="M282" s="129">
        <f>SUMIFS('C - Sazby a jednotkové ceny'!$H$7:$H$69,'C - Sazby a jednotkové ceny'!$E$7:$E$69,I282,'C - Sazby a jednotkové ceny'!$F$7:$F$69,J282)</f>
        <v>0</v>
      </c>
      <c r="N282" s="131">
        <f t="shared" si="4"/>
        <v>0</v>
      </c>
      <c r="O282" s="137" t="s">
        <v>1586</v>
      </c>
      <c r="P282" s="105" t="s">
        <v>1585</v>
      </c>
      <c r="Q282" s="105" t="s">
        <v>1585</v>
      </c>
      <c r="R282" s="105" t="s">
        <v>1585</v>
      </c>
      <c r="S282" s="105" t="s">
        <v>1585</v>
      </c>
      <c r="T282" s="105" t="s">
        <v>1585</v>
      </c>
    </row>
    <row r="283" spans="1:20" ht="15" customHeight="1" x14ac:dyDescent="0.2">
      <c r="A283" s="230" t="s">
        <v>489</v>
      </c>
      <c r="B283" s="99">
        <v>64</v>
      </c>
      <c r="C283" s="100">
        <v>24283</v>
      </c>
      <c r="D283" s="233" t="s">
        <v>694</v>
      </c>
      <c r="E283" s="101" t="s">
        <v>403</v>
      </c>
      <c r="F283" s="220" t="s">
        <v>1571</v>
      </c>
      <c r="G283" s="216" t="s">
        <v>2523</v>
      </c>
      <c r="H283" s="216">
        <v>21.517999999999997</v>
      </c>
      <c r="I283" s="220" t="s">
        <v>417</v>
      </c>
      <c r="J283" s="137">
        <v>20</v>
      </c>
      <c r="K283" s="105">
        <v>15.36</v>
      </c>
      <c r="L283" s="105" t="s">
        <v>1575</v>
      </c>
      <c r="M283" s="129">
        <f>SUMIFS('C - Sazby a jednotkové ceny'!$H$7:$H$69,'C - Sazby a jednotkové ceny'!$E$7:$E$69,I283,'C - Sazby a jednotkové ceny'!$F$7:$F$69,J283)</f>
        <v>0</v>
      </c>
      <c r="N283" s="131">
        <f t="shared" si="4"/>
        <v>0</v>
      </c>
      <c r="O283" s="137" t="s">
        <v>1586</v>
      </c>
      <c r="P283" s="105" t="s">
        <v>1585</v>
      </c>
      <c r="Q283" s="105" t="s">
        <v>1585</v>
      </c>
      <c r="R283" s="105" t="s">
        <v>1585</v>
      </c>
      <c r="S283" s="105" t="s">
        <v>1585</v>
      </c>
      <c r="T283" s="105" t="s">
        <v>1585</v>
      </c>
    </row>
    <row r="284" spans="1:20" ht="15" customHeight="1" x14ac:dyDescent="0.2">
      <c r="A284" s="230" t="s">
        <v>489</v>
      </c>
      <c r="B284" s="99">
        <v>64</v>
      </c>
      <c r="C284" s="100">
        <v>24283</v>
      </c>
      <c r="D284" s="233" t="s">
        <v>695</v>
      </c>
      <c r="E284" s="101" t="s">
        <v>403</v>
      </c>
      <c r="F284" s="220" t="s">
        <v>1571</v>
      </c>
      <c r="G284" s="216" t="s">
        <v>2524</v>
      </c>
      <c r="H284" s="216">
        <v>21.517999999999997</v>
      </c>
      <c r="I284" s="220" t="s">
        <v>417</v>
      </c>
      <c r="J284" s="137">
        <v>20</v>
      </c>
      <c r="K284" s="105">
        <v>15.36</v>
      </c>
      <c r="L284" s="105" t="s">
        <v>1575</v>
      </c>
      <c r="M284" s="129">
        <f>SUMIFS('C - Sazby a jednotkové ceny'!$H$7:$H$69,'C - Sazby a jednotkové ceny'!$E$7:$E$69,I284,'C - Sazby a jednotkové ceny'!$F$7:$F$69,J284)</f>
        <v>0</v>
      </c>
      <c r="N284" s="131">
        <f t="shared" si="4"/>
        <v>0</v>
      </c>
      <c r="O284" s="137" t="s">
        <v>1586</v>
      </c>
      <c r="P284" s="105" t="s">
        <v>1585</v>
      </c>
      <c r="Q284" s="105" t="s">
        <v>1585</v>
      </c>
      <c r="R284" s="105" t="s">
        <v>1585</v>
      </c>
      <c r="S284" s="105" t="s">
        <v>1585</v>
      </c>
      <c r="T284" s="105" t="s">
        <v>1585</v>
      </c>
    </row>
    <row r="285" spans="1:20" ht="15" customHeight="1" x14ac:dyDescent="0.2">
      <c r="A285" s="230" t="s">
        <v>489</v>
      </c>
      <c r="B285" s="99">
        <v>64</v>
      </c>
      <c r="C285" s="100">
        <v>24283</v>
      </c>
      <c r="D285" s="233" t="s">
        <v>696</v>
      </c>
      <c r="E285" s="101" t="s">
        <v>403</v>
      </c>
      <c r="F285" s="220" t="s">
        <v>1571</v>
      </c>
      <c r="G285" s="216" t="s">
        <v>2526</v>
      </c>
      <c r="H285" s="216">
        <v>0</v>
      </c>
      <c r="I285" s="220" t="s">
        <v>417</v>
      </c>
      <c r="J285" s="137">
        <v>20</v>
      </c>
      <c r="K285" s="105">
        <v>5.85</v>
      </c>
      <c r="L285" s="105" t="s">
        <v>1575</v>
      </c>
      <c r="M285" s="129">
        <f>SUMIFS('C - Sazby a jednotkové ceny'!$H$7:$H$69,'C - Sazby a jednotkové ceny'!$E$7:$E$69,I285,'C - Sazby a jednotkové ceny'!$F$7:$F$69,J285)</f>
        <v>0</v>
      </c>
      <c r="N285" s="131">
        <f t="shared" si="4"/>
        <v>0</v>
      </c>
      <c r="O285" s="137" t="s">
        <v>1586</v>
      </c>
      <c r="P285" s="105" t="s">
        <v>1585</v>
      </c>
      <c r="Q285" s="105" t="s">
        <v>1585</v>
      </c>
      <c r="R285" s="105" t="s">
        <v>1585</v>
      </c>
      <c r="S285" s="105" t="s">
        <v>1585</v>
      </c>
      <c r="T285" s="105" t="s">
        <v>1585</v>
      </c>
    </row>
    <row r="286" spans="1:20" ht="15" customHeight="1" x14ac:dyDescent="0.2">
      <c r="A286" s="230" t="s">
        <v>489</v>
      </c>
      <c r="B286" s="99">
        <v>64</v>
      </c>
      <c r="C286" s="100">
        <v>24283</v>
      </c>
      <c r="D286" s="233" t="s">
        <v>697</v>
      </c>
      <c r="E286" s="101" t="s">
        <v>403</v>
      </c>
      <c r="F286" s="220" t="s">
        <v>1571</v>
      </c>
      <c r="G286" s="216" t="s">
        <v>2526</v>
      </c>
      <c r="H286" s="216">
        <v>0</v>
      </c>
      <c r="I286" s="220" t="s">
        <v>417</v>
      </c>
      <c r="J286" s="137">
        <v>20</v>
      </c>
      <c r="K286" s="105">
        <v>6.81</v>
      </c>
      <c r="L286" s="105" t="s">
        <v>1575</v>
      </c>
      <c r="M286" s="129">
        <f>SUMIFS('C - Sazby a jednotkové ceny'!$H$7:$H$69,'C - Sazby a jednotkové ceny'!$E$7:$E$69,I286,'C - Sazby a jednotkové ceny'!$F$7:$F$69,J286)</f>
        <v>0</v>
      </c>
      <c r="N286" s="131">
        <f t="shared" si="4"/>
        <v>0</v>
      </c>
      <c r="O286" s="137" t="s">
        <v>1586</v>
      </c>
      <c r="P286" s="105" t="s">
        <v>1585</v>
      </c>
      <c r="Q286" s="105" t="s">
        <v>1585</v>
      </c>
      <c r="R286" s="105" t="s">
        <v>1585</v>
      </c>
      <c r="S286" s="105" t="s">
        <v>1585</v>
      </c>
      <c r="T286" s="105" t="s">
        <v>1585</v>
      </c>
    </row>
    <row r="287" spans="1:20" ht="15" customHeight="1" x14ac:dyDescent="0.2">
      <c r="A287" s="230" t="s">
        <v>489</v>
      </c>
      <c r="B287" s="99">
        <v>64</v>
      </c>
      <c r="C287" s="100">
        <v>24283</v>
      </c>
      <c r="D287" s="233" t="s">
        <v>698</v>
      </c>
      <c r="E287" s="101" t="s">
        <v>403</v>
      </c>
      <c r="F287" s="220" t="s">
        <v>1571</v>
      </c>
      <c r="G287" s="216" t="s">
        <v>2526</v>
      </c>
      <c r="H287" s="216">
        <v>11.889999999999999</v>
      </c>
      <c r="I287" s="220" t="s">
        <v>417</v>
      </c>
      <c r="J287" s="137">
        <v>20</v>
      </c>
      <c r="K287" s="105">
        <v>13.72</v>
      </c>
      <c r="L287" s="105" t="s">
        <v>1575</v>
      </c>
      <c r="M287" s="129">
        <f>SUMIFS('C - Sazby a jednotkové ceny'!$H$7:$H$69,'C - Sazby a jednotkové ceny'!$E$7:$E$69,I287,'C - Sazby a jednotkové ceny'!$F$7:$F$69,J287)</f>
        <v>0</v>
      </c>
      <c r="N287" s="131">
        <f t="shared" si="4"/>
        <v>0</v>
      </c>
      <c r="O287" s="137" t="s">
        <v>1586</v>
      </c>
      <c r="P287" s="105" t="s">
        <v>1585</v>
      </c>
      <c r="Q287" s="105" t="s">
        <v>1585</v>
      </c>
      <c r="R287" s="105" t="s">
        <v>1585</v>
      </c>
      <c r="S287" s="105" t="s">
        <v>1585</v>
      </c>
      <c r="T287" s="105" t="s">
        <v>1585</v>
      </c>
    </row>
    <row r="288" spans="1:20" ht="15" customHeight="1" x14ac:dyDescent="0.2">
      <c r="A288" s="230" t="s">
        <v>489</v>
      </c>
      <c r="B288" s="99">
        <v>64</v>
      </c>
      <c r="C288" s="100">
        <v>24283</v>
      </c>
      <c r="D288" s="233" t="s">
        <v>699</v>
      </c>
      <c r="E288" s="101" t="s">
        <v>403</v>
      </c>
      <c r="F288" s="220" t="s">
        <v>1571</v>
      </c>
      <c r="G288" s="216" t="s">
        <v>2528</v>
      </c>
      <c r="H288" s="216">
        <v>0</v>
      </c>
      <c r="I288" s="220" t="s">
        <v>417</v>
      </c>
      <c r="J288" s="137">
        <v>20</v>
      </c>
      <c r="K288" s="105">
        <v>5.3</v>
      </c>
      <c r="L288" s="105" t="s">
        <v>1575</v>
      </c>
      <c r="M288" s="129">
        <f>SUMIFS('C - Sazby a jednotkové ceny'!$H$7:$H$69,'C - Sazby a jednotkové ceny'!$E$7:$E$69,I288,'C - Sazby a jednotkové ceny'!$F$7:$F$69,J288)</f>
        <v>0</v>
      </c>
      <c r="N288" s="131">
        <f t="shared" si="4"/>
        <v>0</v>
      </c>
      <c r="O288" s="137" t="s">
        <v>1586</v>
      </c>
      <c r="P288" s="105" t="s">
        <v>1585</v>
      </c>
      <c r="Q288" s="105" t="s">
        <v>1585</v>
      </c>
      <c r="R288" s="105" t="s">
        <v>1585</v>
      </c>
      <c r="S288" s="105" t="s">
        <v>1585</v>
      </c>
      <c r="T288" s="105" t="s">
        <v>1585</v>
      </c>
    </row>
    <row r="289" spans="1:20" ht="15" customHeight="1" x14ac:dyDescent="0.2">
      <c r="A289" s="230" t="s">
        <v>489</v>
      </c>
      <c r="B289" s="99">
        <v>64</v>
      </c>
      <c r="C289" s="100">
        <v>24283</v>
      </c>
      <c r="D289" s="233" t="s">
        <v>700</v>
      </c>
      <c r="E289" s="101" t="s">
        <v>403</v>
      </c>
      <c r="F289" s="220" t="s">
        <v>1571</v>
      </c>
      <c r="G289" s="216" t="s">
        <v>2526</v>
      </c>
      <c r="H289" s="216">
        <v>0</v>
      </c>
      <c r="I289" s="220" t="s">
        <v>417</v>
      </c>
      <c r="J289" s="137">
        <v>20</v>
      </c>
      <c r="K289" s="105">
        <v>4.8</v>
      </c>
      <c r="L289" s="105" t="s">
        <v>1575</v>
      </c>
      <c r="M289" s="129">
        <f>SUMIFS('C - Sazby a jednotkové ceny'!$H$7:$H$69,'C - Sazby a jednotkové ceny'!$E$7:$E$69,I289,'C - Sazby a jednotkové ceny'!$F$7:$F$69,J289)</f>
        <v>0</v>
      </c>
      <c r="N289" s="131">
        <f t="shared" si="4"/>
        <v>0</v>
      </c>
      <c r="O289" s="137" t="s">
        <v>1586</v>
      </c>
      <c r="P289" s="105" t="s">
        <v>1585</v>
      </c>
      <c r="Q289" s="105" t="s">
        <v>1585</v>
      </c>
      <c r="R289" s="105" t="s">
        <v>1585</v>
      </c>
      <c r="S289" s="105" t="s">
        <v>1585</v>
      </c>
      <c r="T289" s="105" t="s">
        <v>1585</v>
      </c>
    </row>
    <row r="290" spans="1:20" ht="15" customHeight="1" x14ac:dyDescent="0.2">
      <c r="A290" s="230" t="s">
        <v>489</v>
      </c>
      <c r="B290" s="99">
        <v>64</v>
      </c>
      <c r="C290" s="100">
        <v>24283</v>
      </c>
      <c r="D290" s="233" t="s">
        <v>701</v>
      </c>
      <c r="E290" s="101" t="s">
        <v>403</v>
      </c>
      <c r="F290" s="220" t="s">
        <v>1571</v>
      </c>
      <c r="G290" s="216" t="s">
        <v>2526</v>
      </c>
      <c r="H290" s="216">
        <v>21.517999999999997</v>
      </c>
      <c r="I290" s="220" t="s">
        <v>417</v>
      </c>
      <c r="J290" s="137">
        <v>20</v>
      </c>
      <c r="K290" s="105">
        <v>16</v>
      </c>
      <c r="L290" s="105" t="s">
        <v>1575</v>
      </c>
      <c r="M290" s="129">
        <f>SUMIFS('C - Sazby a jednotkové ceny'!$H$7:$H$69,'C - Sazby a jednotkové ceny'!$E$7:$E$69,I290,'C - Sazby a jednotkové ceny'!$F$7:$F$69,J290)</f>
        <v>0</v>
      </c>
      <c r="N290" s="131">
        <f t="shared" si="4"/>
        <v>0</v>
      </c>
      <c r="O290" s="137" t="s">
        <v>1586</v>
      </c>
      <c r="P290" s="105" t="s">
        <v>1585</v>
      </c>
      <c r="Q290" s="105" t="s">
        <v>1585</v>
      </c>
      <c r="R290" s="105" t="s">
        <v>1585</v>
      </c>
      <c r="S290" s="105" t="s">
        <v>1585</v>
      </c>
      <c r="T290" s="105" t="s">
        <v>1585</v>
      </c>
    </row>
    <row r="291" spans="1:20" ht="15" customHeight="1" x14ac:dyDescent="0.2">
      <c r="A291" s="230" t="s">
        <v>489</v>
      </c>
      <c r="B291" s="99">
        <v>64</v>
      </c>
      <c r="C291" s="100">
        <v>24283</v>
      </c>
      <c r="D291" s="233" t="s">
        <v>702</v>
      </c>
      <c r="E291" s="101" t="s">
        <v>403</v>
      </c>
      <c r="F291" s="220" t="s">
        <v>1571</v>
      </c>
      <c r="G291" s="216" t="s">
        <v>2528</v>
      </c>
      <c r="H291" s="216">
        <v>21.517999999999997</v>
      </c>
      <c r="I291" s="220" t="s">
        <v>417</v>
      </c>
      <c r="J291" s="137">
        <v>20</v>
      </c>
      <c r="K291" s="105">
        <v>14.2</v>
      </c>
      <c r="L291" s="105" t="s">
        <v>1575</v>
      </c>
      <c r="M291" s="129">
        <f>SUMIFS('C - Sazby a jednotkové ceny'!$H$7:$H$69,'C - Sazby a jednotkové ceny'!$E$7:$E$69,I291,'C - Sazby a jednotkové ceny'!$F$7:$F$69,J291)</f>
        <v>0</v>
      </c>
      <c r="N291" s="131">
        <f t="shared" si="4"/>
        <v>0</v>
      </c>
      <c r="O291" s="137" t="s">
        <v>1586</v>
      </c>
      <c r="P291" s="105" t="s">
        <v>1585</v>
      </c>
      <c r="Q291" s="105" t="s">
        <v>1585</v>
      </c>
      <c r="R291" s="105" t="s">
        <v>1585</v>
      </c>
      <c r="S291" s="105" t="s">
        <v>1585</v>
      </c>
      <c r="T291" s="105" t="s">
        <v>1585</v>
      </c>
    </row>
    <row r="292" spans="1:20" ht="15" customHeight="1" x14ac:dyDescent="0.2">
      <c r="A292" s="230" t="s">
        <v>489</v>
      </c>
      <c r="B292" s="99">
        <v>64</v>
      </c>
      <c r="C292" s="100">
        <v>24283</v>
      </c>
      <c r="D292" s="233" t="s">
        <v>703</v>
      </c>
      <c r="E292" s="101" t="s">
        <v>403</v>
      </c>
      <c r="F292" s="220" t="s">
        <v>1571</v>
      </c>
      <c r="G292" s="216" t="s">
        <v>2526</v>
      </c>
      <c r="H292" s="216">
        <v>11.889999999999999</v>
      </c>
      <c r="I292" s="220" t="s">
        <v>417</v>
      </c>
      <c r="J292" s="137">
        <v>20</v>
      </c>
      <c r="K292" s="105">
        <v>23.4</v>
      </c>
      <c r="L292" s="105" t="s">
        <v>1575</v>
      </c>
      <c r="M292" s="129">
        <f>SUMIFS('C - Sazby a jednotkové ceny'!$H$7:$H$69,'C - Sazby a jednotkové ceny'!$E$7:$E$69,I292,'C - Sazby a jednotkové ceny'!$F$7:$F$69,J292)</f>
        <v>0</v>
      </c>
      <c r="N292" s="131">
        <f t="shared" si="4"/>
        <v>0</v>
      </c>
      <c r="O292" s="137" t="s">
        <v>1586</v>
      </c>
      <c r="P292" s="105" t="s">
        <v>1585</v>
      </c>
      <c r="Q292" s="105" t="s">
        <v>1585</v>
      </c>
      <c r="R292" s="105" t="s">
        <v>1585</v>
      </c>
      <c r="S292" s="105" t="s">
        <v>1585</v>
      </c>
      <c r="T292" s="105" t="s">
        <v>1585</v>
      </c>
    </row>
    <row r="293" spans="1:20" ht="15" customHeight="1" x14ac:dyDescent="0.2">
      <c r="A293" s="230" t="s">
        <v>2510</v>
      </c>
      <c r="B293" s="99">
        <v>64</v>
      </c>
      <c r="C293" s="100">
        <v>24283</v>
      </c>
      <c r="D293" s="233" t="s">
        <v>704</v>
      </c>
      <c r="E293" s="101" t="s">
        <v>403</v>
      </c>
      <c r="F293" s="220" t="s">
        <v>1571</v>
      </c>
      <c r="G293" s="216" t="s">
        <v>1551</v>
      </c>
      <c r="H293" s="216">
        <v>484.43999999999994</v>
      </c>
      <c r="I293" s="220" t="s">
        <v>417</v>
      </c>
      <c r="J293" s="137">
        <v>20</v>
      </c>
      <c r="K293" s="105">
        <v>400.56</v>
      </c>
      <c r="L293" s="105" t="s">
        <v>1575</v>
      </c>
      <c r="M293" s="129">
        <f>SUMIFS('C - Sazby a jednotkové ceny'!$H$7:$H$69,'C - Sazby a jednotkové ceny'!$E$7:$E$69,I293,'C - Sazby a jednotkové ceny'!$F$7:$F$69,J293)</f>
        <v>0</v>
      </c>
      <c r="N293" s="131">
        <f t="shared" si="4"/>
        <v>0</v>
      </c>
      <c r="O293" s="137" t="s">
        <v>1585</v>
      </c>
      <c r="P293" s="105" t="s">
        <v>1585</v>
      </c>
      <c r="Q293" s="105" t="s">
        <v>1585</v>
      </c>
      <c r="R293" s="105" t="s">
        <v>1585</v>
      </c>
      <c r="S293" s="105" t="s">
        <v>1585</v>
      </c>
      <c r="T293" s="105" t="s">
        <v>1585</v>
      </c>
    </row>
    <row r="294" spans="1:20" ht="15" customHeight="1" x14ac:dyDescent="0.2">
      <c r="A294" s="230" t="s">
        <v>489</v>
      </c>
      <c r="B294" s="99">
        <v>64</v>
      </c>
      <c r="C294" s="100">
        <v>24283</v>
      </c>
      <c r="D294" s="233" t="s">
        <v>705</v>
      </c>
      <c r="E294" s="101" t="s">
        <v>403</v>
      </c>
      <c r="F294" s="220" t="s">
        <v>1571</v>
      </c>
      <c r="G294" s="216" t="s">
        <v>1551</v>
      </c>
      <c r="H294" s="216">
        <v>86.071999999999989</v>
      </c>
      <c r="I294" s="220" t="s">
        <v>417</v>
      </c>
      <c r="J294" s="137">
        <v>20</v>
      </c>
      <c r="K294" s="105">
        <v>82.3</v>
      </c>
      <c r="L294" s="105" t="s">
        <v>1575</v>
      </c>
      <c r="M294" s="129">
        <f>SUMIFS('C - Sazby a jednotkové ceny'!$H$7:$H$69,'C - Sazby a jednotkové ceny'!$E$7:$E$69,I294,'C - Sazby a jednotkové ceny'!$F$7:$F$69,J294)</f>
        <v>0</v>
      </c>
      <c r="N294" s="131">
        <f t="shared" si="4"/>
        <v>0</v>
      </c>
      <c r="O294" s="137" t="s">
        <v>1585</v>
      </c>
      <c r="P294" s="105" t="s">
        <v>1585</v>
      </c>
      <c r="Q294" s="105" t="s">
        <v>1585</v>
      </c>
      <c r="R294" s="105" t="s">
        <v>1585</v>
      </c>
      <c r="S294" s="105" t="s">
        <v>1585</v>
      </c>
      <c r="T294" s="105" t="s">
        <v>1585</v>
      </c>
    </row>
    <row r="295" spans="1:20" ht="15" customHeight="1" x14ac:dyDescent="0.2">
      <c r="A295" s="230" t="s">
        <v>489</v>
      </c>
      <c r="B295" s="99">
        <v>64</v>
      </c>
      <c r="C295" s="100">
        <v>24283</v>
      </c>
      <c r="D295" s="233" t="s">
        <v>706</v>
      </c>
      <c r="E295" s="101" t="s">
        <v>403</v>
      </c>
      <c r="F295" s="220" t="s">
        <v>1571</v>
      </c>
      <c r="G295" s="216" t="s">
        <v>1551</v>
      </c>
      <c r="H295" s="216">
        <v>21.517999999999997</v>
      </c>
      <c r="I295" s="220" t="s">
        <v>417</v>
      </c>
      <c r="J295" s="137">
        <v>20</v>
      </c>
      <c r="K295" s="105">
        <v>27</v>
      </c>
      <c r="L295" s="105" t="s">
        <v>1575</v>
      </c>
      <c r="M295" s="129">
        <f>SUMIFS('C - Sazby a jednotkové ceny'!$H$7:$H$69,'C - Sazby a jednotkové ceny'!$E$7:$E$69,I295,'C - Sazby a jednotkové ceny'!$F$7:$F$69,J295)</f>
        <v>0</v>
      </c>
      <c r="N295" s="131">
        <f t="shared" si="4"/>
        <v>0</v>
      </c>
      <c r="O295" s="137" t="s">
        <v>1586</v>
      </c>
      <c r="P295" s="105" t="s">
        <v>1585</v>
      </c>
      <c r="Q295" s="105" t="s">
        <v>1585</v>
      </c>
      <c r="R295" s="105" t="s">
        <v>1585</v>
      </c>
      <c r="S295" s="105" t="s">
        <v>1585</v>
      </c>
      <c r="T295" s="105" t="s">
        <v>1585</v>
      </c>
    </row>
    <row r="296" spans="1:20" ht="15" customHeight="1" x14ac:dyDescent="0.2">
      <c r="A296" s="230" t="s">
        <v>2510</v>
      </c>
      <c r="B296" s="99">
        <v>64</v>
      </c>
      <c r="C296" s="100">
        <v>24283</v>
      </c>
      <c r="D296" s="233" t="s">
        <v>707</v>
      </c>
      <c r="E296" s="101" t="s">
        <v>403</v>
      </c>
      <c r="F296" s="220" t="s">
        <v>1571</v>
      </c>
      <c r="G296" s="216" t="s">
        <v>1551</v>
      </c>
      <c r="H296" s="216">
        <v>180.91</v>
      </c>
      <c r="I296" s="220" t="s">
        <v>417</v>
      </c>
      <c r="J296" s="137">
        <v>20</v>
      </c>
      <c r="K296" s="105">
        <v>181.8</v>
      </c>
      <c r="L296" s="105" t="s">
        <v>1575</v>
      </c>
      <c r="M296" s="129">
        <f>SUMIFS('C - Sazby a jednotkové ceny'!$H$7:$H$69,'C - Sazby a jednotkové ceny'!$E$7:$E$69,I296,'C - Sazby a jednotkové ceny'!$F$7:$F$69,J296)</f>
        <v>0</v>
      </c>
      <c r="N296" s="131">
        <f t="shared" si="4"/>
        <v>0</v>
      </c>
      <c r="O296" s="137" t="s">
        <v>1585</v>
      </c>
      <c r="P296" s="105" t="s">
        <v>1585</v>
      </c>
      <c r="Q296" s="105" t="s">
        <v>1585</v>
      </c>
      <c r="R296" s="105" t="s">
        <v>1585</v>
      </c>
      <c r="S296" s="105" t="s">
        <v>1585</v>
      </c>
      <c r="T296" s="105" t="s">
        <v>1585</v>
      </c>
    </row>
    <row r="297" spans="1:20" ht="15" customHeight="1" x14ac:dyDescent="0.2">
      <c r="A297" s="230" t="s">
        <v>489</v>
      </c>
      <c r="B297" s="99">
        <v>64</v>
      </c>
      <c r="C297" s="100">
        <v>24283</v>
      </c>
      <c r="D297" s="233" t="s">
        <v>708</v>
      </c>
      <c r="E297" s="101" t="s">
        <v>403</v>
      </c>
      <c r="F297" s="220" t="s">
        <v>1571</v>
      </c>
      <c r="G297" s="216" t="s">
        <v>1551</v>
      </c>
      <c r="H297" s="216">
        <v>0</v>
      </c>
      <c r="I297" s="220" t="s">
        <v>417</v>
      </c>
      <c r="J297" s="137">
        <v>20</v>
      </c>
      <c r="K297" s="105">
        <v>24</v>
      </c>
      <c r="L297" s="105" t="s">
        <v>1575</v>
      </c>
      <c r="M297" s="129">
        <f>SUMIFS('C - Sazby a jednotkové ceny'!$H$7:$H$69,'C - Sazby a jednotkové ceny'!$E$7:$E$69,I297,'C - Sazby a jednotkové ceny'!$F$7:$F$69,J297)</f>
        <v>0</v>
      </c>
      <c r="N297" s="131">
        <f t="shared" si="4"/>
        <v>0</v>
      </c>
      <c r="O297" s="137" t="s">
        <v>1586</v>
      </c>
      <c r="P297" s="105" t="s">
        <v>1585</v>
      </c>
      <c r="Q297" s="105" t="s">
        <v>1585</v>
      </c>
      <c r="R297" s="105" t="s">
        <v>1585</v>
      </c>
      <c r="S297" s="105" t="s">
        <v>1585</v>
      </c>
      <c r="T297" s="105" t="s">
        <v>1585</v>
      </c>
    </row>
    <row r="298" spans="1:20" ht="15" customHeight="1" x14ac:dyDescent="0.2">
      <c r="A298" s="230" t="s">
        <v>2510</v>
      </c>
      <c r="B298" s="99">
        <v>64</v>
      </c>
      <c r="C298" s="100">
        <v>24283</v>
      </c>
      <c r="D298" s="233" t="s">
        <v>709</v>
      </c>
      <c r="E298" s="101" t="s">
        <v>403</v>
      </c>
      <c r="F298" s="220" t="s">
        <v>1571</v>
      </c>
      <c r="G298" s="216" t="s">
        <v>1551</v>
      </c>
      <c r="H298" s="216">
        <v>129.10799999999998</v>
      </c>
      <c r="I298" s="220" t="s">
        <v>417</v>
      </c>
      <c r="J298" s="137">
        <v>20</v>
      </c>
      <c r="K298" s="105">
        <v>133.80000000000001</v>
      </c>
      <c r="L298" s="105" t="s">
        <v>1575</v>
      </c>
      <c r="M298" s="129">
        <f>SUMIFS('C - Sazby a jednotkové ceny'!$H$7:$H$69,'C - Sazby a jednotkové ceny'!$E$7:$E$69,I298,'C - Sazby a jednotkové ceny'!$F$7:$F$69,J298)</f>
        <v>0</v>
      </c>
      <c r="N298" s="131">
        <f t="shared" si="4"/>
        <v>0</v>
      </c>
      <c r="O298" s="137" t="s">
        <v>1585</v>
      </c>
      <c r="P298" s="105" t="s">
        <v>1585</v>
      </c>
      <c r="Q298" s="105" t="s">
        <v>1585</v>
      </c>
      <c r="R298" s="105" t="s">
        <v>1585</v>
      </c>
      <c r="S298" s="105" t="s">
        <v>1585</v>
      </c>
      <c r="T298" s="105" t="s">
        <v>1585</v>
      </c>
    </row>
    <row r="299" spans="1:20" ht="15" customHeight="1" x14ac:dyDescent="0.2">
      <c r="A299" s="230" t="s">
        <v>2510</v>
      </c>
      <c r="B299" s="99">
        <v>64</v>
      </c>
      <c r="C299" s="100">
        <v>24283</v>
      </c>
      <c r="D299" s="233" t="s">
        <v>710</v>
      </c>
      <c r="E299" s="101" t="s">
        <v>403</v>
      </c>
      <c r="F299" s="220" t="s">
        <v>1571</v>
      </c>
      <c r="G299" s="216" t="s">
        <v>1555</v>
      </c>
      <c r="H299" s="216">
        <v>48.272399999999998</v>
      </c>
      <c r="I299" s="220" t="s">
        <v>417</v>
      </c>
      <c r="J299" s="137">
        <v>20</v>
      </c>
      <c r="K299" s="105">
        <v>25.19</v>
      </c>
      <c r="L299" s="105" t="s">
        <v>1575</v>
      </c>
      <c r="M299" s="129">
        <f>SUMIFS('C - Sazby a jednotkové ceny'!$H$7:$H$69,'C - Sazby a jednotkové ceny'!$E$7:$E$69,I299,'C - Sazby a jednotkové ceny'!$F$7:$F$69,J299)</f>
        <v>0</v>
      </c>
      <c r="N299" s="131">
        <f t="shared" si="4"/>
        <v>0</v>
      </c>
      <c r="O299" s="137" t="s">
        <v>1586</v>
      </c>
      <c r="P299" s="105" t="s">
        <v>1585</v>
      </c>
      <c r="Q299" s="105" t="s">
        <v>1585</v>
      </c>
      <c r="R299" s="105" t="s">
        <v>1585</v>
      </c>
      <c r="S299" s="105" t="s">
        <v>1585</v>
      </c>
      <c r="T299" s="105" t="s">
        <v>1585</v>
      </c>
    </row>
    <row r="300" spans="1:20" ht="15" customHeight="1" x14ac:dyDescent="0.2">
      <c r="A300" s="230" t="s">
        <v>2510</v>
      </c>
      <c r="B300" s="99">
        <v>64</v>
      </c>
      <c r="C300" s="100">
        <v>24283</v>
      </c>
      <c r="D300" s="233" t="s">
        <v>711</v>
      </c>
      <c r="E300" s="101" t="s">
        <v>403</v>
      </c>
      <c r="F300" s="220" t="s">
        <v>1571</v>
      </c>
      <c r="G300" s="216" t="s">
        <v>1555</v>
      </c>
      <c r="H300" s="216">
        <v>24.136199999999999</v>
      </c>
      <c r="I300" s="220" t="s">
        <v>417</v>
      </c>
      <c r="J300" s="137">
        <v>20</v>
      </c>
      <c r="K300" s="105">
        <v>16.38</v>
      </c>
      <c r="L300" s="105" t="s">
        <v>1575</v>
      </c>
      <c r="M300" s="129">
        <f>SUMIFS('C - Sazby a jednotkové ceny'!$H$7:$H$69,'C - Sazby a jednotkové ceny'!$E$7:$E$69,I300,'C - Sazby a jednotkové ceny'!$F$7:$F$69,J300)</f>
        <v>0</v>
      </c>
      <c r="N300" s="131">
        <f t="shared" si="4"/>
        <v>0</v>
      </c>
      <c r="O300" s="137" t="s">
        <v>1586</v>
      </c>
      <c r="P300" s="105" t="s">
        <v>1585</v>
      </c>
      <c r="Q300" s="105" t="s">
        <v>1585</v>
      </c>
      <c r="R300" s="105" t="s">
        <v>1585</v>
      </c>
      <c r="S300" s="105" t="s">
        <v>1585</v>
      </c>
      <c r="T300" s="105" t="s">
        <v>1585</v>
      </c>
    </row>
    <row r="301" spans="1:20" ht="15" customHeight="1" x14ac:dyDescent="0.2">
      <c r="A301" s="230" t="s">
        <v>489</v>
      </c>
      <c r="B301" s="99">
        <v>64</v>
      </c>
      <c r="C301" s="100">
        <v>24283</v>
      </c>
      <c r="D301" s="233" t="s">
        <v>712</v>
      </c>
      <c r="E301" s="101" t="s">
        <v>403</v>
      </c>
      <c r="F301" s="220" t="s">
        <v>1571</v>
      </c>
      <c r="G301" s="216" t="s">
        <v>1555</v>
      </c>
      <c r="H301" s="216">
        <v>48.509472000000002</v>
      </c>
      <c r="I301" s="220" t="s">
        <v>417</v>
      </c>
      <c r="J301" s="137">
        <v>20</v>
      </c>
      <c r="K301" s="105">
        <v>22.68</v>
      </c>
      <c r="L301" s="105" t="s">
        <v>1575</v>
      </c>
      <c r="M301" s="129">
        <f>SUMIFS('C - Sazby a jednotkové ceny'!$H$7:$H$69,'C - Sazby a jednotkové ceny'!$E$7:$E$69,I301,'C - Sazby a jednotkové ceny'!$F$7:$F$69,J301)</f>
        <v>0</v>
      </c>
      <c r="N301" s="131">
        <f t="shared" si="4"/>
        <v>0</v>
      </c>
      <c r="O301" s="137" t="s">
        <v>1586</v>
      </c>
      <c r="P301" s="105" t="s">
        <v>1585</v>
      </c>
      <c r="Q301" s="105" t="s">
        <v>1585</v>
      </c>
      <c r="R301" s="105" t="s">
        <v>1585</v>
      </c>
      <c r="S301" s="105" t="s">
        <v>1585</v>
      </c>
      <c r="T301" s="105" t="s">
        <v>1585</v>
      </c>
    </row>
    <row r="302" spans="1:20" ht="15" customHeight="1" x14ac:dyDescent="0.2">
      <c r="A302" s="230" t="s">
        <v>2510</v>
      </c>
      <c r="B302" s="99">
        <v>64</v>
      </c>
      <c r="C302" s="100">
        <v>24283</v>
      </c>
      <c r="D302" s="233" t="s">
        <v>713</v>
      </c>
      <c r="E302" s="101" t="s">
        <v>403</v>
      </c>
      <c r="F302" s="220" t="s">
        <v>1571</v>
      </c>
      <c r="G302" s="216" t="s">
        <v>1555</v>
      </c>
      <c r="H302" s="216">
        <v>8.93</v>
      </c>
      <c r="I302" s="220" t="s">
        <v>417</v>
      </c>
      <c r="J302" s="137">
        <v>20</v>
      </c>
      <c r="K302" s="105">
        <v>15.4</v>
      </c>
      <c r="L302" s="105" t="s">
        <v>1575</v>
      </c>
      <c r="M302" s="129">
        <f>SUMIFS('C - Sazby a jednotkové ceny'!$H$7:$H$69,'C - Sazby a jednotkové ceny'!$E$7:$E$69,I302,'C - Sazby a jednotkové ceny'!$F$7:$F$69,J302)</f>
        <v>0</v>
      </c>
      <c r="N302" s="131">
        <f t="shared" si="4"/>
        <v>0</v>
      </c>
      <c r="O302" s="137" t="s">
        <v>1586</v>
      </c>
      <c r="P302" s="105" t="s">
        <v>1585</v>
      </c>
      <c r="Q302" s="105" t="s">
        <v>1585</v>
      </c>
      <c r="R302" s="105" t="s">
        <v>1585</v>
      </c>
      <c r="S302" s="105" t="s">
        <v>1585</v>
      </c>
      <c r="T302" s="105" t="s">
        <v>1585</v>
      </c>
    </row>
    <row r="303" spans="1:20" ht="15" customHeight="1" x14ac:dyDescent="0.2">
      <c r="A303" s="230" t="s">
        <v>2510</v>
      </c>
      <c r="B303" s="99">
        <v>64</v>
      </c>
      <c r="C303" s="100">
        <v>24283</v>
      </c>
      <c r="D303" s="233" t="s">
        <v>714</v>
      </c>
      <c r="E303" s="101" t="s">
        <v>403</v>
      </c>
      <c r="F303" s="220" t="s">
        <v>1571</v>
      </c>
      <c r="G303" s="216" t="s">
        <v>1555</v>
      </c>
      <c r="H303" s="216">
        <v>0</v>
      </c>
      <c r="I303" s="220" t="s">
        <v>417</v>
      </c>
      <c r="J303" s="137">
        <v>20</v>
      </c>
      <c r="K303" s="105">
        <v>14.56</v>
      </c>
      <c r="L303" s="105" t="s">
        <v>1575</v>
      </c>
      <c r="M303" s="129">
        <f>SUMIFS('C - Sazby a jednotkové ceny'!$H$7:$H$69,'C - Sazby a jednotkové ceny'!$E$7:$E$69,I303,'C - Sazby a jednotkové ceny'!$F$7:$F$69,J303)</f>
        <v>0</v>
      </c>
      <c r="N303" s="131">
        <f t="shared" si="4"/>
        <v>0</v>
      </c>
      <c r="O303" s="137" t="s">
        <v>1586</v>
      </c>
      <c r="P303" s="105" t="s">
        <v>1585</v>
      </c>
      <c r="Q303" s="105" t="s">
        <v>1585</v>
      </c>
      <c r="R303" s="105" t="s">
        <v>1585</v>
      </c>
      <c r="S303" s="105" t="s">
        <v>1585</v>
      </c>
      <c r="T303" s="105" t="s">
        <v>1585</v>
      </c>
    </row>
    <row r="304" spans="1:20" ht="15" customHeight="1" x14ac:dyDescent="0.2">
      <c r="A304" s="230" t="s">
        <v>2510</v>
      </c>
      <c r="B304" s="99">
        <v>64</v>
      </c>
      <c r="C304" s="100">
        <v>24283</v>
      </c>
      <c r="D304" s="233" t="s">
        <v>715</v>
      </c>
      <c r="E304" s="101" t="s">
        <v>403</v>
      </c>
      <c r="F304" s="220" t="s">
        <v>1571</v>
      </c>
      <c r="G304" s="216" t="s">
        <v>2511</v>
      </c>
      <c r="H304" s="216">
        <v>0</v>
      </c>
      <c r="I304" s="220" t="s">
        <v>345</v>
      </c>
      <c r="J304" s="137">
        <v>20</v>
      </c>
      <c r="K304" s="105">
        <v>1</v>
      </c>
      <c r="L304" s="105" t="s">
        <v>1576</v>
      </c>
      <c r="M304" s="129">
        <f>SUMIFS('C - Sazby a jednotkové ceny'!$H$7:$H$69,'C - Sazby a jednotkové ceny'!$E$7:$E$69,I304,'C - Sazby a jednotkové ceny'!$F$7:$F$69,J304)</f>
        <v>0</v>
      </c>
      <c r="N304" s="131">
        <f t="shared" si="4"/>
        <v>0</v>
      </c>
      <c r="O304" s="137" t="s">
        <v>1586</v>
      </c>
      <c r="P304" s="105" t="s">
        <v>1585</v>
      </c>
      <c r="Q304" s="105" t="s">
        <v>1585</v>
      </c>
      <c r="R304" s="105" t="s">
        <v>1585</v>
      </c>
      <c r="S304" s="105" t="s">
        <v>1585</v>
      </c>
      <c r="T304" s="105" t="s">
        <v>1585</v>
      </c>
    </row>
    <row r="305" spans="1:20" ht="15" customHeight="1" x14ac:dyDescent="0.2">
      <c r="A305" s="230" t="s">
        <v>2510</v>
      </c>
      <c r="B305" s="99">
        <v>64</v>
      </c>
      <c r="C305" s="100">
        <v>24283</v>
      </c>
      <c r="D305" s="233" t="s">
        <v>716</v>
      </c>
      <c r="E305" s="101" t="s">
        <v>403</v>
      </c>
      <c r="F305" s="220" t="s">
        <v>1571</v>
      </c>
      <c r="G305" s="216" t="s">
        <v>2511</v>
      </c>
      <c r="H305" s="216">
        <v>0</v>
      </c>
      <c r="I305" s="220" t="s">
        <v>345</v>
      </c>
      <c r="J305" s="137">
        <v>20</v>
      </c>
      <c r="K305" s="105">
        <v>1</v>
      </c>
      <c r="L305" s="105" t="s">
        <v>1576</v>
      </c>
      <c r="M305" s="129">
        <f>SUMIFS('C - Sazby a jednotkové ceny'!$H$7:$H$69,'C - Sazby a jednotkové ceny'!$E$7:$E$69,I305,'C - Sazby a jednotkové ceny'!$F$7:$F$69,J305)</f>
        <v>0</v>
      </c>
      <c r="N305" s="131">
        <f t="shared" si="4"/>
        <v>0</v>
      </c>
      <c r="O305" s="137" t="s">
        <v>1586</v>
      </c>
      <c r="P305" s="105" t="s">
        <v>1585</v>
      </c>
      <c r="Q305" s="105" t="s">
        <v>1585</v>
      </c>
      <c r="R305" s="105" t="s">
        <v>1585</v>
      </c>
      <c r="S305" s="105" t="s">
        <v>1585</v>
      </c>
      <c r="T305" s="105" t="s">
        <v>1585</v>
      </c>
    </row>
    <row r="306" spans="1:20" ht="15" customHeight="1" x14ac:dyDescent="0.2">
      <c r="A306" s="230" t="s">
        <v>489</v>
      </c>
      <c r="B306" s="99">
        <v>64</v>
      </c>
      <c r="C306" s="100">
        <v>24283</v>
      </c>
      <c r="D306" s="233" t="s">
        <v>717</v>
      </c>
      <c r="E306" s="101" t="s">
        <v>403</v>
      </c>
      <c r="F306" s="220" t="s">
        <v>1571</v>
      </c>
      <c r="G306" s="216" t="s">
        <v>1551</v>
      </c>
      <c r="H306" s="216">
        <v>0</v>
      </c>
      <c r="I306" s="220" t="s">
        <v>417</v>
      </c>
      <c r="J306" s="137">
        <v>20</v>
      </c>
      <c r="K306" s="105">
        <v>16.8</v>
      </c>
      <c r="L306" s="105" t="s">
        <v>1575</v>
      </c>
      <c r="M306" s="129">
        <f>SUMIFS('C - Sazby a jednotkové ceny'!$H$7:$H$69,'C - Sazby a jednotkové ceny'!$E$7:$E$69,I306,'C - Sazby a jednotkové ceny'!$F$7:$F$69,J306)</f>
        <v>0</v>
      </c>
      <c r="N306" s="131">
        <f t="shared" si="4"/>
        <v>0</v>
      </c>
      <c r="O306" s="137" t="s">
        <v>1586</v>
      </c>
      <c r="P306" s="105" t="s">
        <v>1585</v>
      </c>
      <c r="Q306" s="105" t="s">
        <v>1585</v>
      </c>
      <c r="R306" s="105" t="s">
        <v>1585</v>
      </c>
      <c r="S306" s="105" t="s">
        <v>1585</v>
      </c>
      <c r="T306" s="105" t="s">
        <v>1585</v>
      </c>
    </row>
    <row r="307" spans="1:20" ht="15" customHeight="1" x14ac:dyDescent="0.2">
      <c r="A307" s="230" t="s">
        <v>489</v>
      </c>
      <c r="B307" s="99">
        <v>64</v>
      </c>
      <c r="C307" s="100">
        <v>24283</v>
      </c>
      <c r="D307" s="233" t="s">
        <v>718</v>
      </c>
      <c r="E307" s="101" t="s">
        <v>403</v>
      </c>
      <c r="F307" s="220" t="s">
        <v>1571</v>
      </c>
      <c r="G307" s="216" t="s">
        <v>2526</v>
      </c>
      <c r="H307" s="216">
        <v>0</v>
      </c>
      <c r="I307" s="220" t="s">
        <v>417</v>
      </c>
      <c r="J307" s="137">
        <v>20</v>
      </c>
      <c r="K307" s="105">
        <v>5.15</v>
      </c>
      <c r="L307" s="105" t="s">
        <v>1575</v>
      </c>
      <c r="M307" s="129">
        <f>SUMIFS('C - Sazby a jednotkové ceny'!$H$7:$H$69,'C - Sazby a jednotkové ceny'!$E$7:$E$69,I307,'C - Sazby a jednotkové ceny'!$F$7:$F$69,J307)</f>
        <v>0</v>
      </c>
      <c r="N307" s="131">
        <f t="shared" si="4"/>
        <v>0</v>
      </c>
      <c r="O307" s="137" t="s">
        <v>1586</v>
      </c>
      <c r="P307" s="105" t="s">
        <v>1585</v>
      </c>
      <c r="Q307" s="105" t="s">
        <v>1585</v>
      </c>
      <c r="R307" s="105" t="s">
        <v>1585</v>
      </c>
      <c r="S307" s="105" t="s">
        <v>1585</v>
      </c>
      <c r="T307" s="105" t="s">
        <v>1585</v>
      </c>
    </row>
    <row r="308" spans="1:20" ht="15" customHeight="1" x14ac:dyDescent="0.2">
      <c r="A308" s="230" t="s">
        <v>2510</v>
      </c>
      <c r="B308" s="99">
        <v>64</v>
      </c>
      <c r="C308" s="100">
        <v>24283</v>
      </c>
      <c r="D308" s="233" t="s">
        <v>719</v>
      </c>
      <c r="E308" s="101" t="s">
        <v>403</v>
      </c>
      <c r="F308" s="220" t="s">
        <v>1571</v>
      </c>
      <c r="G308" s="216" t="s">
        <v>1552</v>
      </c>
      <c r="H308" s="216">
        <v>24.136199999999999</v>
      </c>
      <c r="I308" s="220" t="s">
        <v>417</v>
      </c>
      <c r="J308" s="137">
        <v>20</v>
      </c>
      <c r="K308" s="105">
        <v>23.57</v>
      </c>
      <c r="L308" s="105" t="s">
        <v>1575</v>
      </c>
      <c r="M308" s="129">
        <f>SUMIFS('C - Sazby a jednotkové ceny'!$H$7:$H$69,'C - Sazby a jednotkové ceny'!$E$7:$E$69,I308,'C - Sazby a jednotkové ceny'!$F$7:$F$69,J308)</f>
        <v>0</v>
      </c>
      <c r="N308" s="131">
        <f t="shared" si="4"/>
        <v>0</v>
      </c>
      <c r="O308" s="137" t="s">
        <v>1586</v>
      </c>
      <c r="P308" s="105" t="s">
        <v>1585</v>
      </c>
      <c r="Q308" s="105" t="s">
        <v>1585</v>
      </c>
      <c r="R308" s="105" t="s">
        <v>1585</v>
      </c>
      <c r="S308" s="105" t="s">
        <v>1585</v>
      </c>
      <c r="T308" s="105" t="s">
        <v>1585</v>
      </c>
    </row>
    <row r="309" spans="1:20" ht="15" customHeight="1" x14ac:dyDescent="0.2">
      <c r="A309" s="230" t="s">
        <v>2510</v>
      </c>
      <c r="B309" s="99">
        <v>64</v>
      </c>
      <c r="C309" s="100">
        <v>24283</v>
      </c>
      <c r="D309" s="233" t="s">
        <v>720</v>
      </c>
      <c r="E309" s="101" t="s">
        <v>403</v>
      </c>
      <c r="F309" s="220" t="s">
        <v>1571</v>
      </c>
      <c r="G309" s="216" t="s">
        <v>1552</v>
      </c>
      <c r="H309" s="216">
        <v>17.204736</v>
      </c>
      <c r="I309" s="220" t="s">
        <v>417</v>
      </c>
      <c r="J309" s="137">
        <v>20</v>
      </c>
      <c r="K309" s="105">
        <v>27.28</v>
      </c>
      <c r="L309" s="105" t="s">
        <v>1575</v>
      </c>
      <c r="M309" s="129">
        <f>SUMIFS('C - Sazby a jednotkové ceny'!$H$7:$H$69,'C - Sazby a jednotkové ceny'!$E$7:$E$69,I309,'C - Sazby a jednotkové ceny'!$F$7:$F$69,J309)</f>
        <v>0</v>
      </c>
      <c r="N309" s="131">
        <f t="shared" si="4"/>
        <v>0</v>
      </c>
      <c r="O309" s="137" t="s">
        <v>1586</v>
      </c>
      <c r="P309" s="105" t="s">
        <v>1585</v>
      </c>
      <c r="Q309" s="105" t="s">
        <v>1585</v>
      </c>
      <c r="R309" s="105" t="s">
        <v>1585</v>
      </c>
      <c r="S309" s="105" t="s">
        <v>1585</v>
      </c>
      <c r="T309" s="105" t="s">
        <v>1585</v>
      </c>
    </row>
    <row r="310" spans="1:20" ht="15" customHeight="1" x14ac:dyDescent="0.2">
      <c r="A310" s="230" t="s">
        <v>2510</v>
      </c>
      <c r="B310" s="99">
        <v>64</v>
      </c>
      <c r="C310" s="100">
        <v>24283</v>
      </c>
      <c r="D310" s="233" t="s">
        <v>721</v>
      </c>
      <c r="E310" s="101" t="s">
        <v>403</v>
      </c>
      <c r="F310" s="220" t="s">
        <v>1571</v>
      </c>
      <c r="G310" s="216" t="s">
        <v>1552</v>
      </c>
      <c r="H310" s="216">
        <v>82.681871999999998</v>
      </c>
      <c r="I310" s="220" t="s">
        <v>417</v>
      </c>
      <c r="J310" s="137">
        <v>20</v>
      </c>
      <c r="K310" s="105">
        <v>33.04</v>
      </c>
      <c r="L310" s="105" t="s">
        <v>1575</v>
      </c>
      <c r="M310" s="129">
        <f>SUMIFS('C - Sazby a jednotkové ceny'!$H$7:$H$69,'C - Sazby a jednotkové ceny'!$E$7:$E$69,I310,'C - Sazby a jednotkové ceny'!$F$7:$F$69,J310)</f>
        <v>0</v>
      </c>
      <c r="N310" s="131">
        <f t="shared" si="4"/>
        <v>0</v>
      </c>
      <c r="O310" s="137" t="s">
        <v>1586</v>
      </c>
      <c r="P310" s="105" t="s">
        <v>1585</v>
      </c>
      <c r="Q310" s="105" t="s">
        <v>1585</v>
      </c>
      <c r="R310" s="105" t="s">
        <v>1585</v>
      </c>
      <c r="S310" s="105" t="s">
        <v>1585</v>
      </c>
      <c r="T310" s="105" t="s">
        <v>1585</v>
      </c>
    </row>
    <row r="311" spans="1:20" ht="15" customHeight="1" x14ac:dyDescent="0.2">
      <c r="A311" s="230" t="s">
        <v>2510</v>
      </c>
      <c r="B311" s="99">
        <v>64</v>
      </c>
      <c r="C311" s="100">
        <v>24283</v>
      </c>
      <c r="D311" s="233" t="s">
        <v>722</v>
      </c>
      <c r="E311" s="101" t="s">
        <v>403</v>
      </c>
      <c r="F311" s="220" t="s">
        <v>1571</v>
      </c>
      <c r="G311" s="216" t="s">
        <v>1552</v>
      </c>
      <c r="H311" s="216">
        <v>17.204736</v>
      </c>
      <c r="I311" s="220" t="s">
        <v>417</v>
      </c>
      <c r="J311" s="137">
        <v>20</v>
      </c>
      <c r="K311" s="105">
        <v>14.46</v>
      </c>
      <c r="L311" s="105" t="s">
        <v>1575</v>
      </c>
      <c r="M311" s="129">
        <f>SUMIFS('C - Sazby a jednotkové ceny'!$H$7:$H$69,'C - Sazby a jednotkové ceny'!$E$7:$E$69,I311,'C - Sazby a jednotkové ceny'!$F$7:$F$69,J311)</f>
        <v>0</v>
      </c>
      <c r="N311" s="131">
        <f t="shared" si="4"/>
        <v>0</v>
      </c>
      <c r="O311" s="137" t="s">
        <v>1586</v>
      </c>
      <c r="P311" s="105" t="s">
        <v>1585</v>
      </c>
      <c r="Q311" s="105" t="s">
        <v>1585</v>
      </c>
      <c r="R311" s="105" t="s">
        <v>1585</v>
      </c>
      <c r="S311" s="105" t="s">
        <v>1585</v>
      </c>
      <c r="T311" s="105" t="s">
        <v>1585</v>
      </c>
    </row>
    <row r="312" spans="1:20" ht="15" customHeight="1" x14ac:dyDescent="0.2">
      <c r="A312" s="230" t="s">
        <v>2510</v>
      </c>
      <c r="B312" s="99">
        <v>64</v>
      </c>
      <c r="C312" s="100">
        <v>24283</v>
      </c>
      <c r="D312" s="233" t="s">
        <v>723</v>
      </c>
      <c r="E312" s="101" t="s">
        <v>403</v>
      </c>
      <c r="F312" s="220" t="s">
        <v>1571</v>
      </c>
      <c r="G312" s="216" t="s">
        <v>1552</v>
      </c>
      <c r="H312" s="216">
        <v>24.136199999999999</v>
      </c>
      <c r="I312" s="220" t="s">
        <v>417</v>
      </c>
      <c r="J312" s="137">
        <v>20</v>
      </c>
      <c r="K312" s="105">
        <v>18.88</v>
      </c>
      <c r="L312" s="105" t="s">
        <v>1575</v>
      </c>
      <c r="M312" s="129">
        <f>SUMIFS('C - Sazby a jednotkové ceny'!$H$7:$H$69,'C - Sazby a jednotkové ceny'!$E$7:$E$69,I312,'C - Sazby a jednotkové ceny'!$F$7:$F$69,J312)</f>
        <v>0</v>
      </c>
      <c r="N312" s="131">
        <f t="shared" si="4"/>
        <v>0</v>
      </c>
      <c r="O312" s="137" t="s">
        <v>1586</v>
      </c>
      <c r="P312" s="105" t="s">
        <v>1585</v>
      </c>
      <c r="Q312" s="105" t="s">
        <v>1585</v>
      </c>
      <c r="R312" s="105" t="s">
        <v>1585</v>
      </c>
      <c r="S312" s="105" t="s">
        <v>1585</v>
      </c>
      <c r="T312" s="105" t="s">
        <v>1585</v>
      </c>
    </row>
    <row r="313" spans="1:20" ht="15" customHeight="1" x14ac:dyDescent="0.2">
      <c r="A313" s="230" t="s">
        <v>2510</v>
      </c>
      <c r="B313" s="99">
        <v>64</v>
      </c>
      <c r="C313" s="100">
        <v>24283</v>
      </c>
      <c r="D313" s="233" t="s">
        <v>724</v>
      </c>
      <c r="E313" s="101" t="s">
        <v>403</v>
      </c>
      <c r="F313" s="220" t="s">
        <v>1571</v>
      </c>
      <c r="G313" s="216" t="s">
        <v>1552</v>
      </c>
      <c r="H313" s="216">
        <v>24.136199999999999</v>
      </c>
      <c r="I313" s="220" t="s">
        <v>417</v>
      </c>
      <c r="J313" s="137">
        <v>20</v>
      </c>
      <c r="K313" s="105">
        <v>20.16</v>
      </c>
      <c r="L313" s="105" t="s">
        <v>1575</v>
      </c>
      <c r="M313" s="129">
        <f>SUMIFS('C - Sazby a jednotkové ceny'!$H$7:$H$69,'C - Sazby a jednotkové ceny'!$E$7:$E$69,I313,'C - Sazby a jednotkové ceny'!$F$7:$F$69,J313)</f>
        <v>0</v>
      </c>
      <c r="N313" s="131">
        <f t="shared" si="4"/>
        <v>0</v>
      </c>
      <c r="O313" s="137" t="s">
        <v>1586</v>
      </c>
      <c r="P313" s="105" t="s">
        <v>1585</v>
      </c>
      <c r="Q313" s="105" t="s">
        <v>1585</v>
      </c>
      <c r="R313" s="105" t="s">
        <v>1585</v>
      </c>
      <c r="S313" s="105" t="s">
        <v>1585</v>
      </c>
      <c r="T313" s="105" t="s">
        <v>1585</v>
      </c>
    </row>
    <row r="314" spans="1:20" ht="15" customHeight="1" x14ac:dyDescent="0.2">
      <c r="A314" s="230" t="s">
        <v>2510</v>
      </c>
      <c r="B314" s="99">
        <v>64</v>
      </c>
      <c r="C314" s="100">
        <v>24283</v>
      </c>
      <c r="D314" s="233" t="s">
        <v>725</v>
      </c>
      <c r="E314" s="101" t="s">
        <v>403</v>
      </c>
      <c r="F314" s="220" t="s">
        <v>1571</v>
      </c>
      <c r="G314" s="216" t="s">
        <v>1552</v>
      </c>
      <c r="H314" s="216">
        <v>48.272399999999998</v>
      </c>
      <c r="I314" s="220" t="s">
        <v>417</v>
      </c>
      <c r="J314" s="137">
        <v>20</v>
      </c>
      <c r="K314" s="105">
        <v>38.4</v>
      </c>
      <c r="L314" s="105" t="s">
        <v>1575</v>
      </c>
      <c r="M314" s="129">
        <f>SUMIFS('C - Sazby a jednotkové ceny'!$H$7:$H$69,'C - Sazby a jednotkové ceny'!$E$7:$E$69,I314,'C - Sazby a jednotkové ceny'!$F$7:$F$69,J314)</f>
        <v>0</v>
      </c>
      <c r="N314" s="131">
        <f t="shared" si="4"/>
        <v>0</v>
      </c>
      <c r="O314" s="137" t="s">
        <v>1586</v>
      </c>
      <c r="P314" s="105" t="s">
        <v>1585</v>
      </c>
      <c r="Q314" s="105" t="s">
        <v>1585</v>
      </c>
      <c r="R314" s="105" t="s">
        <v>1585</v>
      </c>
      <c r="S314" s="105" t="s">
        <v>1585</v>
      </c>
      <c r="T314" s="105" t="s">
        <v>1585</v>
      </c>
    </row>
    <row r="315" spans="1:20" ht="15" customHeight="1" x14ac:dyDescent="0.2">
      <c r="A315" s="230" t="s">
        <v>2510</v>
      </c>
      <c r="B315" s="99">
        <v>64</v>
      </c>
      <c r="C315" s="100">
        <v>24283</v>
      </c>
      <c r="D315" s="233" t="s">
        <v>726</v>
      </c>
      <c r="E315" s="101" t="s">
        <v>403</v>
      </c>
      <c r="F315" s="220" t="s">
        <v>1571</v>
      </c>
      <c r="G315" s="216" t="s">
        <v>1552</v>
      </c>
      <c r="H315" s="216">
        <v>48.272399999999998</v>
      </c>
      <c r="I315" s="220" t="s">
        <v>417</v>
      </c>
      <c r="J315" s="137">
        <v>20</v>
      </c>
      <c r="K315" s="105">
        <v>37.76</v>
      </c>
      <c r="L315" s="105" t="s">
        <v>1575</v>
      </c>
      <c r="M315" s="129">
        <f>SUMIFS('C - Sazby a jednotkové ceny'!$H$7:$H$69,'C - Sazby a jednotkové ceny'!$E$7:$E$69,I315,'C - Sazby a jednotkové ceny'!$F$7:$F$69,J315)</f>
        <v>0</v>
      </c>
      <c r="N315" s="131">
        <f t="shared" si="4"/>
        <v>0</v>
      </c>
      <c r="O315" s="137" t="s">
        <v>1586</v>
      </c>
      <c r="P315" s="105" t="s">
        <v>1585</v>
      </c>
      <c r="Q315" s="105" t="s">
        <v>1585</v>
      </c>
      <c r="R315" s="105" t="s">
        <v>1585</v>
      </c>
      <c r="S315" s="105" t="s">
        <v>1585</v>
      </c>
      <c r="T315" s="105" t="s">
        <v>1585</v>
      </c>
    </row>
    <row r="316" spans="1:20" ht="15" customHeight="1" x14ac:dyDescent="0.2">
      <c r="A316" s="230" t="s">
        <v>2510</v>
      </c>
      <c r="B316" s="99">
        <v>64</v>
      </c>
      <c r="C316" s="100">
        <v>24283</v>
      </c>
      <c r="D316" s="233" t="s">
        <v>727</v>
      </c>
      <c r="E316" s="101" t="s">
        <v>403</v>
      </c>
      <c r="F316" s="220" t="s">
        <v>1571</v>
      </c>
      <c r="G316" s="216" t="s">
        <v>1552</v>
      </c>
      <c r="H316" s="216">
        <v>48.272399999999998</v>
      </c>
      <c r="I316" s="220" t="s">
        <v>417</v>
      </c>
      <c r="J316" s="137">
        <v>20</v>
      </c>
      <c r="K316" s="105">
        <v>38.4</v>
      </c>
      <c r="L316" s="105" t="s">
        <v>1575</v>
      </c>
      <c r="M316" s="129">
        <f>SUMIFS('C - Sazby a jednotkové ceny'!$H$7:$H$69,'C - Sazby a jednotkové ceny'!$E$7:$E$69,I316,'C - Sazby a jednotkové ceny'!$F$7:$F$69,J316)</f>
        <v>0</v>
      </c>
      <c r="N316" s="131">
        <f t="shared" si="4"/>
        <v>0</v>
      </c>
      <c r="O316" s="137" t="s">
        <v>1586</v>
      </c>
      <c r="P316" s="105" t="s">
        <v>1585</v>
      </c>
      <c r="Q316" s="105" t="s">
        <v>1585</v>
      </c>
      <c r="R316" s="105" t="s">
        <v>1585</v>
      </c>
      <c r="S316" s="105" t="s">
        <v>1585</v>
      </c>
      <c r="T316" s="105" t="s">
        <v>1585</v>
      </c>
    </row>
    <row r="317" spans="1:20" ht="15" customHeight="1" x14ac:dyDescent="0.2">
      <c r="A317" s="230" t="s">
        <v>2510</v>
      </c>
      <c r="B317" s="99">
        <v>64</v>
      </c>
      <c r="C317" s="100">
        <v>24283</v>
      </c>
      <c r="D317" s="233" t="s">
        <v>728</v>
      </c>
      <c r="E317" s="101" t="s">
        <v>403</v>
      </c>
      <c r="F317" s="220" t="s">
        <v>1571</v>
      </c>
      <c r="G317" s="216" t="s">
        <v>1552</v>
      </c>
      <c r="H317" s="216">
        <v>48.272399999999998</v>
      </c>
      <c r="I317" s="220" t="s">
        <v>417</v>
      </c>
      <c r="J317" s="137">
        <v>20</v>
      </c>
      <c r="K317" s="105">
        <v>38.08</v>
      </c>
      <c r="L317" s="105" t="s">
        <v>1575</v>
      </c>
      <c r="M317" s="129">
        <f>SUMIFS('C - Sazby a jednotkové ceny'!$H$7:$H$69,'C - Sazby a jednotkové ceny'!$E$7:$E$69,I317,'C - Sazby a jednotkové ceny'!$F$7:$F$69,J317)</f>
        <v>0</v>
      </c>
      <c r="N317" s="131">
        <f t="shared" si="4"/>
        <v>0</v>
      </c>
      <c r="O317" s="137" t="s">
        <v>1586</v>
      </c>
      <c r="P317" s="105" t="s">
        <v>1585</v>
      </c>
      <c r="Q317" s="105" t="s">
        <v>1585</v>
      </c>
      <c r="R317" s="105" t="s">
        <v>1585</v>
      </c>
      <c r="S317" s="105" t="s">
        <v>1585</v>
      </c>
      <c r="T317" s="105" t="s">
        <v>1585</v>
      </c>
    </row>
    <row r="318" spans="1:20" ht="15" customHeight="1" x14ac:dyDescent="0.2">
      <c r="A318" s="230" t="s">
        <v>2510</v>
      </c>
      <c r="B318" s="99">
        <v>64</v>
      </c>
      <c r="C318" s="100">
        <v>24283</v>
      </c>
      <c r="D318" s="233" t="s">
        <v>729</v>
      </c>
      <c r="E318" s="101" t="s">
        <v>403</v>
      </c>
      <c r="F318" s="220" t="s">
        <v>1571</v>
      </c>
      <c r="G318" s="216" t="s">
        <v>1552</v>
      </c>
      <c r="H318" s="216">
        <v>24.136199999999999</v>
      </c>
      <c r="I318" s="220" t="s">
        <v>417</v>
      </c>
      <c r="J318" s="137">
        <v>20</v>
      </c>
      <c r="K318" s="105">
        <v>19.84</v>
      </c>
      <c r="L318" s="105" t="s">
        <v>1575</v>
      </c>
      <c r="M318" s="129">
        <f>SUMIFS('C - Sazby a jednotkové ceny'!$H$7:$H$69,'C - Sazby a jednotkové ceny'!$E$7:$E$69,I318,'C - Sazby a jednotkové ceny'!$F$7:$F$69,J318)</f>
        <v>0</v>
      </c>
      <c r="N318" s="131">
        <f t="shared" si="4"/>
        <v>0</v>
      </c>
      <c r="O318" s="137" t="s">
        <v>1586</v>
      </c>
      <c r="P318" s="105" t="s">
        <v>1585</v>
      </c>
      <c r="Q318" s="105" t="s">
        <v>1585</v>
      </c>
      <c r="R318" s="105" t="s">
        <v>1585</v>
      </c>
      <c r="S318" s="105" t="s">
        <v>1585</v>
      </c>
      <c r="T318" s="105" t="s">
        <v>1585</v>
      </c>
    </row>
    <row r="319" spans="1:20" ht="15" customHeight="1" x14ac:dyDescent="0.2">
      <c r="A319" s="230" t="s">
        <v>2510</v>
      </c>
      <c r="B319" s="99">
        <v>64</v>
      </c>
      <c r="C319" s="100">
        <v>24283</v>
      </c>
      <c r="D319" s="233" t="s">
        <v>730</v>
      </c>
      <c r="E319" s="101" t="s">
        <v>403</v>
      </c>
      <c r="F319" s="220" t="s">
        <v>1571</v>
      </c>
      <c r="G319" s="216" t="s">
        <v>1552</v>
      </c>
      <c r="H319" s="216">
        <v>24.136199999999999</v>
      </c>
      <c r="I319" s="220" t="s">
        <v>417</v>
      </c>
      <c r="J319" s="137">
        <v>20</v>
      </c>
      <c r="K319" s="105">
        <v>19.2</v>
      </c>
      <c r="L319" s="105" t="s">
        <v>1575</v>
      </c>
      <c r="M319" s="129">
        <f>SUMIFS('C - Sazby a jednotkové ceny'!$H$7:$H$69,'C - Sazby a jednotkové ceny'!$E$7:$E$69,I319,'C - Sazby a jednotkové ceny'!$F$7:$F$69,J319)</f>
        <v>0</v>
      </c>
      <c r="N319" s="131">
        <f t="shared" si="4"/>
        <v>0</v>
      </c>
      <c r="O319" s="137" t="s">
        <v>1586</v>
      </c>
      <c r="P319" s="105" t="s">
        <v>1585</v>
      </c>
      <c r="Q319" s="105" t="s">
        <v>1585</v>
      </c>
      <c r="R319" s="105" t="s">
        <v>1585</v>
      </c>
      <c r="S319" s="105" t="s">
        <v>1585</v>
      </c>
      <c r="T319" s="105" t="s">
        <v>1585</v>
      </c>
    </row>
    <row r="320" spans="1:20" ht="15" customHeight="1" x14ac:dyDescent="0.2">
      <c r="A320" s="230" t="s">
        <v>2510</v>
      </c>
      <c r="B320" s="99">
        <v>64</v>
      </c>
      <c r="C320" s="100">
        <v>24283</v>
      </c>
      <c r="D320" s="233" t="s">
        <v>731</v>
      </c>
      <c r="E320" s="101" t="s">
        <v>403</v>
      </c>
      <c r="F320" s="220" t="s">
        <v>1571</v>
      </c>
      <c r="G320" s="216" t="s">
        <v>1552</v>
      </c>
      <c r="H320" s="216">
        <v>24.136199999999999</v>
      </c>
      <c r="I320" s="220" t="s">
        <v>417</v>
      </c>
      <c r="J320" s="137">
        <v>20</v>
      </c>
      <c r="K320" s="105">
        <v>20.16</v>
      </c>
      <c r="L320" s="105" t="s">
        <v>1575</v>
      </c>
      <c r="M320" s="129">
        <f>SUMIFS('C - Sazby a jednotkové ceny'!$H$7:$H$69,'C - Sazby a jednotkové ceny'!$E$7:$E$69,I320,'C - Sazby a jednotkové ceny'!$F$7:$F$69,J320)</f>
        <v>0</v>
      </c>
      <c r="N320" s="131">
        <f t="shared" si="4"/>
        <v>0</v>
      </c>
      <c r="O320" s="137" t="s">
        <v>1586</v>
      </c>
      <c r="P320" s="105" t="s">
        <v>1585</v>
      </c>
      <c r="Q320" s="105" t="s">
        <v>1585</v>
      </c>
      <c r="R320" s="105" t="s">
        <v>1585</v>
      </c>
      <c r="S320" s="105" t="s">
        <v>1585</v>
      </c>
      <c r="T320" s="105" t="s">
        <v>1585</v>
      </c>
    </row>
    <row r="321" spans="1:20" ht="15" customHeight="1" x14ac:dyDescent="0.2">
      <c r="A321" s="230" t="s">
        <v>2510</v>
      </c>
      <c r="B321" s="99">
        <v>64</v>
      </c>
      <c r="C321" s="100">
        <v>24283</v>
      </c>
      <c r="D321" s="233" t="s">
        <v>732</v>
      </c>
      <c r="E321" s="101" t="s">
        <v>403</v>
      </c>
      <c r="F321" s="220" t="s">
        <v>1571</v>
      </c>
      <c r="G321" s="216" t="s">
        <v>1552</v>
      </c>
      <c r="H321" s="216">
        <v>82.681871999999998</v>
      </c>
      <c r="I321" s="220" t="s">
        <v>417</v>
      </c>
      <c r="J321" s="137">
        <v>20</v>
      </c>
      <c r="K321" s="105">
        <v>50.4</v>
      </c>
      <c r="L321" s="105" t="s">
        <v>1575</v>
      </c>
      <c r="M321" s="129">
        <f>SUMIFS('C - Sazby a jednotkové ceny'!$H$7:$H$69,'C - Sazby a jednotkové ceny'!$E$7:$E$69,I321,'C - Sazby a jednotkové ceny'!$F$7:$F$69,J321)</f>
        <v>0</v>
      </c>
      <c r="N321" s="131">
        <f t="shared" si="4"/>
        <v>0</v>
      </c>
      <c r="O321" s="137" t="s">
        <v>1586</v>
      </c>
      <c r="P321" s="105" t="s">
        <v>1585</v>
      </c>
      <c r="Q321" s="105" t="s">
        <v>1585</v>
      </c>
      <c r="R321" s="105" t="s">
        <v>1585</v>
      </c>
      <c r="S321" s="105" t="s">
        <v>1585</v>
      </c>
      <c r="T321" s="105" t="s">
        <v>1585</v>
      </c>
    </row>
    <row r="322" spans="1:20" ht="15" customHeight="1" x14ac:dyDescent="0.2">
      <c r="A322" s="230" t="s">
        <v>2510</v>
      </c>
      <c r="B322" s="99">
        <v>64</v>
      </c>
      <c r="C322" s="100">
        <v>24283</v>
      </c>
      <c r="D322" s="233" t="s">
        <v>733</v>
      </c>
      <c r="E322" s="101" t="s">
        <v>403</v>
      </c>
      <c r="F322" s="220" t="s">
        <v>1571</v>
      </c>
      <c r="G322" s="216" t="s">
        <v>1552</v>
      </c>
      <c r="H322" s="216">
        <v>17.204736</v>
      </c>
      <c r="I322" s="220" t="s">
        <v>417</v>
      </c>
      <c r="J322" s="137">
        <v>20</v>
      </c>
      <c r="K322" s="105">
        <v>26.4</v>
      </c>
      <c r="L322" s="105" t="s">
        <v>1575</v>
      </c>
      <c r="M322" s="129">
        <f>SUMIFS('C - Sazby a jednotkové ceny'!$H$7:$H$69,'C - Sazby a jednotkové ceny'!$E$7:$E$69,I322,'C - Sazby a jednotkové ceny'!$F$7:$F$69,J322)</f>
        <v>0</v>
      </c>
      <c r="N322" s="131">
        <f t="shared" si="4"/>
        <v>0</v>
      </c>
      <c r="O322" s="137" t="s">
        <v>1586</v>
      </c>
      <c r="P322" s="105" t="s">
        <v>1585</v>
      </c>
      <c r="Q322" s="105" t="s">
        <v>1585</v>
      </c>
      <c r="R322" s="105" t="s">
        <v>1585</v>
      </c>
      <c r="S322" s="105" t="s">
        <v>1585</v>
      </c>
      <c r="T322" s="105" t="s">
        <v>1585</v>
      </c>
    </row>
    <row r="323" spans="1:20" ht="15" customHeight="1" x14ac:dyDescent="0.2">
      <c r="A323" s="230" t="s">
        <v>2510</v>
      </c>
      <c r="B323" s="99">
        <v>64</v>
      </c>
      <c r="C323" s="100">
        <v>24283</v>
      </c>
      <c r="D323" s="233" t="s">
        <v>734</v>
      </c>
      <c r="E323" s="101" t="s">
        <v>403</v>
      </c>
      <c r="F323" s="220" t="s">
        <v>1571</v>
      </c>
      <c r="G323" s="216" t="s">
        <v>1552</v>
      </c>
      <c r="H323" s="216">
        <v>48.272399999999998</v>
      </c>
      <c r="I323" s="220" t="s">
        <v>417</v>
      </c>
      <c r="J323" s="137">
        <v>20</v>
      </c>
      <c r="K323" s="105">
        <v>39.6</v>
      </c>
      <c r="L323" s="105" t="s">
        <v>1575</v>
      </c>
      <c r="M323" s="129">
        <f>SUMIFS('C - Sazby a jednotkové ceny'!$H$7:$H$69,'C - Sazby a jednotkové ceny'!$E$7:$E$69,I323,'C - Sazby a jednotkové ceny'!$F$7:$F$69,J323)</f>
        <v>0</v>
      </c>
      <c r="N323" s="131">
        <f t="shared" si="4"/>
        <v>0</v>
      </c>
      <c r="O323" s="137" t="s">
        <v>1586</v>
      </c>
      <c r="P323" s="105" t="s">
        <v>1585</v>
      </c>
      <c r="Q323" s="105" t="s">
        <v>1585</v>
      </c>
      <c r="R323" s="105" t="s">
        <v>1585</v>
      </c>
      <c r="S323" s="105" t="s">
        <v>1585</v>
      </c>
      <c r="T323" s="105" t="s">
        <v>1585</v>
      </c>
    </row>
    <row r="324" spans="1:20" ht="15" customHeight="1" x14ac:dyDescent="0.2">
      <c r="A324" s="230" t="s">
        <v>2510</v>
      </c>
      <c r="B324" s="99">
        <v>64</v>
      </c>
      <c r="C324" s="100">
        <v>24283</v>
      </c>
      <c r="D324" s="233" t="s">
        <v>735</v>
      </c>
      <c r="E324" s="101" t="s">
        <v>403</v>
      </c>
      <c r="F324" s="220" t="s">
        <v>1571</v>
      </c>
      <c r="G324" s="216" t="s">
        <v>1552</v>
      </c>
      <c r="H324" s="216">
        <v>48.272399999999998</v>
      </c>
      <c r="I324" s="220" t="s">
        <v>417</v>
      </c>
      <c r="J324" s="137">
        <v>20</v>
      </c>
      <c r="K324" s="105">
        <v>39.97</v>
      </c>
      <c r="L324" s="105" t="s">
        <v>1575</v>
      </c>
      <c r="M324" s="129">
        <f>SUMIFS('C - Sazby a jednotkové ceny'!$H$7:$H$69,'C - Sazby a jednotkové ceny'!$E$7:$E$69,I324,'C - Sazby a jednotkové ceny'!$F$7:$F$69,J324)</f>
        <v>0</v>
      </c>
      <c r="N324" s="131">
        <f t="shared" si="4"/>
        <v>0</v>
      </c>
      <c r="O324" s="137" t="s">
        <v>1586</v>
      </c>
      <c r="P324" s="105" t="s">
        <v>1585</v>
      </c>
      <c r="Q324" s="105" t="s">
        <v>1585</v>
      </c>
      <c r="R324" s="105" t="s">
        <v>1585</v>
      </c>
      <c r="S324" s="105" t="s">
        <v>1585</v>
      </c>
      <c r="T324" s="105" t="s">
        <v>1585</v>
      </c>
    </row>
    <row r="325" spans="1:20" ht="15" customHeight="1" x14ac:dyDescent="0.2">
      <c r="A325" s="230" t="s">
        <v>2510</v>
      </c>
      <c r="B325" s="99">
        <v>64</v>
      </c>
      <c r="C325" s="100">
        <v>24283</v>
      </c>
      <c r="D325" s="233" t="s">
        <v>736</v>
      </c>
      <c r="E325" s="101" t="s">
        <v>403</v>
      </c>
      <c r="F325" s="220" t="s">
        <v>1571</v>
      </c>
      <c r="G325" s="216" t="s">
        <v>1552</v>
      </c>
      <c r="H325" s="216">
        <v>24.136199999999999</v>
      </c>
      <c r="I325" s="220" t="s">
        <v>417</v>
      </c>
      <c r="J325" s="137">
        <v>20</v>
      </c>
      <c r="K325" s="105">
        <v>14.46</v>
      </c>
      <c r="L325" s="105" t="s">
        <v>1575</v>
      </c>
      <c r="M325" s="129">
        <f>SUMIFS('C - Sazby a jednotkové ceny'!$H$7:$H$69,'C - Sazby a jednotkové ceny'!$E$7:$E$69,I325,'C - Sazby a jednotkové ceny'!$F$7:$F$69,J325)</f>
        <v>0</v>
      </c>
      <c r="N325" s="131">
        <f t="shared" si="4"/>
        <v>0</v>
      </c>
      <c r="O325" s="137" t="s">
        <v>1586</v>
      </c>
      <c r="P325" s="105" t="s">
        <v>1585</v>
      </c>
      <c r="Q325" s="105" t="s">
        <v>1585</v>
      </c>
      <c r="R325" s="105" t="s">
        <v>1585</v>
      </c>
      <c r="S325" s="105" t="s">
        <v>1585</v>
      </c>
      <c r="T325" s="105" t="s">
        <v>1585</v>
      </c>
    </row>
    <row r="326" spans="1:20" ht="15" customHeight="1" x14ac:dyDescent="0.2">
      <c r="A326" s="230" t="s">
        <v>2510</v>
      </c>
      <c r="B326" s="99">
        <v>64</v>
      </c>
      <c r="C326" s="100">
        <v>24283</v>
      </c>
      <c r="D326" s="233" t="s">
        <v>737</v>
      </c>
      <c r="E326" s="101" t="s">
        <v>403</v>
      </c>
      <c r="F326" s="220" t="s">
        <v>1571</v>
      </c>
      <c r="G326" s="216" t="s">
        <v>1552</v>
      </c>
      <c r="H326" s="216">
        <v>24.136199999999999</v>
      </c>
      <c r="I326" s="220" t="s">
        <v>417</v>
      </c>
      <c r="J326" s="137">
        <v>20</v>
      </c>
      <c r="K326" s="105">
        <v>18.5</v>
      </c>
      <c r="L326" s="105" t="s">
        <v>1575</v>
      </c>
      <c r="M326" s="129">
        <f>SUMIFS('C - Sazby a jednotkové ceny'!$H$7:$H$69,'C - Sazby a jednotkové ceny'!$E$7:$E$69,I326,'C - Sazby a jednotkové ceny'!$F$7:$F$69,J326)</f>
        <v>0</v>
      </c>
      <c r="N326" s="131">
        <f t="shared" si="4"/>
        <v>0</v>
      </c>
      <c r="O326" s="137" t="s">
        <v>1586</v>
      </c>
      <c r="P326" s="105" t="s">
        <v>1585</v>
      </c>
      <c r="Q326" s="105" t="s">
        <v>1585</v>
      </c>
      <c r="R326" s="105" t="s">
        <v>1585</v>
      </c>
      <c r="S326" s="105" t="s">
        <v>1585</v>
      </c>
      <c r="T326" s="105" t="s">
        <v>1585</v>
      </c>
    </row>
    <row r="327" spans="1:20" ht="15" customHeight="1" x14ac:dyDescent="0.2">
      <c r="A327" s="230" t="s">
        <v>2510</v>
      </c>
      <c r="B327" s="99">
        <v>64</v>
      </c>
      <c r="C327" s="100">
        <v>24283</v>
      </c>
      <c r="D327" s="233" t="s">
        <v>738</v>
      </c>
      <c r="E327" s="101" t="s">
        <v>403</v>
      </c>
      <c r="F327" s="220" t="s">
        <v>1571</v>
      </c>
      <c r="G327" s="216" t="s">
        <v>2526</v>
      </c>
      <c r="H327" s="216">
        <v>6.29</v>
      </c>
      <c r="I327" s="220" t="s">
        <v>417</v>
      </c>
      <c r="J327" s="137">
        <v>20</v>
      </c>
      <c r="K327" s="105">
        <v>2.99</v>
      </c>
      <c r="L327" s="105" t="s">
        <v>1575</v>
      </c>
      <c r="M327" s="129">
        <f>SUMIFS('C - Sazby a jednotkové ceny'!$H$7:$H$69,'C - Sazby a jednotkové ceny'!$E$7:$E$69,I327,'C - Sazby a jednotkové ceny'!$F$7:$F$69,J327)</f>
        <v>0</v>
      </c>
      <c r="N327" s="131">
        <f t="shared" ref="N327:N390" si="5">J327*M327*K327*(365/12/28)</f>
        <v>0</v>
      </c>
      <c r="O327" s="137" t="s">
        <v>1586</v>
      </c>
      <c r="P327" s="105" t="s">
        <v>1585</v>
      </c>
      <c r="Q327" s="105" t="s">
        <v>1585</v>
      </c>
      <c r="R327" s="105" t="s">
        <v>1585</v>
      </c>
      <c r="S327" s="105" t="s">
        <v>1585</v>
      </c>
      <c r="T327" s="105" t="s">
        <v>1585</v>
      </c>
    </row>
    <row r="328" spans="1:20" ht="15" customHeight="1" x14ac:dyDescent="0.2">
      <c r="A328" s="230" t="s">
        <v>2510</v>
      </c>
      <c r="B328" s="99">
        <v>64</v>
      </c>
      <c r="C328" s="100">
        <v>24283</v>
      </c>
      <c r="D328" s="233" t="s">
        <v>739</v>
      </c>
      <c r="E328" s="101" t="s">
        <v>403</v>
      </c>
      <c r="F328" s="220" t="s">
        <v>1571</v>
      </c>
      <c r="G328" s="216" t="s">
        <v>1552</v>
      </c>
      <c r="H328" s="216">
        <v>24.136199999999999</v>
      </c>
      <c r="I328" s="220" t="s">
        <v>417</v>
      </c>
      <c r="J328" s="137">
        <v>20</v>
      </c>
      <c r="K328" s="105">
        <v>13.39</v>
      </c>
      <c r="L328" s="105" t="s">
        <v>1575</v>
      </c>
      <c r="M328" s="129">
        <f>SUMIFS('C - Sazby a jednotkové ceny'!$H$7:$H$69,'C - Sazby a jednotkové ceny'!$E$7:$E$69,I328,'C - Sazby a jednotkové ceny'!$F$7:$F$69,J328)</f>
        <v>0</v>
      </c>
      <c r="N328" s="131">
        <f t="shared" si="5"/>
        <v>0</v>
      </c>
      <c r="O328" s="137" t="s">
        <v>1586</v>
      </c>
      <c r="P328" s="105" t="s">
        <v>1585</v>
      </c>
      <c r="Q328" s="105" t="s">
        <v>1585</v>
      </c>
      <c r="R328" s="105" t="s">
        <v>1585</v>
      </c>
      <c r="S328" s="105" t="s">
        <v>1585</v>
      </c>
      <c r="T328" s="105" t="s">
        <v>1585</v>
      </c>
    </row>
    <row r="329" spans="1:20" ht="15" customHeight="1" x14ac:dyDescent="0.2">
      <c r="A329" s="230" t="s">
        <v>489</v>
      </c>
      <c r="B329" s="99">
        <v>64</v>
      </c>
      <c r="C329" s="100">
        <v>24283</v>
      </c>
      <c r="D329" s="233" t="s">
        <v>740</v>
      </c>
      <c r="E329" s="101" t="s">
        <v>403</v>
      </c>
      <c r="F329" s="220" t="s">
        <v>1571</v>
      </c>
      <c r="G329" s="216" t="s">
        <v>2526</v>
      </c>
      <c r="H329" s="216">
        <v>0</v>
      </c>
      <c r="I329" s="220" t="s">
        <v>417</v>
      </c>
      <c r="J329" s="137">
        <v>20</v>
      </c>
      <c r="K329" s="105">
        <v>5.1100000000000003</v>
      </c>
      <c r="L329" s="105" t="s">
        <v>1575</v>
      </c>
      <c r="M329" s="129">
        <f>SUMIFS('C - Sazby a jednotkové ceny'!$H$7:$H$69,'C - Sazby a jednotkové ceny'!$E$7:$E$69,I329,'C - Sazby a jednotkové ceny'!$F$7:$F$69,J329)</f>
        <v>0</v>
      </c>
      <c r="N329" s="131">
        <f t="shared" si="5"/>
        <v>0</v>
      </c>
      <c r="O329" s="137" t="s">
        <v>1586</v>
      </c>
      <c r="P329" s="105" t="s">
        <v>1585</v>
      </c>
      <c r="Q329" s="105" t="s">
        <v>1585</v>
      </c>
      <c r="R329" s="105" t="s">
        <v>1585</v>
      </c>
      <c r="S329" s="105" t="s">
        <v>1585</v>
      </c>
      <c r="T329" s="105" t="s">
        <v>1585</v>
      </c>
    </row>
    <row r="330" spans="1:20" ht="15" customHeight="1" x14ac:dyDescent="0.2">
      <c r="A330" s="230" t="s">
        <v>2510</v>
      </c>
      <c r="B330" s="99">
        <v>64</v>
      </c>
      <c r="C330" s="100">
        <v>24283</v>
      </c>
      <c r="D330" s="233" t="s">
        <v>741</v>
      </c>
      <c r="E330" s="101" t="s">
        <v>403</v>
      </c>
      <c r="F330" s="220" t="s">
        <v>1571</v>
      </c>
      <c r="G330" s="216" t="s">
        <v>1552</v>
      </c>
      <c r="H330" s="216">
        <v>24.136199999999999</v>
      </c>
      <c r="I330" s="220" t="s">
        <v>417</v>
      </c>
      <c r="J330" s="137">
        <v>20</v>
      </c>
      <c r="K330" s="105">
        <v>22.2</v>
      </c>
      <c r="L330" s="105" t="s">
        <v>1575</v>
      </c>
      <c r="M330" s="129">
        <f>SUMIFS('C - Sazby a jednotkové ceny'!$H$7:$H$69,'C - Sazby a jednotkové ceny'!$E$7:$E$69,I330,'C - Sazby a jednotkové ceny'!$F$7:$F$69,J330)</f>
        <v>0</v>
      </c>
      <c r="N330" s="131">
        <f t="shared" si="5"/>
        <v>0</v>
      </c>
      <c r="O330" s="137" t="s">
        <v>1586</v>
      </c>
      <c r="P330" s="105" t="s">
        <v>1585</v>
      </c>
      <c r="Q330" s="105" t="s">
        <v>1585</v>
      </c>
      <c r="R330" s="105" t="s">
        <v>1585</v>
      </c>
      <c r="S330" s="105" t="s">
        <v>1585</v>
      </c>
      <c r="T330" s="105" t="s">
        <v>1585</v>
      </c>
    </row>
    <row r="331" spans="1:20" ht="15" customHeight="1" x14ac:dyDescent="0.2">
      <c r="A331" s="230" t="s">
        <v>2510</v>
      </c>
      <c r="B331" s="99">
        <v>64</v>
      </c>
      <c r="C331" s="100">
        <v>24283</v>
      </c>
      <c r="D331" s="233" t="s">
        <v>742</v>
      </c>
      <c r="E331" s="101" t="s">
        <v>403</v>
      </c>
      <c r="F331" s="220" t="s">
        <v>1571</v>
      </c>
      <c r="G331" s="216" t="s">
        <v>1552</v>
      </c>
      <c r="H331" s="216">
        <v>24.136199999999999</v>
      </c>
      <c r="I331" s="220" t="s">
        <v>417</v>
      </c>
      <c r="J331" s="137">
        <v>20</v>
      </c>
      <c r="K331" s="105">
        <v>13.06</v>
      </c>
      <c r="L331" s="105" t="s">
        <v>1575</v>
      </c>
      <c r="M331" s="129">
        <f>SUMIFS('C - Sazby a jednotkové ceny'!$H$7:$H$69,'C - Sazby a jednotkové ceny'!$E$7:$E$69,I331,'C - Sazby a jednotkové ceny'!$F$7:$F$69,J331)</f>
        <v>0</v>
      </c>
      <c r="N331" s="131">
        <f t="shared" si="5"/>
        <v>0</v>
      </c>
      <c r="O331" s="137" t="s">
        <v>1586</v>
      </c>
      <c r="P331" s="105" t="s">
        <v>1585</v>
      </c>
      <c r="Q331" s="105" t="s">
        <v>1585</v>
      </c>
      <c r="R331" s="105" t="s">
        <v>1585</v>
      </c>
      <c r="S331" s="105" t="s">
        <v>1585</v>
      </c>
      <c r="T331" s="105" t="s">
        <v>1585</v>
      </c>
    </row>
    <row r="332" spans="1:20" ht="15" customHeight="1" x14ac:dyDescent="0.2">
      <c r="A332" s="230" t="s">
        <v>2510</v>
      </c>
      <c r="B332" s="99">
        <v>64</v>
      </c>
      <c r="C332" s="100">
        <v>24283</v>
      </c>
      <c r="D332" s="233" t="s">
        <v>743</v>
      </c>
      <c r="E332" s="101" t="s">
        <v>403</v>
      </c>
      <c r="F332" s="220" t="s">
        <v>1571</v>
      </c>
      <c r="G332" s="216" t="s">
        <v>1552</v>
      </c>
      <c r="H332" s="216">
        <v>24.136199999999999</v>
      </c>
      <c r="I332" s="220" t="s">
        <v>417</v>
      </c>
      <c r="J332" s="137">
        <v>20</v>
      </c>
      <c r="K332" s="105">
        <v>20.14</v>
      </c>
      <c r="L332" s="105" t="s">
        <v>1575</v>
      </c>
      <c r="M332" s="129">
        <f>SUMIFS('C - Sazby a jednotkové ceny'!$H$7:$H$69,'C - Sazby a jednotkové ceny'!$E$7:$E$69,I332,'C - Sazby a jednotkové ceny'!$F$7:$F$69,J332)</f>
        <v>0</v>
      </c>
      <c r="N332" s="131">
        <f t="shared" si="5"/>
        <v>0</v>
      </c>
      <c r="O332" s="137" t="s">
        <v>1586</v>
      </c>
      <c r="P332" s="105" t="s">
        <v>1585</v>
      </c>
      <c r="Q332" s="105" t="s">
        <v>1585</v>
      </c>
      <c r="R332" s="105" t="s">
        <v>1585</v>
      </c>
      <c r="S332" s="105" t="s">
        <v>1585</v>
      </c>
      <c r="T332" s="105" t="s">
        <v>1585</v>
      </c>
    </row>
    <row r="333" spans="1:20" ht="15" customHeight="1" x14ac:dyDescent="0.2">
      <c r="A333" s="230" t="s">
        <v>2510</v>
      </c>
      <c r="B333" s="99">
        <v>64</v>
      </c>
      <c r="C333" s="100">
        <v>24283</v>
      </c>
      <c r="D333" s="233" t="s">
        <v>744</v>
      </c>
      <c r="E333" s="101" t="s">
        <v>403</v>
      </c>
      <c r="F333" s="220" t="s">
        <v>1571</v>
      </c>
      <c r="G333" s="216" t="s">
        <v>1552</v>
      </c>
      <c r="H333" s="216">
        <v>24.136199999999999</v>
      </c>
      <c r="I333" s="220" t="s">
        <v>417</v>
      </c>
      <c r="J333" s="137">
        <v>20</v>
      </c>
      <c r="K333" s="105">
        <v>20.48</v>
      </c>
      <c r="L333" s="105" t="s">
        <v>1575</v>
      </c>
      <c r="M333" s="129">
        <f>SUMIFS('C - Sazby a jednotkové ceny'!$H$7:$H$69,'C - Sazby a jednotkové ceny'!$E$7:$E$69,I333,'C - Sazby a jednotkové ceny'!$F$7:$F$69,J333)</f>
        <v>0</v>
      </c>
      <c r="N333" s="131">
        <f t="shared" si="5"/>
        <v>0</v>
      </c>
      <c r="O333" s="137" t="s">
        <v>1586</v>
      </c>
      <c r="P333" s="105" t="s">
        <v>1585</v>
      </c>
      <c r="Q333" s="105" t="s">
        <v>1585</v>
      </c>
      <c r="R333" s="105" t="s">
        <v>1585</v>
      </c>
      <c r="S333" s="105" t="s">
        <v>1585</v>
      </c>
      <c r="T333" s="105" t="s">
        <v>1585</v>
      </c>
    </row>
    <row r="334" spans="1:20" ht="15" customHeight="1" x14ac:dyDescent="0.2">
      <c r="A334" s="230" t="s">
        <v>2510</v>
      </c>
      <c r="B334" s="99">
        <v>64</v>
      </c>
      <c r="C334" s="100">
        <v>24283</v>
      </c>
      <c r="D334" s="233" t="s">
        <v>745</v>
      </c>
      <c r="E334" s="101" t="s">
        <v>403</v>
      </c>
      <c r="F334" s="220" t="s">
        <v>1571</v>
      </c>
      <c r="G334" s="216" t="s">
        <v>1552</v>
      </c>
      <c r="H334" s="216">
        <v>24.136199999999999</v>
      </c>
      <c r="I334" s="220" t="s">
        <v>417</v>
      </c>
      <c r="J334" s="137">
        <v>20</v>
      </c>
      <c r="K334" s="105">
        <v>40.619999999999997</v>
      </c>
      <c r="L334" s="105" t="s">
        <v>1575</v>
      </c>
      <c r="M334" s="129">
        <f>SUMIFS('C - Sazby a jednotkové ceny'!$H$7:$H$69,'C - Sazby a jednotkové ceny'!$E$7:$E$69,I334,'C - Sazby a jednotkové ceny'!$F$7:$F$69,J334)</f>
        <v>0</v>
      </c>
      <c r="N334" s="131">
        <f t="shared" si="5"/>
        <v>0</v>
      </c>
      <c r="O334" s="137" t="s">
        <v>1586</v>
      </c>
      <c r="P334" s="105" t="s">
        <v>1585</v>
      </c>
      <c r="Q334" s="105" t="s">
        <v>1585</v>
      </c>
      <c r="R334" s="105" t="s">
        <v>1585</v>
      </c>
      <c r="S334" s="105" t="s">
        <v>1585</v>
      </c>
      <c r="T334" s="105" t="s">
        <v>1585</v>
      </c>
    </row>
    <row r="335" spans="1:20" ht="15" customHeight="1" x14ac:dyDescent="0.2">
      <c r="A335" s="230" t="s">
        <v>2510</v>
      </c>
      <c r="B335" s="99">
        <v>64</v>
      </c>
      <c r="C335" s="100">
        <v>24283</v>
      </c>
      <c r="D335" s="233" t="s">
        <v>746</v>
      </c>
      <c r="E335" s="101" t="s">
        <v>403</v>
      </c>
      <c r="F335" s="220" t="s">
        <v>1571</v>
      </c>
      <c r="G335" s="216" t="s">
        <v>1552</v>
      </c>
      <c r="H335" s="216">
        <v>24.136199999999999</v>
      </c>
      <c r="I335" s="220" t="s">
        <v>417</v>
      </c>
      <c r="J335" s="137">
        <v>20</v>
      </c>
      <c r="K335" s="105">
        <v>19.8</v>
      </c>
      <c r="L335" s="105" t="s">
        <v>1575</v>
      </c>
      <c r="M335" s="129">
        <f>SUMIFS('C - Sazby a jednotkové ceny'!$H$7:$H$69,'C - Sazby a jednotkové ceny'!$E$7:$E$69,I335,'C - Sazby a jednotkové ceny'!$F$7:$F$69,J335)</f>
        <v>0</v>
      </c>
      <c r="N335" s="131">
        <f t="shared" si="5"/>
        <v>0</v>
      </c>
      <c r="O335" s="137" t="s">
        <v>1586</v>
      </c>
      <c r="P335" s="105" t="s">
        <v>1585</v>
      </c>
      <c r="Q335" s="105" t="s">
        <v>1585</v>
      </c>
      <c r="R335" s="105" t="s">
        <v>1585</v>
      </c>
      <c r="S335" s="105" t="s">
        <v>1585</v>
      </c>
      <c r="T335" s="105" t="s">
        <v>1585</v>
      </c>
    </row>
    <row r="336" spans="1:20" ht="15" customHeight="1" x14ac:dyDescent="0.2">
      <c r="A336" s="230" t="s">
        <v>2510</v>
      </c>
      <c r="B336" s="99">
        <v>64</v>
      </c>
      <c r="C336" s="100">
        <v>24283</v>
      </c>
      <c r="D336" s="233" t="s">
        <v>747</v>
      </c>
      <c r="E336" s="101" t="s">
        <v>403</v>
      </c>
      <c r="F336" s="220" t="s">
        <v>1571</v>
      </c>
      <c r="G336" s="216" t="s">
        <v>1552</v>
      </c>
      <c r="H336" s="216">
        <v>24.136199999999999</v>
      </c>
      <c r="I336" s="220" t="s">
        <v>417</v>
      </c>
      <c r="J336" s="137">
        <v>20</v>
      </c>
      <c r="K336" s="105">
        <v>18.34</v>
      </c>
      <c r="L336" s="105" t="s">
        <v>1575</v>
      </c>
      <c r="M336" s="129">
        <f>SUMIFS('C - Sazby a jednotkové ceny'!$H$7:$H$69,'C - Sazby a jednotkové ceny'!$E$7:$E$69,I336,'C - Sazby a jednotkové ceny'!$F$7:$F$69,J336)</f>
        <v>0</v>
      </c>
      <c r="N336" s="131">
        <f t="shared" si="5"/>
        <v>0</v>
      </c>
      <c r="O336" s="137" t="s">
        <v>1586</v>
      </c>
      <c r="P336" s="105" t="s">
        <v>1585</v>
      </c>
      <c r="Q336" s="105" t="s">
        <v>1585</v>
      </c>
      <c r="R336" s="105" t="s">
        <v>1585</v>
      </c>
      <c r="S336" s="105" t="s">
        <v>1585</v>
      </c>
      <c r="T336" s="105" t="s">
        <v>1585</v>
      </c>
    </row>
    <row r="337" spans="1:20" ht="15" customHeight="1" x14ac:dyDescent="0.2">
      <c r="A337" s="230" t="s">
        <v>2510</v>
      </c>
      <c r="B337" s="99">
        <v>64</v>
      </c>
      <c r="C337" s="100">
        <v>24283</v>
      </c>
      <c r="D337" s="233" t="s">
        <v>748</v>
      </c>
      <c r="E337" s="101" t="s">
        <v>403</v>
      </c>
      <c r="F337" s="220" t="s">
        <v>1571</v>
      </c>
      <c r="G337" s="216" t="s">
        <v>1552</v>
      </c>
      <c r="H337" s="216">
        <v>24.136199999999999</v>
      </c>
      <c r="I337" s="220" t="s">
        <v>417</v>
      </c>
      <c r="J337" s="137">
        <v>20</v>
      </c>
      <c r="K337" s="105">
        <v>21.85</v>
      </c>
      <c r="L337" s="105" t="s">
        <v>1575</v>
      </c>
      <c r="M337" s="129">
        <f>SUMIFS('C - Sazby a jednotkové ceny'!$H$7:$H$69,'C - Sazby a jednotkové ceny'!$E$7:$E$69,I337,'C - Sazby a jednotkové ceny'!$F$7:$F$69,J337)</f>
        <v>0</v>
      </c>
      <c r="N337" s="131">
        <f t="shared" si="5"/>
        <v>0</v>
      </c>
      <c r="O337" s="137" t="s">
        <v>1586</v>
      </c>
      <c r="P337" s="105" t="s">
        <v>1585</v>
      </c>
      <c r="Q337" s="105" t="s">
        <v>1585</v>
      </c>
      <c r="R337" s="105" t="s">
        <v>1585</v>
      </c>
      <c r="S337" s="105" t="s">
        <v>1585</v>
      </c>
      <c r="T337" s="105" t="s">
        <v>1585</v>
      </c>
    </row>
    <row r="338" spans="1:20" ht="15" customHeight="1" x14ac:dyDescent="0.2">
      <c r="A338" s="230" t="s">
        <v>2510</v>
      </c>
      <c r="B338" s="99">
        <v>64</v>
      </c>
      <c r="C338" s="100">
        <v>24283</v>
      </c>
      <c r="D338" s="233" t="s">
        <v>749</v>
      </c>
      <c r="E338" s="101" t="s">
        <v>403</v>
      </c>
      <c r="F338" s="220" t="s">
        <v>1571</v>
      </c>
      <c r="G338" s="216" t="s">
        <v>1552</v>
      </c>
      <c r="H338" s="216">
        <v>24.136199999999999</v>
      </c>
      <c r="I338" s="220" t="s">
        <v>417</v>
      </c>
      <c r="J338" s="137">
        <v>20</v>
      </c>
      <c r="K338" s="105">
        <v>17.739999999999998</v>
      </c>
      <c r="L338" s="105" t="s">
        <v>1575</v>
      </c>
      <c r="M338" s="129">
        <f>SUMIFS('C - Sazby a jednotkové ceny'!$H$7:$H$69,'C - Sazby a jednotkové ceny'!$E$7:$E$69,I338,'C - Sazby a jednotkové ceny'!$F$7:$F$69,J338)</f>
        <v>0</v>
      </c>
      <c r="N338" s="131">
        <f t="shared" si="5"/>
        <v>0</v>
      </c>
      <c r="O338" s="137" t="s">
        <v>1586</v>
      </c>
      <c r="P338" s="105" t="s">
        <v>1585</v>
      </c>
      <c r="Q338" s="105" t="s">
        <v>1585</v>
      </c>
      <c r="R338" s="105" t="s">
        <v>1585</v>
      </c>
      <c r="S338" s="105" t="s">
        <v>1585</v>
      </c>
      <c r="T338" s="105" t="s">
        <v>1585</v>
      </c>
    </row>
    <row r="339" spans="1:20" ht="15" customHeight="1" x14ac:dyDescent="0.2">
      <c r="A339" s="230" t="s">
        <v>2510</v>
      </c>
      <c r="B339" s="99">
        <v>64</v>
      </c>
      <c r="C339" s="100">
        <v>24283</v>
      </c>
      <c r="D339" s="233" t="s">
        <v>750</v>
      </c>
      <c r="E339" s="101" t="s">
        <v>403</v>
      </c>
      <c r="F339" s="220" t="s">
        <v>1571</v>
      </c>
      <c r="G339" s="216" t="s">
        <v>1552</v>
      </c>
      <c r="H339" s="216">
        <v>24.136199999999999</v>
      </c>
      <c r="I339" s="220" t="s">
        <v>417</v>
      </c>
      <c r="J339" s="137">
        <v>20</v>
      </c>
      <c r="K339" s="105">
        <v>20.14</v>
      </c>
      <c r="L339" s="105" t="s">
        <v>1575</v>
      </c>
      <c r="M339" s="129">
        <f>SUMIFS('C - Sazby a jednotkové ceny'!$H$7:$H$69,'C - Sazby a jednotkové ceny'!$E$7:$E$69,I339,'C - Sazby a jednotkové ceny'!$F$7:$F$69,J339)</f>
        <v>0</v>
      </c>
      <c r="N339" s="131">
        <f t="shared" si="5"/>
        <v>0</v>
      </c>
      <c r="O339" s="137" t="s">
        <v>1586</v>
      </c>
      <c r="P339" s="105" t="s">
        <v>1585</v>
      </c>
      <c r="Q339" s="105" t="s">
        <v>1585</v>
      </c>
      <c r="R339" s="105" t="s">
        <v>1585</v>
      </c>
      <c r="S339" s="105" t="s">
        <v>1585</v>
      </c>
      <c r="T339" s="105" t="s">
        <v>1585</v>
      </c>
    </row>
    <row r="340" spans="1:20" ht="15" customHeight="1" x14ac:dyDescent="0.2">
      <c r="A340" s="230" t="s">
        <v>2510</v>
      </c>
      <c r="B340" s="99">
        <v>64</v>
      </c>
      <c r="C340" s="100">
        <v>24283</v>
      </c>
      <c r="D340" s="233" t="s">
        <v>751</v>
      </c>
      <c r="E340" s="101" t="s">
        <v>403</v>
      </c>
      <c r="F340" s="220" t="s">
        <v>1571</v>
      </c>
      <c r="G340" s="216" t="s">
        <v>1552</v>
      </c>
      <c r="H340" s="216">
        <v>24.136199999999999</v>
      </c>
      <c r="I340" s="220" t="s">
        <v>417</v>
      </c>
      <c r="J340" s="137">
        <v>20</v>
      </c>
      <c r="K340" s="105">
        <v>12.7</v>
      </c>
      <c r="L340" s="105" t="s">
        <v>1575</v>
      </c>
      <c r="M340" s="129">
        <f>SUMIFS('C - Sazby a jednotkové ceny'!$H$7:$H$69,'C - Sazby a jednotkové ceny'!$E$7:$E$69,I340,'C - Sazby a jednotkové ceny'!$F$7:$F$69,J340)</f>
        <v>0</v>
      </c>
      <c r="N340" s="131">
        <f t="shared" si="5"/>
        <v>0</v>
      </c>
      <c r="O340" s="137" t="s">
        <v>1586</v>
      </c>
      <c r="P340" s="105" t="s">
        <v>1585</v>
      </c>
      <c r="Q340" s="105" t="s">
        <v>1585</v>
      </c>
      <c r="R340" s="105" t="s">
        <v>1585</v>
      </c>
      <c r="S340" s="105" t="s">
        <v>1585</v>
      </c>
      <c r="T340" s="105" t="s">
        <v>1585</v>
      </c>
    </row>
    <row r="341" spans="1:20" ht="15" customHeight="1" x14ac:dyDescent="0.2">
      <c r="A341" s="230" t="s">
        <v>2510</v>
      </c>
      <c r="B341" s="99">
        <v>64</v>
      </c>
      <c r="C341" s="100">
        <v>24283</v>
      </c>
      <c r="D341" s="233" t="s">
        <v>752</v>
      </c>
      <c r="E341" s="101" t="s">
        <v>403</v>
      </c>
      <c r="F341" s="220" t="s">
        <v>1571</v>
      </c>
      <c r="G341" s="216" t="s">
        <v>1552</v>
      </c>
      <c r="H341" s="216">
        <v>24.136199999999999</v>
      </c>
      <c r="I341" s="220" t="s">
        <v>417</v>
      </c>
      <c r="J341" s="137">
        <v>20</v>
      </c>
      <c r="K341" s="105">
        <v>19.5</v>
      </c>
      <c r="L341" s="105" t="s">
        <v>1575</v>
      </c>
      <c r="M341" s="129">
        <f>SUMIFS('C - Sazby a jednotkové ceny'!$H$7:$H$69,'C - Sazby a jednotkové ceny'!$E$7:$E$69,I341,'C - Sazby a jednotkové ceny'!$F$7:$F$69,J341)</f>
        <v>0</v>
      </c>
      <c r="N341" s="131">
        <f t="shared" si="5"/>
        <v>0</v>
      </c>
      <c r="O341" s="137" t="s">
        <v>1586</v>
      </c>
      <c r="P341" s="105" t="s">
        <v>1585</v>
      </c>
      <c r="Q341" s="105" t="s">
        <v>1585</v>
      </c>
      <c r="R341" s="105" t="s">
        <v>1585</v>
      </c>
      <c r="S341" s="105" t="s">
        <v>1585</v>
      </c>
      <c r="T341" s="105" t="s">
        <v>1585</v>
      </c>
    </row>
    <row r="342" spans="1:20" ht="15" customHeight="1" x14ac:dyDescent="0.2">
      <c r="A342" s="230" t="s">
        <v>2510</v>
      </c>
      <c r="B342" s="99">
        <v>64</v>
      </c>
      <c r="C342" s="100">
        <v>24283</v>
      </c>
      <c r="D342" s="233" t="s">
        <v>753</v>
      </c>
      <c r="E342" s="101" t="s">
        <v>403</v>
      </c>
      <c r="F342" s="220" t="s">
        <v>1571</v>
      </c>
      <c r="G342" s="216" t="s">
        <v>2526</v>
      </c>
      <c r="H342" s="216">
        <v>0</v>
      </c>
      <c r="I342" s="220" t="s">
        <v>417</v>
      </c>
      <c r="J342" s="137">
        <v>20</v>
      </c>
      <c r="K342" s="105">
        <v>17.34</v>
      </c>
      <c r="L342" s="105" t="s">
        <v>1575</v>
      </c>
      <c r="M342" s="129">
        <f>SUMIFS('C - Sazby a jednotkové ceny'!$H$7:$H$69,'C - Sazby a jednotkové ceny'!$E$7:$E$69,I342,'C - Sazby a jednotkové ceny'!$F$7:$F$69,J342)</f>
        <v>0</v>
      </c>
      <c r="N342" s="131">
        <f t="shared" si="5"/>
        <v>0</v>
      </c>
      <c r="O342" s="137" t="s">
        <v>1586</v>
      </c>
      <c r="P342" s="105" t="s">
        <v>1585</v>
      </c>
      <c r="Q342" s="105" t="s">
        <v>1585</v>
      </c>
      <c r="R342" s="105" t="s">
        <v>1585</v>
      </c>
      <c r="S342" s="105" t="s">
        <v>1585</v>
      </c>
      <c r="T342" s="105" t="s">
        <v>1585</v>
      </c>
    </row>
    <row r="343" spans="1:20" ht="15" customHeight="1" x14ac:dyDescent="0.2">
      <c r="A343" s="230" t="s">
        <v>2510</v>
      </c>
      <c r="B343" s="99">
        <v>64</v>
      </c>
      <c r="C343" s="100">
        <v>24283</v>
      </c>
      <c r="D343" s="233" t="s">
        <v>754</v>
      </c>
      <c r="E343" s="101" t="s">
        <v>403</v>
      </c>
      <c r="F343" s="220" t="s">
        <v>1571</v>
      </c>
      <c r="G343" s="216" t="s">
        <v>1552</v>
      </c>
      <c r="H343" s="216">
        <v>24.136199999999999</v>
      </c>
      <c r="I343" s="220" t="s">
        <v>417</v>
      </c>
      <c r="J343" s="137">
        <v>20</v>
      </c>
      <c r="K343" s="105">
        <v>17.34</v>
      </c>
      <c r="L343" s="105" t="s">
        <v>1575</v>
      </c>
      <c r="M343" s="129">
        <f>SUMIFS('C - Sazby a jednotkové ceny'!$H$7:$H$69,'C - Sazby a jednotkové ceny'!$E$7:$E$69,I343,'C - Sazby a jednotkové ceny'!$F$7:$F$69,J343)</f>
        <v>0</v>
      </c>
      <c r="N343" s="131">
        <f t="shared" si="5"/>
        <v>0</v>
      </c>
      <c r="O343" s="137" t="s">
        <v>1586</v>
      </c>
      <c r="P343" s="105" t="s">
        <v>1585</v>
      </c>
      <c r="Q343" s="105" t="s">
        <v>1585</v>
      </c>
      <c r="R343" s="105" t="s">
        <v>1585</v>
      </c>
      <c r="S343" s="105" t="s">
        <v>1585</v>
      </c>
      <c r="T343" s="105" t="s">
        <v>1585</v>
      </c>
    </row>
    <row r="344" spans="1:20" ht="15" customHeight="1" x14ac:dyDescent="0.2">
      <c r="A344" s="230" t="s">
        <v>2510</v>
      </c>
      <c r="B344" s="99">
        <v>64</v>
      </c>
      <c r="C344" s="100">
        <v>24283</v>
      </c>
      <c r="D344" s="233" t="s">
        <v>755</v>
      </c>
      <c r="E344" s="101" t="s">
        <v>403</v>
      </c>
      <c r="F344" s="220" t="s">
        <v>1571</v>
      </c>
      <c r="G344" s="216" t="s">
        <v>2526</v>
      </c>
      <c r="H344" s="216">
        <v>0</v>
      </c>
      <c r="I344" s="220" t="s">
        <v>417</v>
      </c>
      <c r="J344" s="137">
        <v>20</v>
      </c>
      <c r="K344" s="105">
        <v>8.41</v>
      </c>
      <c r="L344" s="105" t="s">
        <v>1575</v>
      </c>
      <c r="M344" s="129">
        <f>SUMIFS('C - Sazby a jednotkové ceny'!$H$7:$H$69,'C - Sazby a jednotkové ceny'!$E$7:$E$69,I344,'C - Sazby a jednotkové ceny'!$F$7:$F$69,J344)</f>
        <v>0</v>
      </c>
      <c r="N344" s="131">
        <f t="shared" si="5"/>
        <v>0</v>
      </c>
      <c r="O344" s="137" t="s">
        <v>1586</v>
      </c>
      <c r="P344" s="105" t="s">
        <v>1585</v>
      </c>
      <c r="Q344" s="105" t="s">
        <v>1585</v>
      </c>
      <c r="R344" s="105" t="s">
        <v>1585</v>
      </c>
      <c r="S344" s="105" t="s">
        <v>1585</v>
      </c>
      <c r="T344" s="105" t="s">
        <v>1585</v>
      </c>
    </row>
    <row r="345" spans="1:20" ht="15" customHeight="1" x14ac:dyDescent="0.2">
      <c r="A345" s="230" t="s">
        <v>2510</v>
      </c>
      <c r="B345" s="99">
        <v>64</v>
      </c>
      <c r="C345" s="100">
        <v>24283</v>
      </c>
      <c r="D345" s="233" t="s">
        <v>756</v>
      </c>
      <c r="E345" s="101" t="s">
        <v>403</v>
      </c>
      <c r="F345" s="220" t="s">
        <v>1571</v>
      </c>
      <c r="G345" s="216" t="s">
        <v>1552</v>
      </c>
      <c r="H345" s="216">
        <v>48.272399999999998</v>
      </c>
      <c r="I345" s="220" t="s">
        <v>417</v>
      </c>
      <c r="J345" s="137">
        <v>20</v>
      </c>
      <c r="K345" s="105">
        <v>26.78</v>
      </c>
      <c r="L345" s="105" t="s">
        <v>1575</v>
      </c>
      <c r="M345" s="129">
        <f>SUMIFS('C - Sazby a jednotkové ceny'!$H$7:$H$69,'C - Sazby a jednotkové ceny'!$E$7:$E$69,I345,'C - Sazby a jednotkové ceny'!$F$7:$F$69,J345)</f>
        <v>0</v>
      </c>
      <c r="N345" s="131">
        <f t="shared" si="5"/>
        <v>0</v>
      </c>
      <c r="O345" s="137" t="s">
        <v>1586</v>
      </c>
      <c r="P345" s="105" t="s">
        <v>1585</v>
      </c>
      <c r="Q345" s="105" t="s">
        <v>1585</v>
      </c>
      <c r="R345" s="105" t="s">
        <v>1585</v>
      </c>
      <c r="S345" s="105" t="s">
        <v>1585</v>
      </c>
      <c r="T345" s="105" t="s">
        <v>1585</v>
      </c>
    </row>
    <row r="346" spans="1:20" ht="15" customHeight="1" x14ac:dyDescent="0.2">
      <c r="A346" s="230" t="s">
        <v>2510</v>
      </c>
      <c r="B346" s="99">
        <v>64</v>
      </c>
      <c r="C346" s="100">
        <v>24283</v>
      </c>
      <c r="D346" s="233" t="s">
        <v>757</v>
      </c>
      <c r="E346" s="101" t="s">
        <v>403</v>
      </c>
      <c r="F346" s="220" t="s">
        <v>1571</v>
      </c>
      <c r="G346" s="216" t="s">
        <v>1552</v>
      </c>
      <c r="H346" s="216">
        <v>24.136199999999999</v>
      </c>
      <c r="I346" s="220" t="s">
        <v>417</v>
      </c>
      <c r="J346" s="137">
        <v>20</v>
      </c>
      <c r="K346" s="105">
        <v>14.03</v>
      </c>
      <c r="L346" s="105" t="s">
        <v>1575</v>
      </c>
      <c r="M346" s="129">
        <f>SUMIFS('C - Sazby a jednotkové ceny'!$H$7:$H$69,'C - Sazby a jednotkové ceny'!$E$7:$E$69,I346,'C - Sazby a jednotkové ceny'!$F$7:$F$69,J346)</f>
        <v>0</v>
      </c>
      <c r="N346" s="131">
        <f t="shared" si="5"/>
        <v>0</v>
      </c>
      <c r="O346" s="137" t="s">
        <v>1586</v>
      </c>
      <c r="P346" s="105" t="s">
        <v>1585</v>
      </c>
      <c r="Q346" s="105" t="s">
        <v>1585</v>
      </c>
      <c r="R346" s="105" t="s">
        <v>1585</v>
      </c>
      <c r="S346" s="105" t="s">
        <v>1585</v>
      </c>
      <c r="T346" s="105" t="s">
        <v>1585</v>
      </c>
    </row>
    <row r="347" spans="1:20" ht="15" customHeight="1" x14ac:dyDescent="0.2">
      <c r="A347" s="230" t="s">
        <v>2510</v>
      </c>
      <c r="B347" s="99">
        <v>64</v>
      </c>
      <c r="C347" s="100">
        <v>24283</v>
      </c>
      <c r="D347" s="233" t="s">
        <v>758</v>
      </c>
      <c r="E347" s="101" t="s">
        <v>403</v>
      </c>
      <c r="F347" s="220" t="s">
        <v>1571</v>
      </c>
      <c r="G347" s="216" t="s">
        <v>1552</v>
      </c>
      <c r="H347" s="216">
        <v>71.7624</v>
      </c>
      <c r="I347" s="220" t="s">
        <v>417</v>
      </c>
      <c r="J347" s="137">
        <v>20</v>
      </c>
      <c r="K347" s="105">
        <v>49.01</v>
      </c>
      <c r="L347" s="105" t="s">
        <v>1575</v>
      </c>
      <c r="M347" s="129">
        <f>SUMIFS('C - Sazby a jednotkové ceny'!$H$7:$H$69,'C - Sazby a jednotkové ceny'!$E$7:$E$69,I347,'C - Sazby a jednotkové ceny'!$F$7:$F$69,J347)</f>
        <v>0</v>
      </c>
      <c r="N347" s="131">
        <f t="shared" si="5"/>
        <v>0</v>
      </c>
      <c r="O347" s="137" t="s">
        <v>1586</v>
      </c>
      <c r="P347" s="105" t="s">
        <v>1585</v>
      </c>
      <c r="Q347" s="105" t="s">
        <v>1585</v>
      </c>
      <c r="R347" s="105" t="s">
        <v>1585</v>
      </c>
      <c r="S347" s="105" t="s">
        <v>1585</v>
      </c>
      <c r="T347" s="105" t="s">
        <v>1585</v>
      </c>
    </row>
    <row r="348" spans="1:20" ht="15" customHeight="1" x14ac:dyDescent="0.2">
      <c r="A348" s="230" t="s">
        <v>2510</v>
      </c>
      <c r="B348" s="99">
        <v>64</v>
      </c>
      <c r="C348" s="100">
        <v>24283</v>
      </c>
      <c r="D348" s="233" t="s">
        <v>759</v>
      </c>
      <c r="E348" s="101" t="s">
        <v>403</v>
      </c>
      <c r="F348" s="220" t="s">
        <v>1571</v>
      </c>
      <c r="G348" s="216" t="s">
        <v>2526</v>
      </c>
      <c r="H348" s="216">
        <v>0</v>
      </c>
      <c r="I348" s="220" t="s">
        <v>417</v>
      </c>
      <c r="J348" s="137">
        <v>20</v>
      </c>
      <c r="K348" s="105">
        <v>25.32</v>
      </c>
      <c r="L348" s="105" t="s">
        <v>1575</v>
      </c>
      <c r="M348" s="129">
        <f>SUMIFS('C - Sazby a jednotkové ceny'!$H$7:$H$69,'C - Sazby a jednotkové ceny'!$E$7:$E$69,I348,'C - Sazby a jednotkové ceny'!$F$7:$F$69,J348)</f>
        <v>0</v>
      </c>
      <c r="N348" s="131">
        <f t="shared" si="5"/>
        <v>0</v>
      </c>
      <c r="O348" s="137" t="s">
        <v>1586</v>
      </c>
      <c r="P348" s="105" t="s">
        <v>1585</v>
      </c>
      <c r="Q348" s="105" t="s">
        <v>1585</v>
      </c>
      <c r="R348" s="105" t="s">
        <v>1585</v>
      </c>
      <c r="S348" s="105" t="s">
        <v>1585</v>
      </c>
      <c r="T348" s="105" t="s">
        <v>1585</v>
      </c>
    </row>
    <row r="349" spans="1:20" ht="15" customHeight="1" x14ac:dyDescent="0.2">
      <c r="A349" s="230" t="s">
        <v>2510</v>
      </c>
      <c r="B349" s="99">
        <v>64</v>
      </c>
      <c r="C349" s="100">
        <v>24283</v>
      </c>
      <c r="D349" s="233" t="s">
        <v>760</v>
      </c>
      <c r="E349" s="101" t="s">
        <v>403</v>
      </c>
      <c r="F349" s="220" t="s">
        <v>1571</v>
      </c>
      <c r="G349" s="216" t="s">
        <v>1552</v>
      </c>
      <c r="H349" s="216">
        <v>9.990000000000002</v>
      </c>
      <c r="I349" s="220" t="s">
        <v>417</v>
      </c>
      <c r="J349" s="137">
        <v>20</v>
      </c>
      <c r="K349" s="105">
        <v>23.09</v>
      </c>
      <c r="L349" s="105" t="s">
        <v>1575</v>
      </c>
      <c r="M349" s="129">
        <f>SUMIFS('C - Sazby a jednotkové ceny'!$H$7:$H$69,'C - Sazby a jednotkové ceny'!$E$7:$E$69,I349,'C - Sazby a jednotkové ceny'!$F$7:$F$69,J349)</f>
        <v>0</v>
      </c>
      <c r="N349" s="131">
        <f t="shared" si="5"/>
        <v>0</v>
      </c>
      <c r="O349" s="137" t="s">
        <v>1586</v>
      </c>
      <c r="P349" s="105" t="s">
        <v>1585</v>
      </c>
      <c r="Q349" s="105" t="s">
        <v>1585</v>
      </c>
      <c r="R349" s="105" t="s">
        <v>1585</v>
      </c>
      <c r="S349" s="105" t="s">
        <v>1585</v>
      </c>
      <c r="T349" s="105" t="s">
        <v>1585</v>
      </c>
    </row>
    <row r="350" spans="1:20" ht="15" customHeight="1" x14ac:dyDescent="0.2">
      <c r="A350" s="230" t="s">
        <v>2510</v>
      </c>
      <c r="B350" s="99">
        <v>64</v>
      </c>
      <c r="C350" s="100">
        <v>24283</v>
      </c>
      <c r="D350" s="233" t="s">
        <v>761</v>
      </c>
      <c r="E350" s="101" t="s">
        <v>403</v>
      </c>
      <c r="F350" s="220" t="s">
        <v>1571</v>
      </c>
      <c r="G350" s="216" t="s">
        <v>2511</v>
      </c>
      <c r="H350" s="216">
        <v>0</v>
      </c>
      <c r="I350" s="220" t="s">
        <v>345</v>
      </c>
      <c r="J350" s="137">
        <v>20</v>
      </c>
      <c r="K350" s="105">
        <v>1</v>
      </c>
      <c r="L350" s="105" t="s">
        <v>1576</v>
      </c>
      <c r="M350" s="129">
        <f>SUMIFS('C - Sazby a jednotkové ceny'!$H$7:$H$69,'C - Sazby a jednotkové ceny'!$E$7:$E$69,I350,'C - Sazby a jednotkové ceny'!$F$7:$F$69,J350)</f>
        <v>0</v>
      </c>
      <c r="N350" s="131">
        <f t="shared" si="5"/>
        <v>0</v>
      </c>
      <c r="O350" s="137" t="s">
        <v>1586</v>
      </c>
      <c r="P350" s="105" t="s">
        <v>1585</v>
      </c>
      <c r="Q350" s="105" t="s">
        <v>1585</v>
      </c>
      <c r="R350" s="105" t="s">
        <v>1585</v>
      </c>
      <c r="S350" s="105" t="s">
        <v>1585</v>
      </c>
      <c r="T350" s="105" t="s">
        <v>1585</v>
      </c>
    </row>
    <row r="351" spans="1:20" ht="15" customHeight="1" x14ac:dyDescent="0.2">
      <c r="A351" s="230" t="s">
        <v>2510</v>
      </c>
      <c r="B351" s="99">
        <v>64</v>
      </c>
      <c r="C351" s="100">
        <v>24283</v>
      </c>
      <c r="D351" s="233" t="s">
        <v>762</v>
      </c>
      <c r="E351" s="101" t="s">
        <v>403</v>
      </c>
      <c r="F351" s="220" t="s">
        <v>1571</v>
      </c>
      <c r="G351" s="216" t="s">
        <v>1552</v>
      </c>
      <c r="H351" s="216">
        <v>21.517999999999997</v>
      </c>
      <c r="I351" s="220" t="s">
        <v>417</v>
      </c>
      <c r="J351" s="137">
        <v>20</v>
      </c>
      <c r="K351" s="105">
        <v>15.12</v>
      </c>
      <c r="L351" s="105" t="s">
        <v>1575</v>
      </c>
      <c r="M351" s="129">
        <f>SUMIFS('C - Sazby a jednotkové ceny'!$H$7:$H$69,'C - Sazby a jednotkové ceny'!$E$7:$E$69,I351,'C - Sazby a jednotkové ceny'!$F$7:$F$69,J351)</f>
        <v>0</v>
      </c>
      <c r="N351" s="131">
        <f t="shared" si="5"/>
        <v>0</v>
      </c>
      <c r="O351" s="137" t="s">
        <v>1586</v>
      </c>
      <c r="P351" s="105" t="s">
        <v>1585</v>
      </c>
      <c r="Q351" s="105" t="s">
        <v>1585</v>
      </c>
      <c r="R351" s="105" t="s">
        <v>1585</v>
      </c>
      <c r="S351" s="105" t="s">
        <v>1585</v>
      </c>
      <c r="T351" s="105" t="s">
        <v>1585</v>
      </c>
    </row>
    <row r="352" spans="1:20" ht="15" customHeight="1" x14ac:dyDescent="0.2">
      <c r="A352" s="230" t="s">
        <v>2510</v>
      </c>
      <c r="B352" s="99">
        <v>64</v>
      </c>
      <c r="C352" s="100">
        <v>24283</v>
      </c>
      <c r="D352" s="233" t="s">
        <v>763</v>
      </c>
      <c r="E352" s="101" t="s">
        <v>403</v>
      </c>
      <c r="F352" s="220" t="s">
        <v>1571</v>
      </c>
      <c r="G352" s="216" t="s">
        <v>1552</v>
      </c>
      <c r="H352" s="216">
        <v>21.517999999999997</v>
      </c>
      <c r="I352" s="220" t="s">
        <v>417</v>
      </c>
      <c r="J352" s="137">
        <v>20</v>
      </c>
      <c r="K352" s="105">
        <v>15.26</v>
      </c>
      <c r="L352" s="105" t="s">
        <v>1575</v>
      </c>
      <c r="M352" s="129">
        <f>SUMIFS('C - Sazby a jednotkové ceny'!$H$7:$H$69,'C - Sazby a jednotkové ceny'!$E$7:$E$69,I352,'C - Sazby a jednotkové ceny'!$F$7:$F$69,J352)</f>
        <v>0</v>
      </c>
      <c r="N352" s="131">
        <f t="shared" si="5"/>
        <v>0</v>
      </c>
      <c r="O352" s="137" t="s">
        <v>1586</v>
      </c>
      <c r="P352" s="105" t="s">
        <v>1585</v>
      </c>
      <c r="Q352" s="105" t="s">
        <v>1585</v>
      </c>
      <c r="R352" s="105" t="s">
        <v>1585</v>
      </c>
      <c r="S352" s="105" t="s">
        <v>1585</v>
      </c>
      <c r="T352" s="105" t="s">
        <v>1585</v>
      </c>
    </row>
    <row r="353" spans="1:20" ht="15" customHeight="1" x14ac:dyDescent="0.2">
      <c r="A353" s="230" t="s">
        <v>2510</v>
      </c>
      <c r="B353" s="99">
        <v>64</v>
      </c>
      <c r="C353" s="100">
        <v>24283</v>
      </c>
      <c r="D353" s="233" t="s">
        <v>764</v>
      </c>
      <c r="E353" s="101" t="s">
        <v>403</v>
      </c>
      <c r="F353" s="220" t="s">
        <v>1571</v>
      </c>
      <c r="G353" s="216" t="s">
        <v>1552</v>
      </c>
      <c r="H353" s="216">
        <v>21.517999999999997</v>
      </c>
      <c r="I353" s="220" t="s">
        <v>417</v>
      </c>
      <c r="J353" s="137">
        <v>20</v>
      </c>
      <c r="K353" s="105">
        <v>14.98</v>
      </c>
      <c r="L353" s="105" t="s">
        <v>1575</v>
      </c>
      <c r="M353" s="129">
        <f>SUMIFS('C - Sazby a jednotkové ceny'!$H$7:$H$69,'C - Sazby a jednotkové ceny'!$E$7:$E$69,I353,'C - Sazby a jednotkové ceny'!$F$7:$F$69,J353)</f>
        <v>0</v>
      </c>
      <c r="N353" s="131">
        <f t="shared" si="5"/>
        <v>0</v>
      </c>
      <c r="O353" s="137" t="s">
        <v>1586</v>
      </c>
      <c r="P353" s="105" t="s">
        <v>1585</v>
      </c>
      <c r="Q353" s="105" t="s">
        <v>1585</v>
      </c>
      <c r="R353" s="105" t="s">
        <v>1585</v>
      </c>
      <c r="S353" s="105" t="s">
        <v>1585</v>
      </c>
      <c r="T353" s="105" t="s">
        <v>1585</v>
      </c>
    </row>
    <row r="354" spans="1:20" ht="15" customHeight="1" x14ac:dyDescent="0.2">
      <c r="A354" s="230" t="s">
        <v>2510</v>
      </c>
      <c r="B354" s="99">
        <v>64</v>
      </c>
      <c r="C354" s="100">
        <v>24283</v>
      </c>
      <c r="D354" s="233" t="s">
        <v>765</v>
      </c>
      <c r="E354" s="101" t="s">
        <v>403</v>
      </c>
      <c r="F354" s="220" t="s">
        <v>1571</v>
      </c>
      <c r="G354" s="216" t="s">
        <v>1551</v>
      </c>
      <c r="H354" s="216">
        <v>306.774</v>
      </c>
      <c r="I354" s="220" t="s">
        <v>417</v>
      </c>
      <c r="J354" s="137">
        <v>20</v>
      </c>
      <c r="K354" s="105">
        <v>283.74</v>
      </c>
      <c r="L354" s="105" t="s">
        <v>1575</v>
      </c>
      <c r="M354" s="129">
        <f>SUMIFS('C - Sazby a jednotkové ceny'!$H$7:$H$69,'C - Sazby a jednotkové ceny'!$E$7:$E$69,I354,'C - Sazby a jednotkové ceny'!$F$7:$F$69,J354)</f>
        <v>0</v>
      </c>
      <c r="N354" s="131">
        <f t="shared" si="5"/>
        <v>0</v>
      </c>
      <c r="O354" s="137" t="s">
        <v>1585</v>
      </c>
      <c r="P354" s="105" t="s">
        <v>1585</v>
      </c>
      <c r="Q354" s="105" t="s">
        <v>1585</v>
      </c>
      <c r="R354" s="105" t="s">
        <v>1585</v>
      </c>
      <c r="S354" s="105" t="s">
        <v>1585</v>
      </c>
      <c r="T354" s="105" t="s">
        <v>1585</v>
      </c>
    </row>
    <row r="355" spans="1:20" ht="15" customHeight="1" x14ac:dyDescent="0.2">
      <c r="A355" s="230" t="s">
        <v>2510</v>
      </c>
      <c r="B355" s="99">
        <v>64</v>
      </c>
      <c r="C355" s="100">
        <v>24283</v>
      </c>
      <c r="D355" s="233" t="s">
        <v>766</v>
      </c>
      <c r="E355" s="101" t="s">
        <v>403</v>
      </c>
      <c r="F355" s="220" t="s">
        <v>1571</v>
      </c>
      <c r="G355" s="216" t="s">
        <v>1551</v>
      </c>
      <c r="H355" s="216">
        <v>64.553999999999988</v>
      </c>
      <c r="I355" s="220" t="s">
        <v>417</v>
      </c>
      <c r="J355" s="137">
        <v>20</v>
      </c>
      <c r="K355" s="105">
        <v>55.94</v>
      </c>
      <c r="L355" s="105" t="s">
        <v>1575</v>
      </c>
      <c r="M355" s="129">
        <f>SUMIFS('C - Sazby a jednotkové ceny'!$H$7:$H$69,'C - Sazby a jednotkové ceny'!$E$7:$E$69,I355,'C - Sazby a jednotkové ceny'!$F$7:$F$69,J355)</f>
        <v>0</v>
      </c>
      <c r="N355" s="131">
        <f t="shared" si="5"/>
        <v>0</v>
      </c>
      <c r="O355" s="137" t="s">
        <v>1585</v>
      </c>
      <c r="P355" s="105" t="s">
        <v>1585</v>
      </c>
      <c r="Q355" s="105" t="s">
        <v>1585</v>
      </c>
      <c r="R355" s="105" t="s">
        <v>1585</v>
      </c>
      <c r="S355" s="105" t="s">
        <v>1585</v>
      </c>
      <c r="T355" s="105" t="s">
        <v>1585</v>
      </c>
    </row>
    <row r="356" spans="1:20" ht="15" customHeight="1" x14ac:dyDescent="0.2">
      <c r="A356" s="230" t="s">
        <v>2510</v>
      </c>
      <c r="B356" s="99">
        <v>64</v>
      </c>
      <c r="C356" s="100">
        <v>24283</v>
      </c>
      <c r="D356" s="233" t="s">
        <v>767</v>
      </c>
      <c r="E356" s="101" t="s">
        <v>403</v>
      </c>
      <c r="F356" s="220" t="s">
        <v>1571</v>
      </c>
      <c r="G356" s="216" t="s">
        <v>1551</v>
      </c>
      <c r="H356" s="216">
        <v>91.593999999999994</v>
      </c>
      <c r="I356" s="220" t="s">
        <v>417</v>
      </c>
      <c r="J356" s="137">
        <v>20</v>
      </c>
      <c r="K356" s="105">
        <v>55</v>
      </c>
      <c r="L356" s="105" t="s">
        <v>1575</v>
      </c>
      <c r="M356" s="129">
        <f>SUMIFS('C - Sazby a jednotkové ceny'!$H$7:$H$69,'C - Sazby a jednotkové ceny'!$E$7:$E$69,I356,'C - Sazby a jednotkové ceny'!$F$7:$F$69,J356)</f>
        <v>0</v>
      </c>
      <c r="N356" s="131">
        <f t="shared" si="5"/>
        <v>0</v>
      </c>
      <c r="O356" s="137" t="s">
        <v>1585</v>
      </c>
      <c r="P356" s="105" t="s">
        <v>1585</v>
      </c>
      <c r="Q356" s="105" t="s">
        <v>1585</v>
      </c>
      <c r="R356" s="105" t="s">
        <v>1585</v>
      </c>
      <c r="S356" s="105" t="s">
        <v>1585</v>
      </c>
      <c r="T356" s="105" t="s">
        <v>1585</v>
      </c>
    </row>
    <row r="357" spans="1:20" ht="15" customHeight="1" x14ac:dyDescent="0.2">
      <c r="A357" s="230" t="s">
        <v>2510</v>
      </c>
      <c r="B357" s="99">
        <v>64</v>
      </c>
      <c r="C357" s="100">
        <v>24283</v>
      </c>
      <c r="D357" s="233" t="s">
        <v>768</v>
      </c>
      <c r="E357" s="101" t="s">
        <v>403</v>
      </c>
      <c r="F357" s="220" t="s">
        <v>1571</v>
      </c>
      <c r="G357" s="216" t="s">
        <v>1551</v>
      </c>
      <c r="H357" s="216">
        <v>86.071999999999989</v>
      </c>
      <c r="I357" s="220" t="s">
        <v>417</v>
      </c>
      <c r="J357" s="137">
        <v>20</v>
      </c>
      <c r="K357" s="105">
        <v>218.33</v>
      </c>
      <c r="L357" s="105" t="s">
        <v>1575</v>
      </c>
      <c r="M357" s="129">
        <f>SUMIFS('C - Sazby a jednotkové ceny'!$H$7:$H$69,'C - Sazby a jednotkové ceny'!$E$7:$E$69,I357,'C - Sazby a jednotkové ceny'!$F$7:$F$69,J357)</f>
        <v>0</v>
      </c>
      <c r="N357" s="131">
        <f t="shared" si="5"/>
        <v>0</v>
      </c>
      <c r="O357" s="137" t="s">
        <v>1585</v>
      </c>
      <c r="P357" s="105" t="s">
        <v>1585</v>
      </c>
      <c r="Q357" s="105" t="s">
        <v>1585</v>
      </c>
      <c r="R357" s="105" t="s">
        <v>1585</v>
      </c>
      <c r="S357" s="105" t="s">
        <v>1585</v>
      </c>
      <c r="T357" s="105" t="s">
        <v>1585</v>
      </c>
    </row>
    <row r="358" spans="1:20" ht="15" customHeight="1" x14ac:dyDescent="0.2">
      <c r="A358" s="230" t="s">
        <v>2510</v>
      </c>
      <c r="B358" s="99">
        <v>64</v>
      </c>
      <c r="C358" s="100">
        <v>24283</v>
      </c>
      <c r="D358" s="233" t="s">
        <v>769</v>
      </c>
      <c r="E358" s="101" t="s">
        <v>403</v>
      </c>
      <c r="F358" s="220" t="s">
        <v>1571</v>
      </c>
      <c r="G358" s="216" t="s">
        <v>1551</v>
      </c>
      <c r="H358" s="216">
        <v>333.75599999999991</v>
      </c>
      <c r="I358" s="220" t="s">
        <v>417</v>
      </c>
      <c r="J358" s="137">
        <v>20</v>
      </c>
      <c r="K358" s="105">
        <v>202.57</v>
      </c>
      <c r="L358" s="105" t="s">
        <v>1575</v>
      </c>
      <c r="M358" s="129">
        <f>SUMIFS('C - Sazby a jednotkové ceny'!$H$7:$H$69,'C - Sazby a jednotkové ceny'!$E$7:$E$69,I358,'C - Sazby a jednotkové ceny'!$F$7:$F$69,J358)</f>
        <v>0</v>
      </c>
      <c r="N358" s="131">
        <f t="shared" si="5"/>
        <v>0</v>
      </c>
      <c r="O358" s="137" t="s">
        <v>1585</v>
      </c>
      <c r="P358" s="105" t="s">
        <v>1585</v>
      </c>
      <c r="Q358" s="105" t="s">
        <v>1585</v>
      </c>
      <c r="R358" s="105" t="s">
        <v>1585</v>
      </c>
      <c r="S358" s="105" t="s">
        <v>1585</v>
      </c>
      <c r="T358" s="105" t="s">
        <v>1585</v>
      </c>
    </row>
    <row r="359" spans="1:20" ht="15" customHeight="1" x14ac:dyDescent="0.2">
      <c r="A359" s="230" t="s">
        <v>2510</v>
      </c>
      <c r="B359" s="99">
        <v>64</v>
      </c>
      <c r="C359" s="100">
        <v>24283</v>
      </c>
      <c r="D359" s="233" t="s">
        <v>770</v>
      </c>
      <c r="E359" s="101" t="s">
        <v>403</v>
      </c>
      <c r="F359" s="220" t="s">
        <v>1571</v>
      </c>
      <c r="G359" s="216" t="s">
        <v>1555</v>
      </c>
      <c r="H359" s="216">
        <v>48.272399999999998</v>
      </c>
      <c r="I359" s="220" t="s">
        <v>417</v>
      </c>
      <c r="J359" s="137">
        <v>20</v>
      </c>
      <c r="K359" s="105">
        <v>25.19</v>
      </c>
      <c r="L359" s="105" t="s">
        <v>1575</v>
      </c>
      <c r="M359" s="129">
        <f>SUMIFS('C - Sazby a jednotkové ceny'!$H$7:$H$69,'C - Sazby a jednotkové ceny'!$E$7:$E$69,I359,'C - Sazby a jednotkové ceny'!$F$7:$F$69,J359)</f>
        <v>0</v>
      </c>
      <c r="N359" s="131">
        <f t="shared" si="5"/>
        <v>0</v>
      </c>
      <c r="O359" s="137" t="s">
        <v>1586</v>
      </c>
      <c r="P359" s="105" t="s">
        <v>1585</v>
      </c>
      <c r="Q359" s="105" t="s">
        <v>1585</v>
      </c>
      <c r="R359" s="105" t="s">
        <v>1585</v>
      </c>
      <c r="S359" s="105" t="s">
        <v>1585</v>
      </c>
      <c r="T359" s="105" t="s">
        <v>1585</v>
      </c>
    </row>
    <row r="360" spans="1:20" ht="15" customHeight="1" x14ac:dyDescent="0.2">
      <c r="A360" s="230" t="s">
        <v>2510</v>
      </c>
      <c r="B360" s="99">
        <v>64</v>
      </c>
      <c r="C360" s="100">
        <v>24283</v>
      </c>
      <c r="D360" s="233" t="s">
        <v>771</v>
      </c>
      <c r="E360" s="101" t="s">
        <v>403</v>
      </c>
      <c r="F360" s="220" t="s">
        <v>1571</v>
      </c>
      <c r="G360" s="216" t="s">
        <v>1555</v>
      </c>
      <c r="H360" s="216">
        <v>24.136199999999999</v>
      </c>
      <c r="I360" s="220" t="s">
        <v>417</v>
      </c>
      <c r="J360" s="137">
        <v>20</v>
      </c>
      <c r="K360" s="105">
        <v>16.38</v>
      </c>
      <c r="L360" s="105" t="s">
        <v>1575</v>
      </c>
      <c r="M360" s="129">
        <f>SUMIFS('C - Sazby a jednotkové ceny'!$H$7:$H$69,'C - Sazby a jednotkové ceny'!$E$7:$E$69,I360,'C - Sazby a jednotkové ceny'!$F$7:$F$69,J360)</f>
        <v>0</v>
      </c>
      <c r="N360" s="131">
        <f t="shared" si="5"/>
        <v>0</v>
      </c>
      <c r="O360" s="137" t="s">
        <v>1586</v>
      </c>
      <c r="P360" s="105" t="s">
        <v>1585</v>
      </c>
      <c r="Q360" s="105" t="s">
        <v>1585</v>
      </c>
      <c r="R360" s="105" t="s">
        <v>1585</v>
      </c>
      <c r="S360" s="105" t="s">
        <v>1585</v>
      </c>
      <c r="T360" s="105" t="s">
        <v>1585</v>
      </c>
    </row>
    <row r="361" spans="1:20" ht="15" customHeight="1" x14ac:dyDescent="0.2">
      <c r="A361" s="230" t="s">
        <v>2510</v>
      </c>
      <c r="B361" s="99">
        <v>64</v>
      </c>
      <c r="C361" s="100">
        <v>24283</v>
      </c>
      <c r="D361" s="233" t="s">
        <v>772</v>
      </c>
      <c r="E361" s="101" t="s">
        <v>403</v>
      </c>
      <c r="F361" s="220" t="s">
        <v>1571</v>
      </c>
      <c r="G361" s="216" t="s">
        <v>1555</v>
      </c>
      <c r="H361" s="216">
        <v>51.329472000000003</v>
      </c>
      <c r="I361" s="220" t="s">
        <v>417</v>
      </c>
      <c r="J361" s="137">
        <v>20</v>
      </c>
      <c r="K361" s="105">
        <v>22.68</v>
      </c>
      <c r="L361" s="105" t="s">
        <v>1575</v>
      </c>
      <c r="M361" s="129">
        <f>SUMIFS('C - Sazby a jednotkové ceny'!$H$7:$H$69,'C - Sazby a jednotkové ceny'!$E$7:$E$69,I361,'C - Sazby a jednotkové ceny'!$F$7:$F$69,J361)</f>
        <v>0</v>
      </c>
      <c r="N361" s="131">
        <f t="shared" si="5"/>
        <v>0</v>
      </c>
      <c r="O361" s="137" t="s">
        <v>1586</v>
      </c>
      <c r="P361" s="105" t="s">
        <v>1585</v>
      </c>
      <c r="Q361" s="105" t="s">
        <v>1585</v>
      </c>
      <c r="R361" s="105" t="s">
        <v>1585</v>
      </c>
      <c r="S361" s="105" t="s">
        <v>1585</v>
      </c>
      <c r="T361" s="105" t="s">
        <v>1585</v>
      </c>
    </row>
    <row r="362" spans="1:20" ht="15" customHeight="1" x14ac:dyDescent="0.2">
      <c r="A362" s="230" t="s">
        <v>2510</v>
      </c>
      <c r="B362" s="99">
        <v>64</v>
      </c>
      <c r="C362" s="100">
        <v>24283</v>
      </c>
      <c r="D362" s="233" t="s">
        <v>773</v>
      </c>
      <c r="E362" s="101" t="s">
        <v>403</v>
      </c>
      <c r="F362" s="220" t="s">
        <v>1571</v>
      </c>
      <c r="G362" s="216" t="s">
        <v>1555</v>
      </c>
      <c r="H362" s="216">
        <v>8.93</v>
      </c>
      <c r="I362" s="220" t="s">
        <v>417</v>
      </c>
      <c r="J362" s="137">
        <v>20</v>
      </c>
      <c r="K362" s="105">
        <v>15.4</v>
      </c>
      <c r="L362" s="105" t="s">
        <v>1575</v>
      </c>
      <c r="M362" s="129">
        <f>SUMIFS('C - Sazby a jednotkové ceny'!$H$7:$H$69,'C - Sazby a jednotkové ceny'!$E$7:$E$69,I362,'C - Sazby a jednotkové ceny'!$F$7:$F$69,J362)</f>
        <v>0</v>
      </c>
      <c r="N362" s="131">
        <f t="shared" si="5"/>
        <v>0</v>
      </c>
      <c r="O362" s="137" t="s">
        <v>1586</v>
      </c>
      <c r="P362" s="105" t="s">
        <v>1585</v>
      </c>
      <c r="Q362" s="105" t="s">
        <v>1585</v>
      </c>
      <c r="R362" s="105" t="s">
        <v>1585</v>
      </c>
      <c r="S362" s="105" t="s">
        <v>1585</v>
      </c>
      <c r="T362" s="105" t="s">
        <v>1585</v>
      </c>
    </row>
    <row r="363" spans="1:20" ht="15" customHeight="1" x14ac:dyDescent="0.2">
      <c r="A363" s="230" t="s">
        <v>2510</v>
      </c>
      <c r="B363" s="99">
        <v>64</v>
      </c>
      <c r="C363" s="100">
        <v>24283</v>
      </c>
      <c r="D363" s="233" t="s">
        <v>774</v>
      </c>
      <c r="E363" s="101" t="s">
        <v>403</v>
      </c>
      <c r="F363" s="220" t="s">
        <v>1571</v>
      </c>
      <c r="G363" s="216" t="s">
        <v>1555</v>
      </c>
      <c r="H363" s="216">
        <v>0</v>
      </c>
      <c r="I363" s="220" t="s">
        <v>417</v>
      </c>
      <c r="J363" s="137">
        <v>20</v>
      </c>
      <c r="K363" s="105">
        <v>14.56</v>
      </c>
      <c r="L363" s="105" t="s">
        <v>1575</v>
      </c>
      <c r="M363" s="129">
        <f>SUMIFS('C - Sazby a jednotkové ceny'!$H$7:$H$69,'C - Sazby a jednotkové ceny'!$E$7:$E$69,I363,'C - Sazby a jednotkové ceny'!$F$7:$F$69,J363)</f>
        <v>0</v>
      </c>
      <c r="N363" s="131">
        <f t="shared" si="5"/>
        <v>0</v>
      </c>
      <c r="O363" s="137" t="s">
        <v>1586</v>
      </c>
      <c r="P363" s="105" t="s">
        <v>1585</v>
      </c>
      <c r="Q363" s="105" t="s">
        <v>1585</v>
      </c>
      <c r="R363" s="105" t="s">
        <v>1585</v>
      </c>
      <c r="S363" s="105" t="s">
        <v>1585</v>
      </c>
      <c r="T363" s="105" t="s">
        <v>1585</v>
      </c>
    </row>
    <row r="364" spans="1:20" ht="15" customHeight="1" x14ac:dyDescent="0.2">
      <c r="A364" s="230" t="s">
        <v>489</v>
      </c>
      <c r="B364" s="99">
        <v>64</v>
      </c>
      <c r="C364" s="100">
        <v>24283</v>
      </c>
      <c r="D364" s="233" t="s">
        <v>775</v>
      </c>
      <c r="E364" s="101" t="s">
        <v>403</v>
      </c>
      <c r="F364" s="220" t="s">
        <v>1571</v>
      </c>
      <c r="G364" s="216" t="s">
        <v>2511</v>
      </c>
      <c r="H364" s="216">
        <v>0</v>
      </c>
      <c r="I364" s="220" t="s">
        <v>345</v>
      </c>
      <c r="J364" s="137">
        <v>20</v>
      </c>
      <c r="K364" s="105">
        <v>1</v>
      </c>
      <c r="L364" s="105" t="s">
        <v>1576</v>
      </c>
      <c r="M364" s="129">
        <f>SUMIFS('C - Sazby a jednotkové ceny'!$H$7:$H$69,'C - Sazby a jednotkové ceny'!$E$7:$E$69,I364,'C - Sazby a jednotkové ceny'!$F$7:$F$69,J364)</f>
        <v>0</v>
      </c>
      <c r="N364" s="131">
        <f t="shared" si="5"/>
        <v>0</v>
      </c>
      <c r="O364" s="137" t="s">
        <v>1586</v>
      </c>
      <c r="P364" s="105" t="s">
        <v>1585</v>
      </c>
      <c r="Q364" s="105" t="s">
        <v>1585</v>
      </c>
      <c r="R364" s="105" t="s">
        <v>1585</v>
      </c>
      <c r="S364" s="105" t="s">
        <v>1585</v>
      </c>
      <c r="T364" s="105" t="s">
        <v>1585</v>
      </c>
    </row>
    <row r="365" spans="1:20" ht="15" customHeight="1" x14ac:dyDescent="0.2">
      <c r="A365" s="230" t="s">
        <v>489</v>
      </c>
      <c r="B365" s="99">
        <v>64</v>
      </c>
      <c r="C365" s="100">
        <v>24283</v>
      </c>
      <c r="D365" s="233" t="s">
        <v>776</v>
      </c>
      <c r="E365" s="101" t="s">
        <v>403</v>
      </c>
      <c r="F365" s="220" t="s">
        <v>1571</v>
      </c>
      <c r="G365" s="216" t="s">
        <v>2511</v>
      </c>
      <c r="H365" s="216">
        <v>0</v>
      </c>
      <c r="I365" s="220" t="s">
        <v>345</v>
      </c>
      <c r="J365" s="137">
        <v>20</v>
      </c>
      <c r="K365" s="105">
        <v>1</v>
      </c>
      <c r="L365" s="105" t="s">
        <v>1576</v>
      </c>
      <c r="M365" s="129">
        <f>SUMIFS('C - Sazby a jednotkové ceny'!$H$7:$H$69,'C - Sazby a jednotkové ceny'!$E$7:$E$69,I365,'C - Sazby a jednotkové ceny'!$F$7:$F$69,J365)</f>
        <v>0</v>
      </c>
      <c r="N365" s="131">
        <f t="shared" si="5"/>
        <v>0</v>
      </c>
      <c r="O365" s="137" t="s">
        <v>1586</v>
      </c>
      <c r="P365" s="105" t="s">
        <v>1585</v>
      </c>
      <c r="Q365" s="105" t="s">
        <v>1585</v>
      </c>
      <c r="R365" s="105" t="s">
        <v>1585</v>
      </c>
      <c r="S365" s="105" t="s">
        <v>1585</v>
      </c>
      <c r="T365" s="105" t="s">
        <v>1585</v>
      </c>
    </row>
    <row r="366" spans="1:20" ht="15" customHeight="1" x14ac:dyDescent="0.2">
      <c r="A366" s="230" t="s">
        <v>489</v>
      </c>
      <c r="B366" s="99">
        <v>64</v>
      </c>
      <c r="C366" s="100">
        <v>24283</v>
      </c>
      <c r="D366" s="233" t="s">
        <v>777</v>
      </c>
      <c r="E366" s="101" t="s">
        <v>403</v>
      </c>
      <c r="F366" s="220" t="s">
        <v>1571</v>
      </c>
      <c r="G366" s="216" t="s">
        <v>2531</v>
      </c>
      <c r="H366" s="216">
        <v>97.384160000000008</v>
      </c>
      <c r="I366" s="220" t="s">
        <v>417</v>
      </c>
      <c r="J366" s="137">
        <v>20</v>
      </c>
      <c r="K366" s="105">
        <v>126.31</v>
      </c>
      <c r="L366" s="105" t="s">
        <v>1575</v>
      </c>
      <c r="M366" s="129">
        <f>SUMIFS('C - Sazby a jednotkové ceny'!$H$7:$H$69,'C - Sazby a jednotkové ceny'!$E$7:$E$69,I366,'C - Sazby a jednotkové ceny'!$F$7:$F$69,J366)</f>
        <v>0</v>
      </c>
      <c r="N366" s="131">
        <f t="shared" si="5"/>
        <v>0</v>
      </c>
      <c r="O366" s="137" t="s">
        <v>1585</v>
      </c>
      <c r="P366" s="105" t="s">
        <v>1585</v>
      </c>
      <c r="Q366" s="105" t="s">
        <v>1585</v>
      </c>
      <c r="R366" s="105" t="s">
        <v>1585</v>
      </c>
      <c r="S366" s="105" t="s">
        <v>1585</v>
      </c>
      <c r="T366" s="105" t="s">
        <v>1585</v>
      </c>
    </row>
    <row r="367" spans="1:20" ht="15" customHeight="1" x14ac:dyDescent="0.2">
      <c r="A367" s="230" t="s">
        <v>489</v>
      </c>
      <c r="B367" s="99">
        <v>64</v>
      </c>
      <c r="C367" s="100">
        <v>24283</v>
      </c>
      <c r="D367" s="233" t="s">
        <v>778</v>
      </c>
      <c r="E367" s="101" t="s">
        <v>403</v>
      </c>
      <c r="F367" s="220" t="s">
        <v>1571</v>
      </c>
      <c r="G367" s="216" t="s">
        <v>2532</v>
      </c>
      <c r="H367" s="216">
        <v>18.019680000000001</v>
      </c>
      <c r="I367" s="220" t="s">
        <v>417</v>
      </c>
      <c r="J367" s="137">
        <v>20</v>
      </c>
      <c r="K367" s="105">
        <v>20.14</v>
      </c>
      <c r="L367" s="105" t="s">
        <v>1575</v>
      </c>
      <c r="M367" s="129">
        <f>SUMIFS('C - Sazby a jednotkové ceny'!$H$7:$H$69,'C - Sazby a jednotkové ceny'!$E$7:$E$69,I367,'C - Sazby a jednotkové ceny'!$F$7:$F$69,J367)</f>
        <v>0</v>
      </c>
      <c r="N367" s="131">
        <f t="shared" si="5"/>
        <v>0</v>
      </c>
      <c r="O367" s="137" t="s">
        <v>1586</v>
      </c>
      <c r="P367" s="105" t="s">
        <v>1585</v>
      </c>
      <c r="Q367" s="105" t="s">
        <v>1585</v>
      </c>
      <c r="R367" s="105" t="s">
        <v>1585</v>
      </c>
      <c r="S367" s="105" t="s">
        <v>1585</v>
      </c>
      <c r="T367" s="105" t="s">
        <v>1585</v>
      </c>
    </row>
    <row r="368" spans="1:20" ht="15" customHeight="1" x14ac:dyDescent="0.2">
      <c r="A368" s="230" t="s">
        <v>489</v>
      </c>
      <c r="B368" s="99">
        <v>64</v>
      </c>
      <c r="C368" s="100">
        <v>24283</v>
      </c>
      <c r="D368" s="233" t="s">
        <v>779</v>
      </c>
      <c r="E368" s="101" t="s">
        <v>403</v>
      </c>
      <c r="F368" s="220" t="s">
        <v>1571</v>
      </c>
      <c r="G368" s="216" t="s">
        <v>2533</v>
      </c>
      <c r="H368" s="216">
        <v>18.019680000000001</v>
      </c>
      <c r="I368" s="220" t="s">
        <v>417</v>
      </c>
      <c r="J368" s="137">
        <v>20</v>
      </c>
      <c r="K368" s="105">
        <v>16.440000000000001</v>
      </c>
      <c r="L368" s="105" t="s">
        <v>1575</v>
      </c>
      <c r="M368" s="129">
        <f>SUMIFS('C - Sazby a jednotkové ceny'!$H$7:$H$69,'C - Sazby a jednotkové ceny'!$E$7:$E$69,I368,'C - Sazby a jednotkové ceny'!$F$7:$F$69,J368)</f>
        <v>0</v>
      </c>
      <c r="N368" s="131">
        <f t="shared" si="5"/>
        <v>0</v>
      </c>
      <c r="O368" s="137" t="s">
        <v>1586</v>
      </c>
      <c r="P368" s="105" t="s">
        <v>1585</v>
      </c>
      <c r="Q368" s="105" t="s">
        <v>1585</v>
      </c>
      <c r="R368" s="105" t="s">
        <v>1585</v>
      </c>
      <c r="S368" s="105" t="s">
        <v>1585</v>
      </c>
      <c r="T368" s="105" t="s">
        <v>1585</v>
      </c>
    </row>
    <row r="369" spans="1:20" ht="15" customHeight="1" x14ac:dyDescent="0.2">
      <c r="A369" s="230" t="s">
        <v>2510</v>
      </c>
      <c r="B369" s="99">
        <v>64</v>
      </c>
      <c r="C369" s="100">
        <v>24283</v>
      </c>
      <c r="D369" s="233" t="s">
        <v>780</v>
      </c>
      <c r="E369" s="101" t="s">
        <v>403</v>
      </c>
      <c r="F369" s="220" t="s">
        <v>1571</v>
      </c>
      <c r="G369" s="216" t="s">
        <v>2526</v>
      </c>
      <c r="H369" s="216">
        <v>0</v>
      </c>
      <c r="I369" s="220" t="s">
        <v>417</v>
      </c>
      <c r="J369" s="137">
        <v>20</v>
      </c>
      <c r="K369" s="105">
        <v>2.59</v>
      </c>
      <c r="L369" s="105" t="s">
        <v>1575</v>
      </c>
      <c r="M369" s="129">
        <f>SUMIFS('C - Sazby a jednotkové ceny'!$H$7:$H$69,'C - Sazby a jednotkové ceny'!$E$7:$E$69,I369,'C - Sazby a jednotkové ceny'!$F$7:$F$69,J369)</f>
        <v>0</v>
      </c>
      <c r="N369" s="131">
        <f t="shared" si="5"/>
        <v>0</v>
      </c>
      <c r="O369" s="137" t="s">
        <v>1586</v>
      </c>
      <c r="P369" s="105" t="s">
        <v>1585</v>
      </c>
      <c r="Q369" s="105" t="s">
        <v>1585</v>
      </c>
      <c r="R369" s="105" t="s">
        <v>1585</v>
      </c>
      <c r="S369" s="105" t="s">
        <v>1585</v>
      </c>
      <c r="T369" s="105" t="s">
        <v>1585</v>
      </c>
    </row>
    <row r="370" spans="1:20" ht="15" customHeight="1" x14ac:dyDescent="0.2">
      <c r="A370" s="230" t="s">
        <v>489</v>
      </c>
      <c r="B370" s="99">
        <v>64</v>
      </c>
      <c r="C370" s="100">
        <v>24283</v>
      </c>
      <c r="D370" s="233" t="s">
        <v>781</v>
      </c>
      <c r="E370" s="101" t="s">
        <v>403</v>
      </c>
      <c r="F370" s="220" t="s">
        <v>1571</v>
      </c>
      <c r="G370" s="216" t="s">
        <v>2526</v>
      </c>
      <c r="H370" s="216">
        <v>0</v>
      </c>
      <c r="I370" s="220" t="s">
        <v>417</v>
      </c>
      <c r="J370" s="137">
        <v>20</v>
      </c>
      <c r="K370" s="105">
        <v>3.96</v>
      </c>
      <c r="L370" s="105" t="s">
        <v>1575</v>
      </c>
      <c r="M370" s="129">
        <f>SUMIFS('C - Sazby a jednotkové ceny'!$H$7:$H$69,'C - Sazby a jednotkové ceny'!$E$7:$E$69,I370,'C - Sazby a jednotkové ceny'!$F$7:$F$69,J370)</f>
        <v>0</v>
      </c>
      <c r="N370" s="131">
        <f t="shared" si="5"/>
        <v>0</v>
      </c>
      <c r="O370" s="137" t="s">
        <v>1586</v>
      </c>
      <c r="P370" s="105" t="s">
        <v>1585</v>
      </c>
      <c r="Q370" s="105" t="s">
        <v>1585</v>
      </c>
      <c r="R370" s="105" t="s">
        <v>1585</v>
      </c>
      <c r="S370" s="105" t="s">
        <v>1585</v>
      </c>
      <c r="T370" s="105" t="s">
        <v>1585</v>
      </c>
    </row>
    <row r="371" spans="1:20" ht="15" customHeight="1" x14ac:dyDescent="0.2">
      <c r="A371" s="230" t="s">
        <v>489</v>
      </c>
      <c r="B371" s="99">
        <v>64</v>
      </c>
      <c r="C371" s="100">
        <v>24283</v>
      </c>
      <c r="D371" s="233" t="s">
        <v>782</v>
      </c>
      <c r="E371" s="101" t="s">
        <v>403</v>
      </c>
      <c r="F371" s="220" t="s">
        <v>1571</v>
      </c>
      <c r="G371" s="216" t="s">
        <v>2534</v>
      </c>
      <c r="H371" s="216">
        <v>27.452479999999998</v>
      </c>
      <c r="I371" s="220" t="s">
        <v>417</v>
      </c>
      <c r="J371" s="137">
        <v>20</v>
      </c>
      <c r="K371" s="105">
        <v>43.7</v>
      </c>
      <c r="L371" s="105" t="s">
        <v>1575</v>
      </c>
      <c r="M371" s="129">
        <f>SUMIFS('C - Sazby a jednotkové ceny'!$H$7:$H$69,'C - Sazby a jednotkové ceny'!$E$7:$E$69,I371,'C - Sazby a jednotkové ceny'!$F$7:$F$69,J371)</f>
        <v>0</v>
      </c>
      <c r="N371" s="131">
        <f t="shared" si="5"/>
        <v>0</v>
      </c>
      <c r="O371" s="137" t="s">
        <v>1586</v>
      </c>
      <c r="P371" s="105" t="s">
        <v>1585</v>
      </c>
      <c r="Q371" s="105" t="s">
        <v>1585</v>
      </c>
      <c r="R371" s="105" t="s">
        <v>1585</v>
      </c>
      <c r="S371" s="105" t="s">
        <v>1585</v>
      </c>
      <c r="T371" s="105" t="s">
        <v>1585</v>
      </c>
    </row>
    <row r="372" spans="1:20" ht="15" customHeight="1" x14ac:dyDescent="0.2">
      <c r="A372" s="230" t="s">
        <v>489</v>
      </c>
      <c r="B372" s="99">
        <v>64</v>
      </c>
      <c r="C372" s="100">
        <v>24283</v>
      </c>
      <c r="D372" s="233" t="s">
        <v>783</v>
      </c>
      <c r="E372" s="101" t="s">
        <v>403</v>
      </c>
      <c r="F372" s="220" t="s">
        <v>1571</v>
      </c>
      <c r="G372" s="216" t="s">
        <v>2534</v>
      </c>
      <c r="H372" s="216">
        <v>13.726239999999999</v>
      </c>
      <c r="I372" s="220" t="s">
        <v>417</v>
      </c>
      <c r="J372" s="137">
        <v>20</v>
      </c>
      <c r="K372" s="105">
        <v>10.98</v>
      </c>
      <c r="L372" s="105" t="s">
        <v>1575</v>
      </c>
      <c r="M372" s="129">
        <f>SUMIFS('C - Sazby a jednotkové ceny'!$H$7:$H$69,'C - Sazby a jednotkové ceny'!$E$7:$E$69,I372,'C - Sazby a jednotkové ceny'!$F$7:$F$69,J372)</f>
        <v>0</v>
      </c>
      <c r="N372" s="131">
        <f t="shared" si="5"/>
        <v>0</v>
      </c>
      <c r="O372" s="137" t="s">
        <v>1586</v>
      </c>
      <c r="P372" s="105" t="s">
        <v>1585</v>
      </c>
      <c r="Q372" s="105" t="s">
        <v>1585</v>
      </c>
      <c r="R372" s="105" t="s">
        <v>1585</v>
      </c>
      <c r="S372" s="105" t="s">
        <v>1585</v>
      </c>
      <c r="T372" s="105" t="s">
        <v>1585</v>
      </c>
    </row>
    <row r="373" spans="1:20" ht="15" customHeight="1" x14ac:dyDescent="0.2">
      <c r="A373" s="230" t="s">
        <v>489</v>
      </c>
      <c r="B373" s="99">
        <v>64</v>
      </c>
      <c r="C373" s="100">
        <v>24283</v>
      </c>
      <c r="D373" s="233" t="s">
        <v>784</v>
      </c>
      <c r="E373" s="101" t="s">
        <v>403</v>
      </c>
      <c r="F373" s="220" t="s">
        <v>1571</v>
      </c>
      <c r="G373" s="216" t="s">
        <v>2534</v>
      </c>
      <c r="H373" s="216">
        <v>13.726239999999999</v>
      </c>
      <c r="I373" s="220" t="s">
        <v>417</v>
      </c>
      <c r="J373" s="137">
        <v>20</v>
      </c>
      <c r="K373" s="105">
        <v>17.809999999999999</v>
      </c>
      <c r="L373" s="105" t="s">
        <v>1575</v>
      </c>
      <c r="M373" s="129">
        <f>SUMIFS('C - Sazby a jednotkové ceny'!$H$7:$H$69,'C - Sazby a jednotkové ceny'!$E$7:$E$69,I373,'C - Sazby a jednotkové ceny'!$F$7:$F$69,J373)</f>
        <v>0</v>
      </c>
      <c r="N373" s="131">
        <f t="shared" si="5"/>
        <v>0</v>
      </c>
      <c r="O373" s="137" t="s">
        <v>1586</v>
      </c>
      <c r="P373" s="105" t="s">
        <v>1585</v>
      </c>
      <c r="Q373" s="105" t="s">
        <v>1585</v>
      </c>
      <c r="R373" s="105" t="s">
        <v>1585</v>
      </c>
      <c r="S373" s="105" t="s">
        <v>1585</v>
      </c>
      <c r="T373" s="105" t="s">
        <v>1585</v>
      </c>
    </row>
    <row r="374" spans="1:20" ht="15" customHeight="1" x14ac:dyDescent="0.2">
      <c r="A374" s="230" t="s">
        <v>489</v>
      </c>
      <c r="B374" s="99">
        <v>64</v>
      </c>
      <c r="C374" s="100">
        <v>24283</v>
      </c>
      <c r="D374" s="233" t="s">
        <v>785</v>
      </c>
      <c r="E374" s="101" t="s">
        <v>403</v>
      </c>
      <c r="F374" s="220" t="s">
        <v>1571</v>
      </c>
      <c r="G374" s="216" t="s">
        <v>2534</v>
      </c>
      <c r="H374" s="216">
        <v>13.726239999999999</v>
      </c>
      <c r="I374" s="220" t="s">
        <v>417</v>
      </c>
      <c r="J374" s="137">
        <v>20</v>
      </c>
      <c r="K374" s="105">
        <v>11.66</v>
      </c>
      <c r="L374" s="105" t="s">
        <v>1575</v>
      </c>
      <c r="M374" s="129">
        <f>SUMIFS('C - Sazby a jednotkové ceny'!$H$7:$H$69,'C - Sazby a jednotkové ceny'!$E$7:$E$69,I374,'C - Sazby a jednotkové ceny'!$F$7:$F$69,J374)</f>
        <v>0</v>
      </c>
      <c r="N374" s="131">
        <f t="shared" si="5"/>
        <v>0</v>
      </c>
      <c r="O374" s="137" t="s">
        <v>1586</v>
      </c>
      <c r="P374" s="105" t="s">
        <v>1585</v>
      </c>
      <c r="Q374" s="105" t="s">
        <v>1585</v>
      </c>
      <c r="R374" s="105" t="s">
        <v>1585</v>
      </c>
      <c r="S374" s="105" t="s">
        <v>1585</v>
      </c>
      <c r="T374" s="105" t="s">
        <v>1585</v>
      </c>
    </row>
    <row r="375" spans="1:20" ht="15" customHeight="1" x14ac:dyDescent="0.2">
      <c r="A375" s="230" t="s">
        <v>489</v>
      </c>
      <c r="B375" s="99">
        <v>64</v>
      </c>
      <c r="C375" s="100">
        <v>24283</v>
      </c>
      <c r="D375" s="233" t="s">
        <v>786</v>
      </c>
      <c r="E375" s="101" t="s">
        <v>403</v>
      </c>
      <c r="F375" s="220" t="s">
        <v>1571</v>
      </c>
      <c r="G375" s="216" t="s">
        <v>2534</v>
      </c>
      <c r="H375" s="216">
        <v>13.726239999999999</v>
      </c>
      <c r="I375" s="220" t="s">
        <v>417</v>
      </c>
      <c r="J375" s="137">
        <v>20</v>
      </c>
      <c r="K375" s="105">
        <v>11.38</v>
      </c>
      <c r="L375" s="105" t="s">
        <v>1575</v>
      </c>
      <c r="M375" s="129">
        <f>SUMIFS('C - Sazby a jednotkové ceny'!$H$7:$H$69,'C - Sazby a jednotkové ceny'!$E$7:$E$69,I375,'C - Sazby a jednotkové ceny'!$F$7:$F$69,J375)</f>
        <v>0</v>
      </c>
      <c r="N375" s="131">
        <f t="shared" si="5"/>
        <v>0</v>
      </c>
      <c r="O375" s="137" t="s">
        <v>1586</v>
      </c>
      <c r="P375" s="105" t="s">
        <v>1585</v>
      </c>
      <c r="Q375" s="105" t="s">
        <v>1585</v>
      </c>
      <c r="R375" s="105" t="s">
        <v>1585</v>
      </c>
      <c r="S375" s="105" t="s">
        <v>1585</v>
      </c>
      <c r="T375" s="105" t="s">
        <v>1585</v>
      </c>
    </row>
    <row r="376" spans="1:20" ht="15" customHeight="1" x14ac:dyDescent="0.2">
      <c r="A376" s="230" t="s">
        <v>489</v>
      </c>
      <c r="B376" s="99">
        <v>64</v>
      </c>
      <c r="C376" s="100">
        <v>24283</v>
      </c>
      <c r="D376" s="233" t="s">
        <v>787</v>
      </c>
      <c r="E376" s="101" t="s">
        <v>403</v>
      </c>
      <c r="F376" s="220" t="s">
        <v>1571</v>
      </c>
      <c r="G376" s="216" t="s">
        <v>2534</v>
      </c>
      <c r="H376" s="216">
        <v>13.726239999999999</v>
      </c>
      <c r="I376" s="220" t="s">
        <v>417</v>
      </c>
      <c r="J376" s="137">
        <v>20</v>
      </c>
      <c r="K376" s="105">
        <v>30.92</v>
      </c>
      <c r="L376" s="105" t="s">
        <v>1575</v>
      </c>
      <c r="M376" s="129">
        <f>SUMIFS('C - Sazby a jednotkové ceny'!$H$7:$H$69,'C - Sazby a jednotkové ceny'!$E$7:$E$69,I376,'C - Sazby a jednotkové ceny'!$F$7:$F$69,J376)</f>
        <v>0</v>
      </c>
      <c r="N376" s="131">
        <f t="shared" si="5"/>
        <v>0</v>
      </c>
      <c r="O376" s="137" t="s">
        <v>1586</v>
      </c>
      <c r="P376" s="105" t="s">
        <v>1585</v>
      </c>
      <c r="Q376" s="105" t="s">
        <v>1585</v>
      </c>
      <c r="R376" s="105" t="s">
        <v>1585</v>
      </c>
      <c r="S376" s="105" t="s">
        <v>1585</v>
      </c>
      <c r="T376" s="105" t="s">
        <v>1585</v>
      </c>
    </row>
    <row r="377" spans="1:20" ht="15" customHeight="1" x14ac:dyDescent="0.2">
      <c r="A377" s="230" t="s">
        <v>489</v>
      </c>
      <c r="B377" s="99">
        <v>64</v>
      </c>
      <c r="C377" s="100">
        <v>24283</v>
      </c>
      <c r="D377" s="233" t="s">
        <v>788</v>
      </c>
      <c r="E377" s="101" t="s">
        <v>403</v>
      </c>
      <c r="F377" s="220" t="s">
        <v>1571</v>
      </c>
      <c r="G377" s="216" t="s">
        <v>2526</v>
      </c>
      <c r="H377" s="216">
        <v>0</v>
      </c>
      <c r="I377" s="220" t="s">
        <v>417</v>
      </c>
      <c r="J377" s="137">
        <v>20</v>
      </c>
      <c r="K377" s="105">
        <v>3.13</v>
      </c>
      <c r="L377" s="105" t="s">
        <v>1575</v>
      </c>
      <c r="M377" s="129">
        <f>SUMIFS('C - Sazby a jednotkové ceny'!$H$7:$H$69,'C - Sazby a jednotkové ceny'!$E$7:$E$69,I377,'C - Sazby a jednotkové ceny'!$F$7:$F$69,J377)</f>
        <v>0</v>
      </c>
      <c r="N377" s="131">
        <f t="shared" si="5"/>
        <v>0</v>
      </c>
      <c r="O377" s="137" t="s">
        <v>1586</v>
      </c>
      <c r="P377" s="105" t="s">
        <v>1585</v>
      </c>
      <c r="Q377" s="105" t="s">
        <v>1585</v>
      </c>
      <c r="R377" s="105" t="s">
        <v>1585</v>
      </c>
      <c r="S377" s="105" t="s">
        <v>1585</v>
      </c>
      <c r="T377" s="105" t="s">
        <v>1585</v>
      </c>
    </row>
    <row r="378" spans="1:20" ht="15" customHeight="1" x14ac:dyDescent="0.2">
      <c r="A378" s="230" t="s">
        <v>489</v>
      </c>
      <c r="B378" s="99">
        <v>64</v>
      </c>
      <c r="C378" s="100">
        <v>24283</v>
      </c>
      <c r="D378" s="233" t="s">
        <v>789</v>
      </c>
      <c r="E378" s="101" t="s">
        <v>403</v>
      </c>
      <c r="F378" s="220" t="s">
        <v>1571</v>
      </c>
      <c r="G378" s="216" t="s">
        <v>2526</v>
      </c>
      <c r="H378" s="216">
        <v>0</v>
      </c>
      <c r="I378" s="220" t="s">
        <v>417</v>
      </c>
      <c r="J378" s="137">
        <v>20</v>
      </c>
      <c r="K378" s="105">
        <v>9.76</v>
      </c>
      <c r="L378" s="105" t="s">
        <v>1575</v>
      </c>
      <c r="M378" s="129">
        <f>SUMIFS('C - Sazby a jednotkové ceny'!$H$7:$H$69,'C - Sazby a jednotkové ceny'!$E$7:$E$69,I378,'C - Sazby a jednotkové ceny'!$F$7:$F$69,J378)</f>
        <v>0</v>
      </c>
      <c r="N378" s="131">
        <f t="shared" si="5"/>
        <v>0</v>
      </c>
      <c r="O378" s="137" t="s">
        <v>1586</v>
      </c>
      <c r="P378" s="105" t="s">
        <v>1585</v>
      </c>
      <c r="Q378" s="105" t="s">
        <v>1585</v>
      </c>
      <c r="R378" s="105" t="s">
        <v>1585</v>
      </c>
      <c r="S378" s="105" t="s">
        <v>1585</v>
      </c>
      <c r="T378" s="105" t="s">
        <v>1585</v>
      </c>
    </row>
    <row r="379" spans="1:20" ht="15" customHeight="1" x14ac:dyDescent="0.2">
      <c r="A379" s="230" t="s">
        <v>489</v>
      </c>
      <c r="B379" s="99">
        <v>64</v>
      </c>
      <c r="C379" s="100">
        <v>24283</v>
      </c>
      <c r="D379" s="233" t="s">
        <v>790</v>
      </c>
      <c r="E379" s="101" t="s">
        <v>403</v>
      </c>
      <c r="F379" s="220" t="s">
        <v>1571</v>
      </c>
      <c r="G379" s="216" t="s">
        <v>2533</v>
      </c>
      <c r="H379" s="216">
        <v>20.096999999999998</v>
      </c>
      <c r="I379" s="220" t="s">
        <v>417</v>
      </c>
      <c r="J379" s="137">
        <v>20</v>
      </c>
      <c r="K379" s="105">
        <v>10</v>
      </c>
      <c r="L379" s="105" t="s">
        <v>1575</v>
      </c>
      <c r="M379" s="129">
        <f>SUMIFS('C - Sazby a jednotkové ceny'!$H$7:$H$69,'C - Sazby a jednotkové ceny'!$E$7:$E$69,I379,'C - Sazby a jednotkové ceny'!$F$7:$F$69,J379)</f>
        <v>0</v>
      </c>
      <c r="N379" s="131">
        <f t="shared" si="5"/>
        <v>0</v>
      </c>
      <c r="O379" s="137" t="s">
        <v>1586</v>
      </c>
      <c r="P379" s="105" t="s">
        <v>1585</v>
      </c>
      <c r="Q379" s="105" t="s">
        <v>1585</v>
      </c>
      <c r="R379" s="105" t="s">
        <v>1585</v>
      </c>
      <c r="S379" s="105" t="s">
        <v>1585</v>
      </c>
      <c r="T379" s="105" t="s">
        <v>1585</v>
      </c>
    </row>
    <row r="380" spans="1:20" ht="15" customHeight="1" x14ac:dyDescent="0.2">
      <c r="A380" s="230" t="s">
        <v>489</v>
      </c>
      <c r="B380" s="99">
        <v>64</v>
      </c>
      <c r="C380" s="100">
        <v>24283</v>
      </c>
      <c r="D380" s="233" t="s">
        <v>791</v>
      </c>
      <c r="E380" s="101" t="s">
        <v>403</v>
      </c>
      <c r="F380" s="220" t="s">
        <v>1571</v>
      </c>
      <c r="G380" s="216" t="s">
        <v>2526</v>
      </c>
      <c r="H380" s="216">
        <v>0</v>
      </c>
      <c r="I380" s="220" t="s">
        <v>417</v>
      </c>
      <c r="J380" s="137">
        <v>20</v>
      </c>
      <c r="K380" s="105">
        <v>17.68</v>
      </c>
      <c r="L380" s="105" t="s">
        <v>1575</v>
      </c>
      <c r="M380" s="129">
        <f>SUMIFS('C - Sazby a jednotkové ceny'!$H$7:$H$69,'C - Sazby a jednotkové ceny'!$E$7:$E$69,I380,'C - Sazby a jednotkové ceny'!$F$7:$F$69,J380)</f>
        <v>0</v>
      </c>
      <c r="N380" s="131">
        <f t="shared" si="5"/>
        <v>0</v>
      </c>
      <c r="O380" s="137" t="s">
        <v>1586</v>
      </c>
      <c r="P380" s="105" t="s">
        <v>1585</v>
      </c>
      <c r="Q380" s="105" t="s">
        <v>1585</v>
      </c>
      <c r="R380" s="105" t="s">
        <v>1585</v>
      </c>
      <c r="S380" s="105" t="s">
        <v>1585</v>
      </c>
      <c r="T380" s="105" t="s">
        <v>1585</v>
      </c>
    </row>
    <row r="381" spans="1:20" ht="15" customHeight="1" x14ac:dyDescent="0.2">
      <c r="A381" s="230" t="s">
        <v>489</v>
      </c>
      <c r="B381" s="99">
        <v>64</v>
      </c>
      <c r="C381" s="100">
        <v>24283</v>
      </c>
      <c r="D381" s="233" t="s">
        <v>792</v>
      </c>
      <c r="E381" s="101" t="s">
        <v>403</v>
      </c>
      <c r="F381" s="220" t="s">
        <v>1571</v>
      </c>
      <c r="G381" s="216" t="s">
        <v>2528</v>
      </c>
      <c r="H381" s="216">
        <v>20.096999999999998</v>
      </c>
      <c r="I381" s="220" t="s">
        <v>417</v>
      </c>
      <c r="J381" s="137">
        <v>20</v>
      </c>
      <c r="K381" s="105">
        <v>10.85</v>
      </c>
      <c r="L381" s="105" t="s">
        <v>1575</v>
      </c>
      <c r="M381" s="129">
        <f>SUMIFS('C - Sazby a jednotkové ceny'!$H$7:$H$69,'C - Sazby a jednotkové ceny'!$E$7:$E$69,I381,'C - Sazby a jednotkové ceny'!$F$7:$F$69,J381)</f>
        <v>0</v>
      </c>
      <c r="N381" s="131">
        <f t="shared" si="5"/>
        <v>0</v>
      </c>
      <c r="O381" s="137" t="s">
        <v>1586</v>
      </c>
      <c r="P381" s="105" t="s">
        <v>1585</v>
      </c>
      <c r="Q381" s="105" t="s">
        <v>1585</v>
      </c>
      <c r="R381" s="105" t="s">
        <v>1585</v>
      </c>
      <c r="S381" s="105" t="s">
        <v>1585</v>
      </c>
      <c r="T381" s="105" t="s">
        <v>1585</v>
      </c>
    </row>
    <row r="382" spans="1:20" ht="15" customHeight="1" x14ac:dyDescent="0.2">
      <c r="A382" s="230" t="s">
        <v>489</v>
      </c>
      <c r="B382" s="99">
        <v>64</v>
      </c>
      <c r="C382" s="100">
        <v>24283</v>
      </c>
      <c r="D382" s="233" t="s">
        <v>793</v>
      </c>
      <c r="E382" s="101" t="s">
        <v>403</v>
      </c>
      <c r="F382" s="220" t="s">
        <v>1571</v>
      </c>
      <c r="G382" s="216" t="s">
        <v>2530</v>
      </c>
      <c r="H382" s="216">
        <v>40.193999999999996</v>
      </c>
      <c r="I382" s="220" t="s">
        <v>417</v>
      </c>
      <c r="J382" s="137">
        <v>20</v>
      </c>
      <c r="K382" s="105">
        <v>38.4</v>
      </c>
      <c r="L382" s="105" t="s">
        <v>1575</v>
      </c>
      <c r="M382" s="129">
        <f>SUMIFS('C - Sazby a jednotkové ceny'!$H$7:$H$69,'C - Sazby a jednotkové ceny'!$E$7:$E$69,I382,'C - Sazby a jednotkové ceny'!$F$7:$F$69,J382)</f>
        <v>0</v>
      </c>
      <c r="N382" s="131">
        <f t="shared" si="5"/>
        <v>0</v>
      </c>
      <c r="O382" s="137" t="s">
        <v>1586</v>
      </c>
      <c r="P382" s="105" t="s">
        <v>1585</v>
      </c>
      <c r="Q382" s="105" t="s">
        <v>1585</v>
      </c>
      <c r="R382" s="105" t="s">
        <v>1585</v>
      </c>
      <c r="S382" s="105" t="s">
        <v>1585</v>
      </c>
      <c r="T382" s="105" t="s">
        <v>1585</v>
      </c>
    </row>
    <row r="383" spans="1:20" ht="15" customHeight="1" x14ac:dyDescent="0.2">
      <c r="A383" s="230" t="s">
        <v>489</v>
      </c>
      <c r="B383" s="99">
        <v>64</v>
      </c>
      <c r="C383" s="100">
        <v>24283</v>
      </c>
      <c r="D383" s="233" t="s">
        <v>794</v>
      </c>
      <c r="E383" s="101" t="s">
        <v>403</v>
      </c>
      <c r="F383" s="220" t="s">
        <v>1571</v>
      </c>
      <c r="G383" s="216" t="s">
        <v>2526</v>
      </c>
      <c r="H383" s="216">
        <v>0</v>
      </c>
      <c r="I383" s="220" t="s">
        <v>417</v>
      </c>
      <c r="J383" s="137">
        <v>20</v>
      </c>
      <c r="K383" s="105">
        <v>12.03</v>
      </c>
      <c r="L383" s="105" t="s">
        <v>1575</v>
      </c>
      <c r="M383" s="129">
        <f>SUMIFS('C - Sazby a jednotkové ceny'!$H$7:$H$69,'C - Sazby a jednotkové ceny'!$E$7:$E$69,I383,'C - Sazby a jednotkové ceny'!$F$7:$F$69,J383)</f>
        <v>0</v>
      </c>
      <c r="N383" s="131">
        <f t="shared" si="5"/>
        <v>0</v>
      </c>
      <c r="O383" s="137" t="s">
        <v>1586</v>
      </c>
      <c r="P383" s="105" t="s">
        <v>1585</v>
      </c>
      <c r="Q383" s="105" t="s">
        <v>1585</v>
      </c>
      <c r="R383" s="105" t="s">
        <v>1585</v>
      </c>
      <c r="S383" s="105" t="s">
        <v>1585</v>
      </c>
      <c r="T383" s="105" t="s">
        <v>1585</v>
      </c>
    </row>
    <row r="384" spans="1:20" ht="15" customHeight="1" x14ac:dyDescent="0.2">
      <c r="A384" s="230" t="s">
        <v>489</v>
      </c>
      <c r="B384" s="99">
        <v>64</v>
      </c>
      <c r="C384" s="100">
        <v>24283</v>
      </c>
      <c r="D384" s="233" t="s">
        <v>795</v>
      </c>
      <c r="E384" s="101" t="s">
        <v>403</v>
      </c>
      <c r="F384" s="220" t="s">
        <v>1571</v>
      </c>
      <c r="G384" s="216" t="s">
        <v>2526</v>
      </c>
      <c r="H384" s="216">
        <v>0</v>
      </c>
      <c r="I384" s="220" t="s">
        <v>417</v>
      </c>
      <c r="J384" s="137">
        <v>20</v>
      </c>
      <c r="K384" s="105">
        <v>15</v>
      </c>
      <c r="L384" s="105" t="s">
        <v>1575</v>
      </c>
      <c r="M384" s="129">
        <f>SUMIFS('C - Sazby a jednotkové ceny'!$H$7:$H$69,'C - Sazby a jednotkové ceny'!$E$7:$E$69,I384,'C - Sazby a jednotkové ceny'!$F$7:$F$69,J384)</f>
        <v>0</v>
      </c>
      <c r="N384" s="131">
        <f t="shared" si="5"/>
        <v>0</v>
      </c>
      <c r="O384" s="137" t="s">
        <v>1586</v>
      </c>
      <c r="P384" s="105" t="s">
        <v>1585</v>
      </c>
      <c r="Q384" s="105" t="s">
        <v>1585</v>
      </c>
      <c r="R384" s="105" t="s">
        <v>1585</v>
      </c>
      <c r="S384" s="105" t="s">
        <v>1585</v>
      </c>
      <c r="T384" s="105" t="s">
        <v>1585</v>
      </c>
    </row>
    <row r="385" spans="1:20" ht="15" customHeight="1" x14ac:dyDescent="0.2">
      <c r="A385" s="230" t="s">
        <v>489</v>
      </c>
      <c r="B385" s="99">
        <v>64</v>
      </c>
      <c r="C385" s="100">
        <v>24283</v>
      </c>
      <c r="D385" s="233" t="s">
        <v>796</v>
      </c>
      <c r="E385" s="101" t="s">
        <v>403</v>
      </c>
      <c r="F385" s="220" t="s">
        <v>1571</v>
      </c>
      <c r="G385" s="216" t="s">
        <v>2526</v>
      </c>
      <c r="H385" s="216">
        <v>0</v>
      </c>
      <c r="I385" s="220" t="s">
        <v>417</v>
      </c>
      <c r="J385" s="137">
        <v>20</v>
      </c>
      <c r="K385" s="105">
        <v>6</v>
      </c>
      <c r="L385" s="105" t="s">
        <v>1575</v>
      </c>
      <c r="M385" s="129">
        <f>SUMIFS('C - Sazby a jednotkové ceny'!$H$7:$H$69,'C - Sazby a jednotkové ceny'!$E$7:$E$69,I385,'C - Sazby a jednotkové ceny'!$F$7:$F$69,J385)</f>
        <v>0</v>
      </c>
      <c r="N385" s="131">
        <f t="shared" si="5"/>
        <v>0</v>
      </c>
      <c r="O385" s="137" t="s">
        <v>1586</v>
      </c>
      <c r="P385" s="105" t="s">
        <v>1585</v>
      </c>
      <c r="Q385" s="105" t="s">
        <v>1585</v>
      </c>
      <c r="R385" s="105" t="s">
        <v>1585</v>
      </c>
      <c r="S385" s="105" t="s">
        <v>1585</v>
      </c>
      <c r="T385" s="105" t="s">
        <v>1585</v>
      </c>
    </row>
    <row r="386" spans="1:20" ht="15" customHeight="1" x14ac:dyDescent="0.2">
      <c r="A386" s="230" t="s">
        <v>489</v>
      </c>
      <c r="B386" s="99">
        <v>64</v>
      </c>
      <c r="C386" s="100">
        <v>24283</v>
      </c>
      <c r="D386" s="233" t="s">
        <v>797</v>
      </c>
      <c r="E386" s="101" t="s">
        <v>403</v>
      </c>
      <c r="F386" s="220" t="s">
        <v>1571</v>
      </c>
      <c r="G386" s="216" t="s">
        <v>2526</v>
      </c>
      <c r="H386" s="216">
        <v>0</v>
      </c>
      <c r="I386" s="220" t="s">
        <v>417</v>
      </c>
      <c r="J386" s="137">
        <v>20</v>
      </c>
      <c r="K386" s="105">
        <v>8.32</v>
      </c>
      <c r="L386" s="105" t="s">
        <v>1575</v>
      </c>
      <c r="M386" s="129">
        <f>SUMIFS('C - Sazby a jednotkové ceny'!$H$7:$H$69,'C - Sazby a jednotkové ceny'!$E$7:$E$69,I386,'C - Sazby a jednotkové ceny'!$F$7:$F$69,J386)</f>
        <v>0</v>
      </c>
      <c r="N386" s="131">
        <f t="shared" si="5"/>
        <v>0</v>
      </c>
      <c r="O386" s="137" t="s">
        <v>1586</v>
      </c>
      <c r="P386" s="105" t="s">
        <v>1585</v>
      </c>
      <c r="Q386" s="105" t="s">
        <v>1585</v>
      </c>
      <c r="R386" s="105" t="s">
        <v>1585</v>
      </c>
      <c r="S386" s="105" t="s">
        <v>1585</v>
      </c>
      <c r="T386" s="105" t="s">
        <v>1585</v>
      </c>
    </row>
    <row r="387" spans="1:20" ht="15" customHeight="1" x14ac:dyDescent="0.2">
      <c r="A387" s="230" t="s">
        <v>489</v>
      </c>
      <c r="B387" s="99">
        <v>64</v>
      </c>
      <c r="C387" s="100">
        <v>24283</v>
      </c>
      <c r="D387" s="233" t="s">
        <v>798</v>
      </c>
      <c r="E387" s="101" t="s">
        <v>403</v>
      </c>
      <c r="F387" s="220" t="s">
        <v>1571</v>
      </c>
      <c r="G387" s="216" t="s">
        <v>2511</v>
      </c>
      <c r="H387" s="216">
        <v>0</v>
      </c>
      <c r="I387" s="220" t="s">
        <v>345</v>
      </c>
      <c r="J387" s="137">
        <v>20</v>
      </c>
      <c r="K387" s="105">
        <v>1</v>
      </c>
      <c r="L387" s="105" t="s">
        <v>1576</v>
      </c>
      <c r="M387" s="129">
        <f>SUMIFS('C - Sazby a jednotkové ceny'!$H$7:$H$69,'C - Sazby a jednotkové ceny'!$E$7:$E$69,I387,'C - Sazby a jednotkové ceny'!$F$7:$F$69,J387)</f>
        <v>0</v>
      </c>
      <c r="N387" s="131">
        <f t="shared" si="5"/>
        <v>0</v>
      </c>
      <c r="O387" s="137" t="s">
        <v>1586</v>
      </c>
      <c r="P387" s="105" t="s">
        <v>1585</v>
      </c>
      <c r="Q387" s="105" t="s">
        <v>1585</v>
      </c>
      <c r="R387" s="105" t="s">
        <v>1585</v>
      </c>
      <c r="S387" s="105" t="s">
        <v>1585</v>
      </c>
      <c r="T387" s="105" t="s">
        <v>1585</v>
      </c>
    </row>
    <row r="388" spans="1:20" ht="15" customHeight="1" x14ac:dyDescent="0.2">
      <c r="A388" s="230" t="s">
        <v>489</v>
      </c>
      <c r="B388" s="99">
        <v>64</v>
      </c>
      <c r="C388" s="100">
        <v>24283</v>
      </c>
      <c r="D388" s="233" t="s">
        <v>799</v>
      </c>
      <c r="E388" s="101" t="s">
        <v>403</v>
      </c>
      <c r="F388" s="220" t="s">
        <v>1571</v>
      </c>
      <c r="G388" s="216" t="s">
        <v>2526</v>
      </c>
      <c r="H388" s="216">
        <v>0</v>
      </c>
      <c r="I388" s="220" t="s">
        <v>417</v>
      </c>
      <c r="J388" s="137">
        <v>20</v>
      </c>
      <c r="K388" s="105">
        <v>7.72</v>
      </c>
      <c r="L388" s="105" t="s">
        <v>1575</v>
      </c>
      <c r="M388" s="129">
        <f>SUMIFS('C - Sazby a jednotkové ceny'!$H$7:$H$69,'C - Sazby a jednotkové ceny'!$E$7:$E$69,I388,'C - Sazby a jednotkové ceny'!$F$7:$F$69,J388)</f>
        <v>0</v>
      </c>
      <c r="N388" s="131">
        <f t="shared" si="5"/>
        <v>0</v>
      </c>
      <c r="O388" s="137" t="s">
        <v>1586</v>
      </c>
      <c r="P388" s="105" t="s">
        <v>1585</v>
      </c>
      <c r="Q388" s="105" t="s">
        <v>1585</v>
      </c>
      <c r="R388" s="105" t="s">
        <v>1585</v>
      </c>
      <c r="S388" s="105" t="s">
        <v>1585</v>
      </c>
      <c r="T388" s="105" t="s">
        <v>1585</v>
      </c>
    </row>
    <row r="389" spans="1:20" ht="15" customHeight="1" x14ac:dyDescent="0.2">
      <c r="A389" s="230" t="s">
        <v>489</v>
      </c>
      <c r="B389" s="99">
        <v>64</v>
      </c>
      <c r="C389" s="100">
        <v>24283</v>
      </c>
      <c r="D389" s="233" t="s">
        <v>800</v>
      </c>
      <c r="E389" s="101" t="s">
        <v>403</v>
      </c>
      <c r="F389" s="220" t="s">
        <v>1571</v>
      </c>
      <c r="G389" s="216" t="s">
        <v>2526</v>
      </c>
      <c r="H389" s="216">
        <v>0</v>
      </c>
      <c r="I389" s="220" t="s">
        <v>417</v>
      </c>
      <c r="J389" s="137">
        <v>20</v>
      </c>
      <c r="K389" s="105">
        <v>3.27</v>
      </c>
      <c r="L389" s="105" t="s">
        <v>1575</v>
      </c>
      <c r="M389" s="129">
        <f>SUMIFS('C - Sazby a jednotkové ceny'!$H$7:$H$69,'C - Sazby a jednotkové ceny'!$E$7:$E$69,I389,'C - Sazby a jednotkové ceny'!$F$7:$F$69,J389)</f>
        <v>0</v>
      </c>
      <c r="N389" s="131">
        <f t="shared" si="5"/>
        <v>0</v>
      </c>
      <c r="O389" s="137" t="s">
        <v>1586</v>
      </c>
      <c r="P389" s="105" t="s">
        <v>1585</v>
      </c>
      <c r="Q389" s="105" t="s">
        <v>1585</v>
      </c>
      <c r="R389" s="105" t="s">
        <v>1585</v>
      </c>
      <c r="S389" s="105" t="s">
        <v>1585</v>
      </c>
      <c r="T389" s="105" t="s">
        <v>1585</v>
      </c>
    </row>
    <row r="390" spans="1:20" ht="15" customHeight="1" x14ac:dyDescent="0.2">
      <c r="A390" s="230" t="s">
        <v>489</v>
      </c>
      <c r="B390" s="99">
        <v>64</v>
      </c>
      <c r="C390" s="100">
        <v>24283</v>
      </c>
      <c r="D390" s="233" t="s">
        <v>801</v>
      </c>
      <c r="E390" s="101" t="s">
        <v>403</v>
      </c>
      <c r="F390" s="220" t="s">
        <v>1571</v>
      </c>
      <c r="G390" s="216" t="s">
        <v>2524</v>
      </c>
      <c r="H390" s="216">
        <v>21.517999999999997</v>
      </c>
      <c r="I390" s="220" t="s">
        <v>417</v>
      </c>
      <c r="J390" s="137">
        <v>20</v>
      </c>
      <c r="K390" s="105">
        <v>15</v>
      </c>
      <c r="L390" s="105" t="s">
        <v>1575</v>
      </c>
      <c r="M390" s="129">
        <f>SUMIFS('C - Sazby a jednotkové ceny'!$H$7:$H$69,'C - Sazby a jednotkové ceny'!$E$7:$E$69,I390,'C - Sazby a jednotkové ceny'!$F$7:$F$69,J390)</f>
        <v>0</v>
      </c>
      <c r="N390" s="131">
        <f t="shared" si="5"/>
        <v>0</v>
      </c>
      <c r="O390" s="137" t="s">
        <v>1586</v>
      </c>
      <c r="P390" s="105" t="s">
        <v>1585</v>
      </c>
      <c r="Q390" s="105" t="s">
        <v>1585</v>
      </c>
      <c r="R390" s="105" t="s">
        <v>1585</v>
      </c>
      <c r="S390" s="105" t="s">
        <v>1585</v>
      </c>
      <c r="T390" s="105" t="s">
        <v>1585</v>
      </c>
    </row>
    <row r="391" spans="1:20" ht="15" customHeight="1" x14ac:dyDescent="0.2">
      <c r="A391" s="230" t="s">
        <v>489</v>
      </c>
      <c r="B391" s="99">
        <v>64</v>
      </c>
      <c r="C391" s="100">
        <v>24283</v>
      </c>
      <c r="D391" s="233" t="s">
        <v>802</v>
      </c>
      <c r="E391" s="101" t="s">
        <v>403</v>
      </c>
      <c r="F391" s="220" t="s">
        <v>1571</v>
      </c>
      <c r="G391" s="216" t="s">
        <v>2524</v>
      </c>
      <c r="H391" s="216">
        <v>43.035999999999994</v>
      </c>
      <c r="I391" s="220" t="s">
        <v>417</v>
      </c>
      <c r="J391" s="137">
        <v>20</v>
      </c>
      <c r="K391" s="105">
        <v>33.39</v>
      </c>
      <c r="L391" s="105" t="s">
        <v>1575</v>
      </c>
      <c r="M391" s="129">
        <f>SUMIFS('C - Sazby a jednotkové ceny'!$H$7:$H$69,'C - Sazby a jednotkové ceny'!$E$7:$E$69,I391,'C - Sazby a jednotkové ceny'!$F$7:$F$69,J391)</f>
        <v>0</v>
      </c>
      <c r="N391" s="131">
        <f t="shared" ref="N391:N454" si="6">J391*M391*K391*(365/12/28)</f>
        <v>0</v>
      </c>
      <c r="O391" s="137" t="s">
        <v>1586</v>
      </c>
      <c r="P391" s="105" t="s">
        <v>1585</v>
      </c>
      <c r="Q391" s="105" t="s">
        <v>1585</v>
      </c>
      <c r="R391" s="105" t="s">
        <v>1585</v>
      </c>
      <c r="S391" s="105" t="s">
        <v>1585</v>
      </c>
      <c r="T391" s="105" t="s">
        <v>1585</v>
      </c>
    </row>
    <row r="392" spans="1:20" ht="15" customHeight="1" x14ac:dyDescent="0.2">
      <c r="A392" s="230" t="s">
        <v>489</v>
      </c>
      <c r="B392" s="99">
        <v>64</v>
      </c>
      <c r="C392" s="100">
        <v>24283</v>
      </c>
      <c r="D392" s="233" t="s">
        <v>803</v>
      </c>
      <c r="E392" s="101" t="s">
        <v>403</v>
      </c>
      <c r="F392" s="220" t="s">
        <v>1571</v>
      </c>
      <c r="G392" s="216" t="s">
        <v>1551</v>
      </c>
      <c r="H392" s="216">
        <v>15.639999999999999</v>
      </c>
      <c r="I392" s="220" t="s">
        <v>417</v>
      </c>
      <c r="J392" s="137">
        <v>20</v>
      </c>
      <c r="K392" s="105">
        <v>31.36</v>
      </c>
      <c r="L392" s="105" t="s">
        <v>1575</v>
      </c>
      <c r="M392" s="129">
        <f>SUMIFS('C - Sazby a jednotkové ceny'!$H$7:$H$69,'C - Sazby a jednotkové ceny'!$E$7:$E$69,I392,'C - Sazby a jednotkové ceny'!$F$7:$F$69,J392)</f>
        <v>0</v>
      </c>
      <c r="N392" s="131">
        <f t="shared" si="6"/>
        <v>0</v>
      </c>
      <c r="O392" s="137" t="s">
        <v>1586</v>
      </c>
      <c r="P392" s="105" t="s">
        <v>1585</v>
      </c>
      <c r="Q392" s="105" t="s">
        <v>1585</v>
      </c>
      <c r="R392" s="105" t="s">
        <v>1585</v>
      </c>
      <c r="S392" s="105" t="s">
        <v>1585</v>
      </c>
      <c r="T392" s="105" t="s">
        <v>1585</v>
      </c>
    </row>
    <row r="393" spans="1:20" ht="15" customHeight="1" x14ac:dyDescent="0.2">
      <c r="A393" s="230" t="s">
        <v>489</v>
      </c>
      <c r="B393" s="99">
        <v>64</v>
      </c>
      <c r="C393" s="100">
        <v>24283</v>
      </c>
      <c r="D393" s="233" t="s">
        <v>804</v>
      </c>
      <c r="E393" s="101" t="s">
        <v>403</v>
      </c>
      <c r="F393" s="220" t="s">
        <v>1571</v>
      </c>
      <c r="G393" s="216" t="s">
        <v>1551</v>
      </c>
      <c r="H393" s="216">
        <v>25.2</v>
      </c>
      <c r="I393" s="220" t="s">
        <v>417</v>
      </c>
      <c r="J393" s="137">
        <v>20</v>
      </c>
      <c r="K393" s="105">
        <v>16.52</v>
      </c>
      <c r="L393" s="105" t="s">
        <v>1575</v>
      </c>
      <c r="M393" s="129">
        <f>SUMIFS('C - Sazby a jednotkové ceny'!$H$7:$H$69,'C - Sazby a jednotkové ceny'!$E$7:$E$69,I393,'C - Sazby a jednotkové ceny'!$F$7:$F$69,J393)</f>
        <v>0</v>
      </c>
      <c r="N393" s="131">
        <f t="shared" si="6"/>
        <v>0</v>
      </c>
      <c r="O393" s="137" t="s">
        <v>1586</v>
      </c>
      <c r="P393" s="105" t="s">
        <v>1585</v>
      </c>
      <c r="Q393" s="105" t="s">
        <v>1585</v>
      </c>
      <c r="R393" s="105" t="s">
        <v>1585</v>
      </c>
      <c r="S393" s="105" t="s">
        <v>1585</v>
      </c>
      <c r="T393" s="105" t="s">
        <v>1585</v>
      </c>
    </row>
    <row r="394" spans="1:20" ht="15" customHeight="1" x14ac:dyDescent="0.2">
      <c r="A394" s="230" t="s">
        <v>489</v>
      </c>
      <c r="B394" s="99">
        <v>64</v>
      </c>
      <c r="C394" s="100">
        <v>24283</v>
      </c>
      <c r="D394" s="233" t="s">
        <v>805</v>
      </c>
      <c r="E394" s="101" t="s">
        <v>403</v>
      </c>
      <c r="F394" s="220" t="s">
        <v>1571</v>
      </c>
      <c r="G394" s="216" t="s">
        <v>1551</v>
      </c>
      <c r="H394" s="216">
        <v>19.619999999999997</v>
      </c>
      <c r="I394" s="220" t="s">
        <v>417</v>
      </c>
      <c r="J394" s="137">
        <v>20</v>
      </c>
      <c r="K394" s="105">
        <v>15.68</v>
      </c>
      <c r="L394" s="105" t="s">
        <v>1575</v>
      </c>
      <c r="M394" s="129">
        <f>SUMIFS('C - Sazby a jednotkové ceny'!$H$7:$H$69,'C - Sazby a jednotkové ceny'!$E$7:$E$69,I394,'C - Sazby a jednotkové ceny'!$F$7:$F$69,J394)</f>
        <v>0</v>
      </c>
      <c r="N394" s="131">
        <f t="shared" si="6"/>
        <v>0</v>
      </c>
      <c r="O394" s="137" t="s">
        <v>1586</v>
      </c>
      <c r="P394" s="105" t="s">
        <v>1585</v>
      </c>
      <c r="Q394" s="105" t="s">
        <v>1585</v>
      </c>
      <c r="R394" s="105" t="s">
        <v>1585</v>
      </c>
      <c r="S394" s="105" t="s">
        <v>1585</v>
      </c>
      <c r="T394" s="105" t="s">
        <v>1585</v>
      </c>
    </row>
    <row r="395" spans="1:20" ht="15" customHeight="1" x14ac:dyDescent="0.2">
      <c r="A395" s="230" t="s">
        <v>2510</v>
      </c>
      <c r="B395" s="99">
        <v>64</v>
      </c>
      <c r="C395" s="100">
        <v>24283</v>
      </c>
      <c r="D395" s="233" t="s">
        <v>806</v>
      </c>
      <c r="E395" s="101" t="s">
        <v>403</v>
      </c>
      <c r="F395" s="220" t="s">
        <v>1571</v>
      </c>
      <c r="G395" s="216" t="s">
        <v>1551</v>
      </c>
      <c r="H395" s="216">
        <v>180.85155999999998</v>
      </c>
      <c r="I395" s="220" t="s">
        <v>417</v>
      </c>
      <c r="J395" s="137">
        <v>20</v>
      </c>
      <c r="K395" s="105">
        <v>344.04</v>
      </c>
      <c r="L395" s="105" t="s">
        <v>1575</v>
      </c>
      <c r="M395" s="129">
        <f>SUMIFS('C - Sazby a jednotkové ceny'!$H$7:$H$69,'C - Sazby a jednotkové ceny'!$E$7:$E$69,I395,'C - Sazby a jednotkové ceny'!$F$7:$F$69,J395)</f>
        <v>0</v>
      </c>
      <c r="N395" s="131">
        <f t="shared" si="6"/>
        <v>0</v>
      </c>
      <c r="O395" s="137" t="s">
        <v>1585</v>
      </c>
      <c r="P395" s="105" t="s">
        <v>1585</v>
      </c>
      <c r="Q395" s="105" t="s">
        <v>1585</v>
      </c>
      <c r="R395" s="105" t="s">
        <v>1585</v>
      </c>
      <c r="S395" s="105" t="s">
        <v>1585</v>
      </c>
      <c r="T395" s="105" t="s">
        <v>1585</v>
      </c>
    </row>
    <row r="396" spans="1:20" ht="15" customHeight="1" x14ac:dyDescent="0.2">
      <c r="A396" s="230" t="s">
        <v>489</v>
      </c>
      <c r="B396" s="99">
        <v>64</v>
      </c>
      <c r="C396" s="100">
        <v>24283</v>
      </c>
      <c r="D396" s="233" t="s">
        <v>807</v>
      </c>
      <c r="E396" s="101" t="s">
        <v>403</v>
      </c>
      <c r="F396" s="220" t="s">
        <v>1571</v>
      </c>
      <c r="G396" s="216" t="s">
        <v>1551</v>
      </c>
      <c r="H396" s="216">
        <v>64.553999999999988</v>
      </c>
      <c r="I396" s="220" t="s">
        <v>417</v>
      </c>
      <c r="J396" s="137">
        <v>20</v>
      </c>
      <c r="K396" s="105">
        <v>52.273000000000003</v>
      </c>
      <c r="L396" s="105" t="s">
        <v>1575</v>
      </c>
      <c r="M396" s="129">
        <f>SUMIFS('C - Sazby a jednotkové ceny'!$H$7:$H$69,'C - Sazby a jednotkové ceny'!$E$7:$E$69,I396,'C - Sazby a jednotkové ceny'!$F$7:$F$69,J396)</f>
        <v>0</v>
      </c>
      <c r="N396" s="131">
        <f t="shared" si="6"/>
        <v>0</v>
      </c>
      <c r="O396" s="137" t="s">
        <v>1585</v>
      </c>
      <c r="P396" s="105" t="s">
        <v>1585</v>
      </c>
      <c r="Q396" s="105" t="s">
        <v>1585</v>
      </c>
      <c r="R396" s="105" t="s">
        <v>1585</v>
      </c>
      <c r="S396" s="105" t="s">
        <v>1585</v>
      </c>
      <c r="T396" s="105" t="s">
        <v>1585</v>
      </c>
    </row>
    <row r="397" spans="1:20" ht="15" customHeight="1" x14ac:dyDescent="0.2">
      <c r="A397" s="230" t="s">
        <v>489</v>
      </c>
      <c r="B397" s="99">
        <v>64</v>
      </c>
      <c r="C397" s="100">
        <v>24283</v>
      </c>
      <c r="D397" s="233" t="s">
        <v>808</v>
      </c>
      <c r="E397" s="101" t="s">
        <v>403</v>
      </c>
      <c r="F397" s="220" t="s">
        <v>1571</v>
      </c>
      <c r="G397" s="216" t="s">
        <v>1551</v>
      </c>
      <c r="H397" s="216">
        <v>43.035999999999994</v>
      </c>
      <c r="I397" s="220" t="s">
        <v>417</v>
      </c>
      <c r="J397" s="137">
        <v>20</v>
      </c>
      <c r="K397" s="105">
        <v>40.799999999999997</v>
      </c>
      <c r="L397" s="105" t="s">
        <v>1575</v>
      </c>
      <c r="M397" s="129">
        <f>SUMIFS('C - Sazby a jednotkové ceny'!$H$7:$H$69,'C - Sazby a jednotkové ceny'!$E$7:$E$69,I397,'C - Sazby a jednotkové ceny'!$F$7:$F$69,J397)</f>
        <v>0</v>
      </c>
      <c r="N397" s="131">
        <f t="shared" si="6"/>
        <v>0</v>
      </c>
      <c r="O397" s="137" t="s">
        <v>1586</v>
      </c>
      <c r="P397" s="105" t="s">
        <v>1585</v>
      </c>
      <c r="Q397" s="105" t="s">
        <v>1585</v>
      </c>
      <c r="R397" s="105" t="s">
        <v>1585</v>
      </c>
      <c r="S397" s="105" t="s">
        <v>1585</v>
      </c>
      <c r="T397" s="105" t="s">
        <v>1585</v>
      </c>
    </row>
    <row r="398" spans="1:20" ht="15" customHeight="1" x14ac:dyDescent="0.2">
      <c r="A398" s="230" t="s">
        <v>489</v>
      </c>
      <c r="B398" s="99">
        <v>64</v>
      </c>
      <c r="C398" s="100">
        <v>24283</v>
      </c>
      <c r="D398" s="233" t="s">
        <v>809</v>
      </c>
      <c r="E398" s="101" t="s">
        <v>403</v>
      </c>
      <c r="F398" s="220" t="s">
        <v>1571</v>
      </c>
      <c r="G398" s="216" t="s">
        <v>1551</v>
      </c>
      <c r="H398" s="216">
        <v>12.6</v>
      </c>
      <c r="I398" s="220" t="s">
        <v>417</v>
      </c>
      <c r="J398" s="137">
        <v>20</v>
      </c>
      <c r="K398" s="105">
        <v>8.6999999999999993</v>
      </c>
      <c r="L398" s="105" t="s">
        <v>1575</v>
      </c>
      <c r="M398" s="129">
        <f>SUMIFS('C - Sazby a jednotkové ceny'!$H$7:$H$69,'C - Sazby a jednotkové ceny'!$E$7:$E$69,I398,'C - Sazby a jednotkové ceny'!$F$7:$F$69,J398)</f>
        <v>0</v>
      </c>
      <c r="N398" s="131">
        <f t="shared" si="6"/>
        <v>0</v>
      </c>
      <c r="O398" s="137" t="s">
        <v>1586</v>
      </c>
      <c r="P398" s="105" t="s">
        <v>1585</v>
      </c>
      <c r="Q398" s="105" t="s">
        <v>1585</v>
      </c>
      <c r="R398" s="105" t="s">
        <v>1585</v>
      </c>
      <c r="S398" s="105" t="s">
        <v>1585</v>
      </c>
      <c r="T398" s="105" t="s">
        <v>1585</v>
      </c>
    </row>
    <row r="399" spans="1:20" ht="15" customHeight="1" x14ac:dyDescent="0.2">
      <c r="A399" s="230" t="s">
        <v>489</v>
      </c>
      <c r="B399" s="99">
        <v>64</v>
      </c>
      <c r="C399" s="100">
        <v>24283</v>
      </c>
      <c r="D399" s="233" t="s">
        <v>810</v>
      </c>
      <c r="E399" s="101" t="s">
        <v>403</v>
      </c>
      <c r="F399" s="220" t="s">
        <v>1571</v>
      </c>
      <c r="G399" s="216" t="s">
        <v>1551</v>
      </c>
      <c r="H399" s="216">
        <v>15.639999999999999</v>
      </c>
      <c r="I399" s="220" t="s">
        <v>417</v>
      </c>
      <c r="J399" s="137">
        <v>20</v>
      </c>
      <c r="K399" s="105">
        <v>34.51</v>
      </c>
      <c r="L399" s="105" t="s">
        <v>1575</v>
      </c>
      <c r="M399" s="129">
        <f>SUMIFS('C - Sazby a jednotkové ceny'!$H$7:$H$69,'C - Sazby a jednotkové ceny'!$E$7:$E$69,I399,'C - Sazby a jednotkové ceny'!$F$7:$F$69,J399)</f>
        <v>0</v>
      </c>
      <c r="N399" s="131">
        <f t="shared" si="6"/>
        <v>0</v>
      </c>
      <c r="O399" s="137" t="s">
        <v>1586</v>
      </c>
      <c r="P399" s="105" t="s">
        <v>1585</v>
      </c>
      <c r="Q399" s="105" t="s">
        <v>1585</v>
      </c>
      <c r="R399" s="105" t="s">
        <v>1585</v>
      </c>
      <c r="S399" s="105" t="s">
        <v>1585</v>
      </c>
      <c r="T399" s="105" t="s">
        <v>1585</v>
      </c>
    </row>
    <row r="400" spans="1:20" ht="15" customHeight="1" x14ac:dyDescent="0.2">
      <c r="A400" s="230" t="s">
        <v>489</v>
      </c>
      <c r="B400" s="99">
        <v>64</v>
      </c>
      <c r="C400" s="100">
        <v>24283</v>
      </c>
      <c r="D400" s="233" t="s">
        <v>811</v>
      </c>
      <c r="E400" s="101" t="s">
        <v>403</v>
      </c>
      <c r="F400" s="220" t="s">
        <v>1571</v>
      </c>
      <c r="G400" s="216" t="s">
        <v>1551</v>
      </c>
      <c r="H400" s="216">
        <v>37.799999999999997</v>
      </c>
      <c r="I400" s="220" t="s">
        <v>417</v>
      </c>
      <c r="J400" s="137">
        <v>20</v>
      </c>
      <c r="K400" s="105">
        <v>81.75</v>
      </c>
      <c r="L400" s="105" t="s">
        <v>1575</v>
      </c>
      <c r="M400" s="129">
        <f>SUMIFS('C - Sazby a jednotkové ceny'!$H$7:$H$69,'C - Sazby a jednotkové ceny'!$E$7:$E$69,I400,'C - Sazby a jednotkové ceny'!$F$7:$F$69,J400)</f>
        <v>0</v>
      </c>
      <c r="N400" s="131">
        <f t="shared" si="6"/>
        <v>0</v>
      </c>
      <c r="O400" s="137" t="s">
        <v>1585</v>
      </c>
      <c r="P400" s="105" t="s">
        <v>1585</v>
      </c>
      <c r="Q400" s="105" t="s">
        <v>1585</v>
      </c>
      <c r="R400" s="105" t="s">
        <v>1585</v>
      </c>
      <c r="S400" s="105" t="s">
        <v>1585</v>
      </c>
      <c r="T400" s="105" t="s">
        <v>1585</v>
      </c>
    </row>
    <row r="401" spans="1:20" ht="15" customHeight="1" x14ac:dyDescent="0.2">
      <c r="A401" s="230" t="s">
        <v>489</v>
      </c>
      <c r="B401" s="99">
        <v>64</v>
      </c>
      <c r="C401" s="100">
        <v>24283</v>
      </c>
      <c r="D401" s="233" t="s">
        <v>812</v>
      </c>
      <c r="E401" s="101" t="s">
        <v>403</v>
      </c>
      <c r="F401" s="220" t="s">
        <v>1571</v>
      </c>
      <c r="G401" s="216" t="s">
        <v>1551</v>
      </c>
      <c r="H401" s="216">
        <v>43.035999999999994</v>
      </c>
      <c r="I401" s="220" t="s">
        <v>417</v>
      </c>
      <c r="J401" s="137">
        <v>20</v>
      </c>
      <c r="K401" s="105">
        <v>30.24</v>
      </c>
      <c r="L401" s="105" t="s">
        <v>1575</v>
      </c>
      <c r="M401" s="129">
        <f>SUMIFS('C - Sazby a jednotkové ceny'!$H$7:$H$69,'C - Sazby a jednotkové ceny'!$E$7:$E$69,I401,'C - Sazby a jednotkové ceny'!$F$7:$F$69,J401)</f>
        <v>0</v>
      </c>
      <c r="N401" s="131">
        <f t="shared" si="6"/>
        <v>0</v>
      </c>
      <c r="O401" s="137" t="s">
        <v>1586</v>
      </c>
      <c r="P401" s="105" t="s">
        <v>1585</v>
      </c>
      <c r="Q401" s="105" t="s">
        <v>1585</v>
      </c>
      <c r="R401" s="105" t="s">
        <v>1585</v>
      </c>
      <c r="S401" s="105" t="s">
        <v>1585</v>
      </c>
      <c r="T401" s="105" t="s">
        <v>1585</v>
      </c>
    </row>
    <row r="402" spans="1:20" ht="15" customHeight="1" x14ac:dyDescent="0.2">
      <c r="A402" s="230" t="s">
        <v>2510</v>
      </c>
      <c r="B402" s="99">
        <v>64</v>
      </c>
      <c r="C402" s="100">
        <v>24283</v>
      </c>
      <c r="D402" s="233" t="s">
        <v>813</v>
      </c>
      <c r="E402" s="101" t="s">
        <v>403</v>
      </c>
      <c r="F402" s="220" t="s">
        <v>1571</v>
      </c>
      <c r="G402" s="216" t="s">
        <v>1555</v>
      </c>
      <c r="H402" s="216">
        <v>21.840000000000003</v>
      </c>
      <c r="I402" s="220" t="s">
        <v>417</v>
      </c>
      <c r="J402" s="137">
        <v>20</v>
      </c>
      <c r="K402" s="105">
        <v>16.38</v>
      </c>
      <c r="L402" s="105" t="s">
        <v>1575</v>
      </c>
      <c r="M402" s="129">
        <f>SUMIFS('C - Sazby a jednotkové ceny'!$H$7:$H$69,'C - Sazby a jednotkové ceny'!$E$7:$E$69,I402,'C - Sazby a jednotkové ceny'!$F$7:$F$69,J402)</f>
        <v>0</v>
      </c>
      <c r="N402" s="131">
        <f t="shared" si="6"/>
        <v>0</v>
      </c>
      <c r="O402" s="137" t="s">
        <v>1586</v>
      </c>
      <c r="P402" s="105" t="s">
        <v>1585</v>
      </c>
      <c r="Q402" s="105" t="s">
        <v>1585</v>
      </c>
      <c r="R402" s="105" t="s">
        <v>1585</v>
      </c>
      <c r="S402" s="105" t="s">
        <v>1585</v>
      </c>
      <c r="T402" s="105" t="s">
        <v>1585</v>
      </c>
    </row>
    <row r="403" spans="1:20" ht="15" customHeight="1" x14ac:dyDescent="0.2">
      <c r="A403" s="230" t="s">
        <v>489</v>
      </c>
      <c r="B403" s="99">
        <v>64</v>
      </c>
      <c r="C403" s="100">
        <v>24283</v>
      </c>
      <c r="D403" s="233" t="s">
        <v>814</v>
      </c>
      <c r="E403" s="101" t="s">
        <v>403</v>
      </c>
      <c r="F403" s="220" t="s">
        <v>1571</v>
      </c>
      <c r="G403" s="216" t="s">
        <v>1555</v>
      </c>
      <c r="H403" s="216">
        <v>32.08</v>
      </c>
      <c r="I403" s="220" t="s">
        <v>417</v>
      </c>
      <c r="J403" s="137">
        <v>20</v>
      </c>
      <c r="K403" s="105">
        <v>22.68</v>
      </c>
      <c r="L403" s="105" t="s">
        <v>1575</v>
      </c>
      <c r="M403" s="129">
        <f>SUMIFS('C - Sazby a jednotkové ceny'!$H$7:$H$69,'C - Sazby a jednotkové ceny'!$E$7:$E$69,I403,'C - Sazby a jednotkové ceny'!$F$7:$F$69,J403)</f>
        <v>0</v>
      </c>
      <c r="N403" s="131">
        <f t="shared" si="6"/>
        <v>0</v>
      </c>
      <c r="O403" s="137" t="s">
        <v>1586</v>
      </c>
      <c r="P403" s="105" t="s">
        <v>1585</v>
      </c>
      <c r="Q403" s="105" t="s">
        <v>1585</v>
      </c>
      <c r="R403" s="105" t="s">
        <v>1585</v>
      </c>
      <c r="S403" s="105" t="s">
        <v>1585</v>
      </c>
      <c r="T403" s="105" t="s">
        <v>1585</v>
      </c>
    </row>
    <row r="404" spans="1:20" ht="15" customHeight="1" x14ac:dyDescent="0.2">
      <c r="A404" s="230" t="s">
        <v>2510</v>
      </c>
      <c r="B404" s="99">
        <v>64</v>
      </c>
      <c r="C404" s="100">
        <v>24283</v>
      </c>
      <c r="D404" s="233" t="s">
        <v>815</v>
      </c>
      <c r="E404" s="101" t="s">
        <v>403</v>
      </c>
      <c r="F404" s="220" t="s">
        <v>1571</v>
      </c>
      <c r="G404" s="216" t="s">
        <v>1555</v>
      </c>
      <c r="H404" s="216">
        <v>8.93</v>
      </c>
      <c r="I404" s="220" t="s">
        <v>417</v>
      </c>
      <c r="J404" s="137">
        <v>20</v>
      </c>
      <c r="K404" s="105">
        <v>15.4</v>
      </c>
      <c r="L404" s="105" t="s">
        <v>1575</v>
      </c>
      <c r="M404" s="129">
        <f>SUMIFS('C - Sazby a jednotkové ceny'!$H$7:$H$69,'C - Sazby a jednotkové ceny'!$E$7:$E$69,I404,'C - Sazby a jednotkové ceny'!$F$7:$F$69,J404)</f>
        <v>0</v>
      </c>
      <c r="N404" s="131">
        <f t="shared" si="6"/>
        <v>0</v>
      </c>
      <c r="O404" s="137" t="s">
        <v>1586</v>
      </c>
      <c r="P404" s="105" t="s">
        <v>1585</v>
      </c>
      <c r="Q404" s="105" t="s">
        <v>1585</v>
      </c>
      <c r="R404" s="105" t="s">
        <v>1585</v>
      </c>
      <c r="S404" s="105" t="s">
        <v>1585</v>
      </c>
      <c r="T404" s="105" t="s">
        <v>1585</v>
      </c>
    </row>
    <row r="405" spans="1:20" ht="15" customHeight="1" x14ac:dyDescent="0.2">
      <c r="A405" s="230" t="s">
        <v>2510</v>
      </c>
      <c r="B405" s="99">
        <v>64</v>
      </c>
      <c r="C405" s="100">
        <v>24283</v>
      </c>
      <c r="D405" s="233" t="s">
        <v>816</v>
      </c>
      <c r="E405" s="101" t="s">
        <v>403</v>
      </c>
      <c r="F405" s="220" t="s">
        <v>1571</v>
      </c>
      <c r="G405" s="216" t="s">
        <v>1555</v>
      </c>
      <c r="H405" s="216">
        <v>0</v>
      </c>
      <c r="I405" s="220" t="s">
        <v>417</v>
      </c>
      <c r="J405" s="137">
        <v>20</v>
      </c>
      <c r="K405" s="105">
        <v>14.56</v>
      </c>
      <c r="L405" s="105" t="s">
        <v>1575</v>
      </c>
      <c r="M405" s="129">
        <f>SUMIFS('C - Sazby a jednotkové ceny'!$H$7:$H$69,'C - Sazby a jednotkové ceny'!$E$7:$E$69,I405,'C - Sazby a jednotkové ceny'!$F$7:$F$69,J405)</f>
        <v>0</v>
      </c>
      <c r="N405" s="131">
        <f t="shared" si="6"/>
        <v>0</v>
      </c>
      <c r="O405" s="137" t="s">
        <v>1586</v>
      </c>
      <c r="P405" s="105" t="s">
        <v>1585</v>
      </c>
      <c r="Q405" s="105" t="s">
        <v>1585</v>
      </c>
      <c r="R405" s="105" t="s">
        <v>1585</v>
      </c>
      <c r="S405" s="105" t="s">
        <v>1585</v>
      </c>
      <c r="T405" s="105" t="s">
        <v>1585</v>
      </c>
    </row>
    <row r="406" spans="1:20" ht="15" customHeight="1" x14ac:dyDescent="0.2">
      <c r="A406" s="230" t="s">
        <v>489</v>
      </c>
      <c r="B406" s="99">
        <v>64</v>
      </c>
      <c r="C406" s="100">
        <v>24283</v>
      </c>
      <c r="D406" s="233" t="s">
        <v>817</v>
      </c>
      <c r="E406" s="101" t="s">
        <v>403</v>
      </c>
      <c r="F406" s="220" t="s">
        <v>1571</v>
      </c>
      <c r="G406" s="216" t="s">
        <v>2511</v>
      </c>
      <c r="H406" s="216">
        <v>0</v>
      </c>
      <c r="I406" s="220" t="s">
        <v>345</v>
      </c>
      <c r="J406" s="137">
        <v>20</v>
      </c>
      <c r="K406" s="105">
        <v>1</v>
      </c>
      <c r="L406" s="105" t="s">
        <v>1576</v>
      </c>
      <c r="M406" s="129">
        <f>SUMIFS('C - Sazby a jednotkové ceny'!$H$7:$H$69,'C - Sazby a jednotkové ceny'!$E$7:$E$69,I406,'C - Sazby a jednotkové ceny'!$F$7:$F$69,J406)</f>
        <v>0</v>
      </c>
      <c r="N406" s="131">
        <f t="shared" si="6"/>
        <v>0</v>
      </c>
      <c r="O406" s="137" t="s">
        <v>1586</v>
      </c>
      <c r="P406" s="105" t="s">
        <v>1585</v>
      </c>
      <c r="Q406" s="105" t="s">
        <v>1585</v>
      </c>
      <c r="R406" s="105" t="s">
        <v>1585</v>
      </c>
      <c r="S406" s="105" t="s">
        <v>1585</v>
      </c>
      <c r="T406" s="105" t="s">
        <v>1585</v>
      </c>
    </row>
    <row r="407" spans="1:20" ht="15" customHeight="1" x14ac:dyDescent="0.2">
      <c r="A407" s="230" t="s">
        <v>489</v>
      </c>
      <c r="B407" s="99">
        <v>64</v>
      </c>
      <c r="C407" s="100">
        <v>24283</v>
      </c>
      <c r="D407" s="233" t="s">
        <v>818</v>
      </c>
      <c r="E407" s="101" t="s">
        <v>403</v>
      </c>
      <c r="F407" s="220" t="s">
        <v>1571</v>
      </c>
      <c r="G407" s="216" t="s">
        <v>2511</v>
      </c>
      <c r="H407" s="216">
        <v>0</v>
      </c>
      <c r="I407" s="220" t="s">
        <v>345</v>
      </c>
      <c r="J407" s="137">
        <v>20</v>
      </c>
      <c r="K407" s="105">
        <v>1</v>
      </c>
      <c r="L407" s="105" t="s">
        <v>1576</v>
      </c>
      <c r="M407" s="129">
        <f>SUMIFS('C - Sazby a jednotkové ceny'!$H$7:$H$69,'C - Sazby a jednotkové ceny'!$E$7:$E$69,I407,'C - Sazby a jednotkové ceny'!$F$7:$F$69,J407)</f>
        <v>0</v>
      </c>
      <c r="N407" s="131">
        <f t="shared" si="6"/>
        <v>0</v>
      </c>
      <c r="O407" s="137" t="s">
        <v>1586</v>
      </c>
      <c r="P407" s="105" t="s">
        <v>1585</v>
      </c>
      <c r="Q407" s="105" t="s">
        <v>1585</v>
      </c>
      <c r="R407" s="105" t="s">
        <v>1585</v>
      </c>
      <c r="S407" s="105" t="s">
        <v>1585</v>
      </c>
      <c r="T407" s="105" t="s">
        <v>1585</v>
      </c>
    </row>
    <row r="408" spans="1:20" ht="15" customHeight="1" x14ac:dyDescent="0.2">
      <c r="A408" s="230" t="s">
        <v>489</v>
      </c>
      <c r="B408" s="99">
        <v>64</v>
      </c>
      <c r="C408" s="100">
        <v>24283</v>
      </c>
      <c r="D408" s="233" t="s">
        <v>819</v>
      </c>
      <c r="E408" s="101" t="s">
        <v>403</v>
      </c>
      <c r="F408" s="220" t="s">
        <v>1571</v>
      </c>
      <c r="G408" s="216" t="s">
        <v>2526</v>
      </c>
      <c r="H408" s="216">
        <v>0</v>
      </c>
      <c r="I408" s="220" t="s">
        <v>417</v>
      </c>
      <c r="J408" s="137">
        <v>20</v>
      </c>
      <c r="K408" s="105">
        <v>4.5999999999999996</v>
      </c>
      <c r="L408" s="105" t="s">
        <v>1575</v>
      </c>
      <c r="M408" s="129">
        <f>SUMIFS('C - Sazby a jednotkové ceny'!$H$7:$H$69,'C - Sazby a jednotkové ceny'!$E$7:$E$69,I408,'C - Sazby a jednotkové ceny'!$F$7:$F$69,J408)</f>
        <v>0</v>
      </c>
      <c r="N408" s="131">
        <f t="shared" si="6"/>
        <v>0</v>
      </c>
      <c r="O408" s="137" t="s">
        <v>1586</v>
      </c>
      <c r="P408" s="105" t="s">
        <v>1585</v>
      </c>
      <c r="Q408" s="105" t="s">
        <v>1585</v>
      </c>
      <c r="R408" s="105" t="s">
        <v>1585</v>
      </c>
      <c r="S408" s="105" t="s">
        <v>1585</v>
      </c>
      <c r="T408" s="105" t="s">
        <v>1585</v>
      </c>
    </row>
    <row r="409" spans="1:20" ht="15" customHeight="1" x14ac:dyDescent="0.2">
      <c r="A409" s="230" t="s">
        <v>489</v>
      </c>
      <c r="B409" s="99">
        <v>64</v>
      </c>
      <c r="C409" s="100">
        <v>24283</v>
      </c>
      <c r="D409" s="233" t="s">
        <v>820</v>
      </c>
      <c r="E409" s="101" t="s">
        <v>403</v>
      </c>
      <c r="F409" s="220" t="s">
        <v>1571</v>
      </c>
      <c r="G409" s="216" t="s">
        <v>2526</v>
      </c>
      <c r="H409" s="216">
        <v>0</v>
      </c>
      <c r="I409" s="220" t="s">
        <v>417</v>
      </c>
      <c r="J409" s="137">
        <v>20</v>
      </c>
      <c r="K409" s="105">
        <v>9.1300000000000008</v>
      </c>
      <c r="L409" s="105" t="s">
        <v>1575</v>
      </c>
      <c r="M409" s="129">
        <f>SUMIFS('C - Sazby a jednotkové ceny'!$H$7:$H$69,'C - Sazby a jednotkové ceny'!$E$7:$E$69,I409,'C - Sazby a jednotkové ceny'!$F$7:$F$69,J409)</f>
        <v>0</v>
      </c>
      <c r="N409" s="131">
        <f t="shared" si="6"/>
        <v>0</v>
      </c>
      <c r="O409" s="137" t="s">
        <v>1586</v>
      </c>
      <c r="P409" s="105" t="s">
        <v>1585</v>
      </c>
      <c r="Q409" s="105" t="s">
        <v>1585</v>
      </c>
      <c r="R409" s="105" t="s">
        <v>1585</v>
      </c>
      <c r="S409" s="105" t="s">
        <v>1585</v>
      </c>
      <c r="T409" s="105" t="s">
        <v>1585</v>
      </c>
    </row>
    <row r="410" spans="1:20" ht="15" customHeight="1" x14ac:dyDescent="0.2">
      <c r="A410" s="230" t="s">
        <v>489</v>
      </c>
      <c r="B410" s="99">
        <v>64</v>
      </c>
      <c r="C410" s="100">
        <v>24283</v>
      </c>
      <c r="D410" s="233" t="s">
        <v>821</v>
      </c>
      <c r="E410" s="101" t="s">
        <v>403</v>
      </c>
      <c r="F410" s="220" t="s">
        <v>1571</v>
      </c>
      <c r="G410" s="216" t="s">
        <v>2526</v>
      </c>
      <c r="H410" s="216">
        <v>0</v>
      </c>
      <c r="I410" s="220" t="s">
        <v>417</v>
      </c>
      <c r="J410" s="137">
        <v>20</v>
      </c>
      <c r="K410" s="105">
        <v>1.6</v>
      </c>
      <c r="L410" s="105" t="s">
        <v>1575</v>
      </c>
      <c r="M410" s="129">
        <f>SUMIFS('C - Sazby a jednotkové ceny'!$H$7:$H$69,'C - Sazby a jednotkové ceny'!$E$7:$E$69,I410,'C - Sazby a jednotkové ceny'!$F$7:$F$69,J410)</f>
        <v>0</v>
      </c>
      <c r="N410" s="131">
        <f t="shared" si="6"/>
        <v>0</v>
      </c>
      <c r="O410" s="137" t="s">
        <v>1586</v>
      </c>
      <c r="P410" s="105" t="s">
        <v>1585</v>
      </c>
      <c r="Q410" s="105" t="s">
        <v>1585</v>
      </c>
      <c r="R410" s="105" t="s">
        <v>1585</v>
      </c>
      <c r="S410" s="105" t="s">
        <v>1585</v>
      </c>
      <c r="T410" s="105" t="s">
        <v>1585</v>
      </c>
    </row>
    <row r="411" spans="1:20" ht="15" customHeight="1" x14ac:dyDescent="0.2">
      <c r="A411" s="230" t="s">
        <v>489</v>
      </c>
      <c r="B411" s="99">
        <v>64</v>
      </c>
      <c r="C411" s="100">
        <v>24283</v>
      </c>
      <c r="D411" s="233" t="s">
        <v>822</v>
      </c>
      <c r="E411" s="101" t="s">
        <v>403</v>
      </c>
      <c r="F411" s="220" t="s">
        <v>1571</v>
      </c>
      <c r="G411" s="216" t="s">
        <v>2526</v>
      </c>
      <c r="H411" s="216">
        <v>0</v>
      </c>
      <c r="I411" s="220" t="s">
        <v>417</v>
      </c>
      <c r="J411" s="137">
        <v>20</v>
      </c>
      <c r="K411" s="105">
        <v>8.4</v>
      </c>
      <c r="L411" s="105" t="s">
        <v>1575</v>
      </c>
      <c r="M411" s="129">
        <f>SUMIFS('C - Sazby a jednotkové ceny'!$H$7:$H$69,'C - Sazby a jednotkové ceny'!$E$7:$E$69,I411,'C - Sazby a jednotkové ceny'!$F$7:$F$69,J411)</f>
        <v>0</v>
      </c>
      <c r="N411" s="131">
        <f t="shared" si="6"/>
        <v>0</v>
      </c>
      <c r="O411" s="137" t="s">
        <v>1586</v>
      </c>
      <c r="P411" s="105" t="s">
        <v>1585</v>
      </c>
      <c r="Q411" s="105" t="s">
        <v>1585</v>
      </c>
      <c r="R411" s="105" t="s">
        <v>1585</v>
      </c>
      <c r="S411" s="105" t="s">
        <v>1585</v>
      </c>
      <c r="T411" s="105" t="s">
        <v>1585</v>
      </c>
    </row>
    <row r="412" spans="1:20" ht="15" customHeight="1" x14ac:dyDescent="0.2">
      <c r="A412" s="230" t="s">
        <v>489</v>
      </c>
      <c r="B412" s="99">
        <v>64</v>
      </c>
      <c r="C412" s="100">
        <v>24283</v>
      </c>
      <c r="D412" s="233" t="s">
        <v>823</v>
      </c>
      <c r="E412" s="101" t="s">
        <v>403</v>
      </c>
      <c r="F412" s="220" t="s">
        <v>1571</v>
      </c>
      <c r="G412" s="216" t="s">
        <v>1551</v>
      </c>
      <c r="H412" s="216">
        <v>0</v>
      </c>
      <c r="I412" s="220" t="s">
        <v>417</v>
      </c>
      <c r="J412" s="137">
        <v>20</v>
      </c>
      <c r="K412" s="105">
        <v>3.5</v>
      </c>
      <c r="L412" s="105" t="s">
        <v>1575</v>
      </c>
      <c r="M412" s="129">
        <f>SUMIFS('C - Sazby a jednotkové ceny'!$H$7:$H$69,'C - Sazby a jednotkové ceny'!$E$7:$E$69,I412,'C - Sazby a jednotkové ceny'!$F$7:$F$69,J412)</f>
        <v>0</v>
      </c>
      <c r="N412" s="131">
        <f t="shared" si="6"/>
        <v>0</v>
      </c>
      <c r="O412" s="137" t="s">
        <v>1586</v>
      </c>
      <c r="P412" s="105" t="s">
        <v>1585</v>
      </c>
      <c r="Q412" s="105" t="s">
        <v>1585</v>
      </c>
      <c r="R412" s="105" t="s">
        <v>1585</v>
      </c>
      <c r="S412" s="105" t="s">
        <v>1585</v>
      </c>
      <c r="T412" s="105" t="s">
        <v>1585</v>
      </c>
    </row>
    <row r="413" spans="1:20" ht="15" customHeight="1" x14ac:dyDescent="0.2">
      <c r="A413" s="230" t="s">
        <v>489</v>
      </c>
      <c r="B413" s="99">
        <v>64</v>
      </c>
      <c r="C413" s="100">
        <v>24283</v>
      </c>
      <c r="D413" s="233" t="s">
        <v>824</v>
      </c>
      <c r="E413" s="101" t="s">
        <v>403</v>
      </c>
      <c r="F413" s="220" t="s">
        <v>1571</v>
      </c>
      <c r="G413" s="216" t="s">
        <v>2511</v>
      </c>
      <c r="H413" s="216">
        <v>0</v>
      </c>
      <c r="I413" s="220" t="s">
        <v>345</v>
      </c>
      <c r="J413" s="137">
        <v>20</v>
      </c>
      <c r="K413" s="105">
        <v>1</v>
      </c>
      <c r="L413" s="105" t="s">
        <v>1576</v>
      </c>
      <c r="M413" s="129">
        <f>SUMIFS('C - Sazby a jednotkové ceny'!$H$7:$H$69,'C - Sazby a jednotkové ceny'!$E$7:$E$69,I413,'C - Sazby a jednotkové ceny'!$F$7:$F$69,J413)</f>
        <v>0</v>
      </c>
      <c r="N413" s="131">
        <f t="shared" si="6"/>
        <v>0</v>
      </c>
      <c r="O413" s="137" t="s">
        <v>1586</v>
      </c>
      <c r="P413" s="105" t="s">
        <v>1585</v>
      </c>
      <c r="Q413" s="105" t="s">
        <v>1585</v>
      </c>
      <c r="R413" s="105" t="s">
        <v>1585</v>
      </c>
      <c r="S413" s="105" t="s">
        <v>1585</v>
      </c>
      <c r="T413" s="105" t="s">
        <v>1585</v>
      </c>
    </row>
    <row r="414" spans="1:20" ht="15" customHeight="1" x14ac:dyDescent="0.2">
      <c r="A414" s="230" t="s">
        <v>2510</v>
      </c>
      <c r="B414" s="99">
        <v>64</v>
      </c>
      <c r="C414" s="100">
        <v>24283</v>
      </c>
      <c r="D414" s="233" t="s">
        <v>825</v>
      </c>
      <c r="E414" s="101" t="s">
        <v>403</v>
      </c>
      <c r="F414" s="220" t="s">
        <v>1571</v>
      </c>
      <c r="G414" s="216" t="s">
        <v>2526</v>
      </c>
      <c r="H414" s="216">
        <v>0</v>
      </c>
      <c r="I414" s="220" t="s">
        <v>417</v>
      </c>
      <c r="J414" s="137">
        <v>20</v>
      </c>
      <c r="K414" s="105">
        <v>5.47</v>
      </c>
      <c r="L414" s="105" t="s">
        <v>1575</v>
      </c>
      <c r="M414" s="129">
        <f>SUMIFS('C - Sazby a jednotkové ceny'!$H$7:$H$69,'C - Sazby a jednotkové ceny'!$E$7:$E$69,I414,'C - Sazby a jednotkové ceny'!$F$7:$F$69,J414)</f>
        <v>0</v>
      </c>
      <c r="N414" s="131">
        <f t="shared" si="6"/>
        <v>0</v>
      </c>
      <c r="O414" s="137" t="s">
        <v>1586</v>
      </c>
      <c r="P414" s="105" t="s">
        <v>1585</v>
      </c>
      <c r="Q414" s="105" t="s">
        <v>1585</v>
      </c>
      <c r="R414" s="105" t="s">
        <v>1585</v>
      </c>
      <c r="S414" s="105" t="s">
        <v>1585</v>
      </c>
      <c r="T414" s="105" t="s">
        <v>1585</v>
      </c>
    </row>
    <row r="415" spans="1:20" ht="15" customHeight="1" x14ac:dyDescent="0.2">
      <c r="A415" s="230" t="s">
        <v>2510</v>
      </c>
      <c r="B415" s="99">
        <v>64</v>
      </c>
      <c r="C415" s="100">
        <v>24283</v>
      </c>
      <c r="D415" s="233" t="s">
        <v>826</v>
      </c>
      <c r="E415" s="101" t="s">
        <v>403</v>
      </c>
      <c r="F415" s="220" t="s">
        <v>1571</v>
      </c>
      <c r="G415" s="216" t="s">
        <v>1557</v>
      </c>
      <c r="H415" s="216">
        <v>0</v>
      </c>
      <c r="I415" s="220" t="s">
        <v>417</v>
      </c>
      <c r="J415" s="137">
        <v>20</v>
      </c>
      <c r="K415" s="105">
        <v>1.08</v>
      </c>
      <c r="L415" s="105" t="s">
        <v>1575</v>
      </c>
      <c r="M415" s="129">
        <f>SUMIFS('C - Sazby a jednotkové ceny'!$H$7:$H$69,'C - Sazby a jednotkové ceny'!$E$7:$E$69,I415,'C - Sazby a jednotkové ceny'!$F$7:$F$69,J415)</f>
        <v>0</v>
      </c>
      <c r="N415" s="131">
        <f t="shared" si="6"/>
        <v>0</v>
      </c>
      <c r="O415" s="137" t="s">
        <v>1586</v>
      </c>
      <c r="P415" s="105" t="s">
        <v>1585</v>
      </c>
      <c r="Q415" s="105" t="s">
        <v>1585</v>
      </c>
      <c r="R415" s="105" t="s">
        <v>1585</v>
      </c>
      <c r="S415" s="105" t="s">
        <v>1585</v>
      </c>
      <c r="T415" s="105" t="s">
        <v>1585</v>
      </c>
    </row>
    <row r="416" spans="1:20" ht="15" customHeight="1" x14ac:dyDescent="0.2">
      <c r="A416" s="230" t="s">
        <v>2510</v>
      </c>
      <c r="B416" s="99">
        <v>64</v>
      </c>
      <c r="C416" s="100">
        <v>24283</v>
      </c>
      <c r="D416" s="233" t="s">
        <v>827</v>
      </c>
      <c r="E416" s="101" t="s">
        <v>403</v>
      </c>
      <c r="F416" s="220" t="s">
        <v>1571</v>
      </c>
      <c r="G416" s="216" t="s">
        <v>1551</v>
      </c>
      <c r="H416" s="216">
        <v>721.13799999999992</v>
      </c>
      <c r="I416" s="220" t="s">
        <v>417</v>
      </c>
      <c r="J416" s="137">
        <v>20</v>
      </c>
      <c r="K416" s="105">
        <v>660.8</v>
      </c>
      <c r="L416" s="105" t="s">
        <v>1575</v>
      </c>
      <c r="M416" s="129">
        <f>SUMIFS('C - Sazby a jednotkové ceny'!$H$7:$H$69,'C - Sazby a jednotkové ceny'!$E$7:$E$69,I416,'C - Sazby a jednotkové ceny'!$F$7:$F$69,J416)</f>
        <v>0</v>
      </c>
      <c r="N416" s="131">
        <f t="shared" si="6"/>
        <v>0</v>
      </c>
      <c r="O416" s="137" t="s">
        <v>1585</v>
      </c>
      <c r="P416" s="105" t="s">
        <v>1585</v>
      </c>
      <c r="Q416" s="105" t="s">
        <v>1585</v>
      </c>
      <c r="R416" s="105" t="s">
        <v>1585</v>
      </c>
      <c r="S416" s="105" t="s">
        <v>1585</v>
      </c>
      <c r="T416" s="105" t="s">
        <v>1585</v>
      </c>
    </row>
    <row r="417" spans="1:20" ht="15" customHeight="1" x14ac:dyDescent="0.2">
      <c r="A417" s="230" t="s">
        <v>2510</v>
      </c>
      <c r="B417" s="99">
        <v>64</v>
      </c>
      <c r="C417" s="100">
        <v>24283</v>
      </c>
      <c r="D417" s="233" t="s">
        <v>828</v>
      </c>
      <c r="E417" s="101" t="s">
        <v>403</v>
      </c>
      <c r="F417" s="220" t="s">
        <v>1571</v>
      </c>
      <c r="G417" s="216" t="s">
        <v>1555</v>
      </c>
      <c r="H417" s="216">
        <v>55.759999999999991</v>
      </c>
      <c r="I417" s="220" t="s">
        <v>417</v>
      </c>
      <c r="J417" s="137">
        <v>20</v>
      </c>
      <c r="K417" s="105">
        <v>25.19</v>
      </c>
      <c r="L417" s="105" t="s">
        <v>1575</v>
      </c>
      <c r="M417" s="129">
        <f>SUMIFS('C - Sazby a jednotkové ceny'!$H$7:$H$69,'C - Sazby a jednotkové ceny'!$E$7:$E$69,I417,'C - Sazby a jednotkové ceny'!$F$7:$F$69,J417)</f>
        <v>0</v>
      </c>
      <c r="N417" s="131">
        <f t="shared" si="6"/>
        <v>0</v>
      </c>
      <c r="O417" s="137" t="s">
        <v>1586</v>
      </c>
      <c r="P417" s="105" t="s">
        <v>1585</v>
      </c>
      <c r="Q417" s="105" t="s">
        <v>1585</v>
      </c>
      <c r="R417" s="105" t="s">
        <v>1585</v>
      </c>
      <c r="S417" s="105" t="s">
        <v>1585</v>
      </c>
      <c r="T417" s="105" t="s">
        <v>1585</v>
      </c>
    </row>
    <row r="418" spans="1:20" ht="15" customHeight="1" x14ac:dyDescent="0.2">
      <c r="A418" s="230" t="s">
        <v>2510</v>
      </c>
      <c r="B418" s="99">
        <v>64</v>
      </c>
      <c r="C418" s="100">
        <v>24283</v>
      </c>
      <c r="D418" s="233" t="s">
        <v>829</v>
      </c>
      <c r="E418" s="101" t="s">
        <v>403</v>
      </c>
      <c r="F418" s="220" t="s">
        <v>1571</v>
      </c>
      <c r="G418" s="216" t="s">
        <v>1555</v>
      </c>
      <c r="H418" s="216">
        <v>24.136199999999999</v>
      </c>
      <c r="I418" s="220" t="s">
        <v>417</v>
      </c>
      <c r="J418" s="137">
        <v>20</v>
      </c>
      <c r="K418" s="105">
        <v>16.38</v>
      </c>
      <c r="L418" s="105" t="s">
        <v>1575</v>
      </c>
      <c r="M418" s="129">
        <f>SUMIFS('C - Sazby a jednotkové ceny'!$H$7:$H$69,'C - Sazby a jednotkové ceny'!$E$7:$E$69,I418,'C - Sazby a jednotkové ceny'!$F$7:$F$69,J418)</f>
        <v>0</v>
      </c>
      <c r="N418" s="131">
        <f t="shared" si="6"/>
        <v>0</v>
      </c>
      <c r="O418" s="137" t="s">
        <v>1586</v>
      </c>
      <c r="P418" s="105" t="s">
        <v>1585</v>
      </c>
      <c r="Q418" s="105" t="s">
        <v>1585</v>
      </c>
      <c r="R418" s="105" t="s">
        <v>1585</v>
      </c>
      <c r="S418" s="105" t="s">
        <v>1585</v>
      </c>
      <c r="T418" s="105" t="s">
        <v>1585</v>
      </c>
    </row>
    <row r="419" spans="1:20" ht="15" customHeight="1" x14ac:dyDescent="0.2">
      <c r="A419" s="230" t="s">
        <v>489</v>
      </c>
      <c r="B419" s="99">
        <v>64</v>
      </c>
      <c r="C419" s="100">
        <v>24283</v>
      </c>
      <c r="D419" s="233" t="s">
        <v>830</v>
      </c>
      <c r="E419" s="101" t="s">
        <v>403</v>
      </c>
      <c r="F419" s="220" t="s">
        <v>1571</v>
      </c>
      <c r="G419" s="216" t="s">
        <v>1555</v>
      </c>
      <c r="H419" s="216">
        <v>64.179999999999993</v>
      </c>
      <c r="I419" s="220" t="s">
        <v>417</v>
      </c>
      <c r="J419" s="137">
        <v>20</v>
      </c>
      <c r="K419" s="105">
        <v>22.68</v>
      </c>
      <c r="L419" s="105" t="s">
        <v>1575</v>
      </c>
      <c r="M419" s="129">
        <f>SUMIFS('C - Sazby a jednotkové ceny'!$H$7:$H$69,'C - Sazby a jednotkové ceny'!$E$7:$E$69,I419,'C - Sazby a jednotkové ceny'!$F$7:$F$69,J419)</f>
        <v>0</v>
      </c>
      <c r="N419" s="131">
        <f t="shared" si="6"/>
        <v>0</v>
      </c>
      <c r="O419" s="137" t="s">
        <v>1586</v>
      </c>
      <c r="P419" s="105" t="s">
        <v>1585</v>
      </c>
      <c r="Q419" s="105" t="s">
        <v>1585</v>
      </c>
      <c r="R419" s="105" t="s">
        <v>1585</v>
      </c>
      <c r="S419" s="105" t="s">
        <v>1585</v>
      </c>
      <c r="T419" s="105" t="s">
        <v>1585</v>
      </c>
    </row>
    <row r="420" spans="1:20" ht="15" customHeight="1" x14ac:dyDescent="0.2">
      <c r="A420" s="230" t="s">
        <v>2510</v>
      </c>
      <c r="B420" s="99">
        <v>64</v>
      </c>
      <c r="C420" s="100">
        <v>24283</v>
      </c>
      <c r="D420" s="233" t="s">
        <v>831</v>
      </c>
      <c r="E420" s="101" t="s">
        <v>403</v>
      </c>
      <c r="F420" s="220" t="s">
        <v>1571</v>
      </c>
      <c r="G420" s="216" t="s">
        <v>1555</v>
      </c>
      <c r="H420" s="216">
        <v>8.93</v>
      </c>
      <c r="I420" s="220" t="s">
        <v>417</v>
      </c>
      <c r="J420" s="137">
        <v>20</v>
      </c>
      <c r="K420" s="105">
        <v>15.4</v>
      </c>
      <c r="L420" s="105" t="s">
        <v>1575</v>
      </c>
      <c r="M420" s="129">
        <f>SUMIFS('C - Sazby a jednotkové ceny'!$H$7:$H$69,'C - Sazby a jednotkové ceny'!$E$7:$E$69,I420,'C - Sazby a jednotkové ceny'!$F$7:$F$69,J420)</f>
        <v>0</v>
      </c>
      <c r="N420" s="131">
        <f t="shared" si="6"/>
        <v>0</v>
      </c>
      <c r="O420" s="137" t="s">
        <v>1586</v>
      </c>
      <c r="P420" s="105" t="s">
        <v>1585</v>
      </c>
      <c r="Q420" s="105" t="s">
        <v>1585</v>
      </c>
      <c r="R420" s="105" t="s">
        <v>1585</v>
      </c>
      <c r="S420" s="105" t="s">
        <v>1585</v>
      </c>
      <c r="T420" s="105" t="s">
        <v>1585</v>
      </c>
    </row>
    <row r="421" spans="1:20" ht="15" customHeight="1" x14ac:dyDescent="0.2">
      <c r="A421" s="230" t="s">
        <v>2510</v>
      </c>
      <c r="B421" s="99">
        <v>64</v>
      </c>
      <c r="C421" s="100">
        <v>24283</v>
      </c>
      <c r="D421" s="233" t="s">
        <v>832</v>
      </c>
      <c r="E421" s="101" t="s">
        <v>403</v>
      </c>
      <c r="F421" s="220" t="s">
        <v>1571</v>
      </c>
      <c r="G421" s="216" t="s">
        <v>1555</v>
      </c>
      <c r="H421" s="216">
        <v>0</v>
      </c>
      <c r="I421" s="220" t="s">
        <v>417</v>
      </c>
      <c r="J421" s="137">
        <v>20</v>
      </c>
      <c r="K421" s="105">
        <v>14.56</v>
      </c>
      <c r="L421" s="105" t="s">
        <v>1575</v>
      </c>
      <c r="M421" s="129">
        <f>SUMIFS('C - Sazby a jednotkové ceny'!$H$7:$H$69,'C - Sazby a jednotkové ceny'!$E$7:$E$69,I421,'C - Sazby a jednotkové ceny'!$F$7:$F$69,J421)</f>
        <v>0</v>
      </c>
      <c r="N421" s="131">
        <f t="shared" si="6"/>
        <v>0</v>
      </c>
      <c r="O421" s="137" t="s">
        <v>1586</v>
      </c>
      <c r="P421" s="105" t="s">
        <v>1585</v>
      </c>
      <c r="Q421" s="105" t="s">
        <v>1585</v>
      </c>
      <c r="R421" s="105" t="s">
        <v>1585</v>
      </c>
      <c r="S421" s="105" t="s">
        <v>1585</v>
      </c>
      <c r="T421" s="105" t="s">
        <v>1585</v>
      </c>
    </row>
    <row r="422" spans="1:20" ht="15" customHeight="1" x14ac:dyDescent="0.2">
      <c r="A422" s="230" t="s">
        <v>489</v>
      </c>
      <c r="B422" s="99">
        <v>64</v>
      </c>
      <c r="C422" s="100">
        <v>24283</v>
      </c>
      <c r="D422" s="233" t="s">
        <v>833</v>
      </c>
      <c r="E422" s="101" t="s">
        <v>403</v>
      </c>
      <c r="F422" s="220" t="s">
        <v>1571</v>
      </c>
      <c r="G422" s="216" t="s">
        <v>2511</v>
      </c>
      <c r="H422" s="216">
        <v>0</v>
      </c>
      <c r="I422" s="220" t="s">
        <v>345</v>
      </c>
      <c r="J422" s="137">
        <v>20</v>
      </c>
      <c r="K422" s="105">
        <v>1</v>
      </c>
      <c r="L422" s="105" t="s">
        <v>1576</v>
      </c>
      <c r="M422" s="129">
        <f>SUMIFS('C - Sazby a jednotkové ceny'!$H$7:$H$69,'C - Sazby a jednotkové ceny'!$E$7:$E$69,I422,'C - Sazby a jednotkové ceny'!$F$7:$F$69,J422)</f>
        <v>0</v>
      </c>
      <c r="N422" s="131">
        <f t="shared" si="6"/>
        <v>0</v>
      </c>
      <c r="O422" s="137" t="s">
        <v>1586</v>
      </c>
      <c r="P422" s="105" t="s">
        <v>1585</v>
      </c>
      <c r="Q422" s="105" t="s">
        <v>1585</v>
      </c>
      <c r="R422" s="105" t="s">
        <v>1585</v>
      </c>
      <c r="S422" s="105" t="s">
        <v>1585</v>
      </c>
      <c r="T422" s="105" t="s">
        <v>1585</v>
      </c>
    </row>
    <row r="423" spans="1:20" ht="15" customHeight="1" x14ac:dyDescent="0.2">
      <c r="A423" s="230" t="s">
        <v>489</v>
      </c>
      <c r="B423" s="99">
        <v>64</v>
      </c>
      <c r="C423" s="100">
        <v>24283</v>
      </c>
      <c r="D423" s="233" t="s">
        <v>834</v>
      </c>
      <c r="E423" s="101" t="s">
        <v>403</v>
      </c>
      <c r="F423" s="220" t="s">
        <v>1571</v>
      </c>
      <c r="G423" s="216" t="s">
        <v>2511</v>
      </c>
      <c r="H423" s="216">
        <v>0</v>
      </c>
      <c r="I423" s="220" t="s">
        <v>345</v>
      </c>
      <c r="J423" s="137">
        <v>20</v>
      </c>
      <c r="K423" s="105">
        <v>1</v>
      </c>
      <c r="L423" s="105" t="s">
        <v>1576</v>
      </c>
      <c r="M423" s="129">
        <f>SUMIFS('C - Sazby a jednotkové ceny'!$H$7:$H$69,'C - Sazby a jednotkové ceny'!$E$7:$E$69,I423,'C - Sazby a jednotkové ceny'!$F$7:$F$69,J423)</f>
        <v>0</v>
      </c>
      <c r="N423" s="131">
        <f t="shared" si="6"/>
        <v>0</v>
      </c>
      <c r="O423" s="137" t="s">
        <v>1586</v>
      </c>
      <c r="P423" s="105" t="s">
        <v>1585</v>
      </c>
      <c r="Q423" s="105" t="s">
        <v>1585</v>
      </c>
      <c r="R423" s="105" t="s">
        <v>1585</v>
      </c>
      <c r="S423" s="105" t="s">
        <v>1585</v>
      </c>
      <c r="T423" s="105" t="s">
        <v>1585</v>
      </c>
    </row>
    <row r="424" spans="1:20" ht="15" customHeight="1" x14ac:dyDescent="0.2">
      <c r="A424" s="230" t="s">
        <v>489</v>
      </c>
      <c r="B424" s="99">
        <v>64</v>
      </c>
      <c r="C424" s="100">
        <v>24283</v>
      </c>
      <c r="D424" s="233" t="s">
        <v>835</v>
      </c>
      <c r="E424" s="101" t="s">
        <v>403</v>
      </c>
      <c r="F424" s="220" t="s">
        <v>1571</v>
      </c>
      <c r="G424" s="216" t="s">
        <v>2526</v>
      </c>
      <c r="H424" s="216">
        <v>0</v>
      </c>
      <c r="I424" s="220" t="s">
        <v>417</v>
      </c>
      <c r="J424" s="137">
        <v>20</v>
      </c>
      <c r="K424" s="105">
        <v>12.9</v>
      </c>
      <c r="L424" s="105" t="s">
        <v>1575</v>
      </c>
      <c r="M424" s="129">
        <f>SUMIFS('C - Sazby a jednotkové ceny'!$H$7:$H$69,'C - Sazby a jednotkové ceny'!$E$7:$E$69,I424,'C - Sazby a jednotkové ceny'!$F$7:$F$69,J424)</f>
        <v>0</v>
      </c>
      <c r="N424" s="131">
        <f t="shared" si="6"/>
        <v>0</v>
      </c>
      <c r="O424" s="137" t="s">
        <v>1586</v>
      </c>
      <c r="P424" s="105" t="s">
        <v>1585</v>
      </c>
      <c r="Q424" s="105" t="s">
        <v>1585</v>
      </c>
      <c r="R424" s="105" t="s">
        <v>1585</v>
      </c>
      <c r="S424" s="105" t="s">
        <v>1585</v>
      </c>
      <c r="T424" s="105" t="s">
        <v>1585</v>
      </c>
    </row>
    <row r="425" spans="1:20" ht="15" customHeight="1" x14ac:dyDescent="0.2">
      <c r="A425" s="230" t="s">
        <v>489</v>
      </c>
      <c r="B425" s="99">
        <v>64</v>
      </c>
      <c r="C425" s="100">
        <v>24283</v>
      </c>
      <c r="D425" s="233" t="s">
        <v>836</v>
      </c>
      <c r="E425" s="101" t="s">
        <v>403</v>
      </c>
      <c r="F425" s="220" t="s">
        <v>1571</v>
      </c>
      <c r="G425" s="216" t="s">
        <v>2526</v>
      </c>
      <c r="H425" s="216">
        <v>6.29</v>
      </c>
      <c r="I425" s="220" t="s">
        <v>417</v>
      </c>
      <c r="J425" s="137">
        <v>20</v>
      </c>
      <c r="K425" s="105">
        <v>3.18</v>
      </c>
      <c r="L425" s="105" t="s">
        <v>1575</v>
      </c>
      <c r="M425" s="129">
        <f>SUMIFS('C - Sazby a jednotkové ceny'!$H$7:$H$69,'C - Sazby a jednotkové ceny'!$E$7:$E$69,I425,'C - Sazby a jednotkové ceny'!$F$7:$F$69,J425)</f>
        <v>0</v>
      </c>
      <c r="N425" s="131">
        <f t="shared" si="6"/>
        <v>0</v>
      </c>
      <c r="O425" s="137" t="s">
        <v>1586</v>
      </c>
      <c r="P425" s="105" t="s">
        <v>1585</v>
      </c>
      <c r="Q425" s="105" t="s">
        <v>1585</v>
      </c>
      <c r="R425" s="105" t="s">
        <v>1585</v>
      </c>
      <c r="S425" s="105" t="s">
        <v>1585</v>
      </c>
      <c r="T425" s="105" t="s">
        <v>1585</v>
      </c>
    </row>
    <row r="426" spans="1:20" ht="15" customHeight="1" x14ac:dyDescent="0.2">
      <c r="A426" s="230" t="s">
        <v>489</v>
      </c>
      <c r="B426" s="99">
        <v>64</v>
      </c>
      <c r="C426" s="100">
        <v>24283</v>
      </c>
      <c r="D426" s="233" t="s">
        <v>837</v>
      </c>
      <c r="E426" s="101" t="s">
        <v>403</v>
      </c>
      <c r="F426" s="220" t="s">
        <v>1571</v>
      </c>
      <c r="G426" s="216" t="s">
        <v>2535</v>
      </c>
      <c r="H426" s="216">
        <v>14.78656</v>
      </c>
      <c r="I426" s="220" t="s">
        <v>417</v>
      </c>
      <c r="J426" s="137">
        <v>20</v>
      </c>
      <c r="K426" s="105">
        <v>7.83</v>
      </c>
      <c r="L426" s="105" t="s">
        <v>1575</v>
      </c>
      <c r="M426" s="129">
        <f>SUMIFS('C - Sazby a jednotkové ceny'!$H$7:$H$69,'C - Sazby a jednotkové ceny'!$E$7:$E$69,I426,'C - Sazby a jednotkové ceny'!$F$7:$F$69,J426)</f>
        <v>0</v>
      </c>
      <c r="N426" s="131">
        <f t="shared" si="6"/>
        <v>0</v>
      </c>
      <c r="O426" s="137" t="s">
        <v>1586</v>
      </c>
      <c r="P426" s="105" t="s">
        <v>1585</v>
      </c>
      <c r="Q426" s="105" t="s">
        <v>1585</v>
      </c>
      <c r="R426" s="105" t="s">
        <v>1585</v>
      </c>
      <c r="S426" s="105" t="s">
        <v>1585</v>
      </c>
      <c r="T426" s="105" t="s">
        <v>1585</v>
      </c>
    </row>
    <row r="427" spans="1:20" ht="15" customHeight="1" x14ac:dyDescent="0.2">
      <c r="A427" s="230" t="s">
        <v>489</v>
      </c>
      <c r="B427" s="99">
        <v>64</v>
      </c>
      <c r="C427" s="100">
        <v>24283</v>
      </c>
      <c r="D427" s="233" t="s">
        <v>838</v>
      </c>
      <c r="E427" s="101" t="s">
        <v>403</v>
      </c>
      <c r="F427" s="220" t="s">
        <v>1571</v>
      </c>
      <c r="G427" s="216" t="s">
        <v>2526</v>
      </c>
      <c r="H427" s="216">
        <v>0</v>
      </c>
      <c r="I427" s="220" t="s">
        <v>417</v>
      </c>
      <c r="J427" s="137">
        <v>20</v>
      </c>
      <c r="K427" s="105">
        <v>5.71</v>
      </c>
      <c r="L427" s="105" t="s">
        <v>1575</v>
      </c>
      <c r="M427" s="129">
        <f>SUMIFS('C - Sazby a jednotkové ceny'!$H$7:$H$69,'C - Sazby a jednotkové ceny'!$E$7:$E$69,I427,'C - Sazby a jednotkové ceny'!$F$7:$F$69,J427)</f>
        <v>0</v>
      </c>
      <c r="N427" s="131">
        <f t="shared" si="6"/>
        <v>0</v>
      </c>
      <c r="O427" s="137" t="s">
        <v>1586</v>
      </c>
      <c r="P427" s="105" t="s">
        <v>1585</v>
      </c>
      <c r="Q427" s="105" t="s">
        <v>1585</v>
      </c>
      <c r="R427" s="105" t="s">
        <v>1585</v>
      </c>
      <c r="S427" s="105" t="s">
        <v>1585</v>
      </c>
      <c r="T427" s="105" t="s">
        <v>1585</v>
      </c>
    </row>
    <row r="428" spans="1:20" ht="15" customHeight="1" x14ac:dyDescent="0.2">
      <c r="A428" s="230" t="s">
        <v>489</v>
      </c>
      <c r="B428" s="99">
        <v>64</v>
      </c>
      <c r="C428" s="100">
        <v>24283</v>
      </c>
      <c r="D428" s="233" t="s">
        <v>839</v>
      </c>
      <c r="E428" s="101" t="s">
        <v>403</v>
      </c>
      <c r="F428" s="220" t="s">
        <v>1571</v>
      </c>
      <c r="G428" s="216" t="s">
        <v>1551</v>
      </c>
      <c r="H428" s="216">
        <v>0</v>
      </c>
      <c r="I428" s="220" t="s">
        <v>417</v>
      </c>
      <c r="J428" s="137">
        <v>20</v>
      </c>
      <c r="K428" s="105">
        <v>13.5</v>
      </c>
      <c r="L428" s="105" t="s">
        <v>1575</v>
      </c>
      <c r="M428" s="129">
        <f>SUMIFS('C - Sazby a jednotkové ceny'!$H$7:$H$69,'C - Sazby a jednotkové ceny'!$E$7:$E$69,I428,'C - Sazby a jednotkové ceny'!$F$7:$F$69,J428)</f>
        <v>0</v>
      </c>
      <c r="N428" s="131">
        <f t="shared" si="6"/>
        <v>0</v>
      </c>
      <c r="O428" s="137" t="s">
        <v>1586</v>
      </c>
      <c r="P428" s="105" t="s">
        <v>1585</v>
      </c>
      <c r="Q428" s="105" t="s">
        <v>1585</v>
      </c>
      <c r="R428" s="105" t="s">
        <v>1585</v>
      </c>
      <c r="S428" s="105" t="s">
        <v>1585</v>
      </c>
      <c r="T428" s="105" t="s">
        <v>1585</v>
      </c>
    </row>
    <row r="429" spans="1:20" ht="15" customHeight="1" x14ac:dyDescent="0.2">
      <c r="A429" s="230" t="s">
        <v>489</v>
      </c>
      <c r="B429" s="99">
        <v>64</v>
      </c>
      <c r="C429" s="100">
        <v>24283</v>
      </c>
      <c r="D429" s="233" t="s">
        <v>840</v>
      </c>
      <c r="E429" s="101" t="s">
        <v>403</v>
      </c>
      <c r="F429" s="220" t="s">
        <v>1571</v>
      </c>
      <c r="G429" s="216" t="s">
        <v>2526</v>
      </c>
      <c r="H429" s="216">
        <v>7.02</v>
      </c>
      <c r="I429" s="220" t="s">
        <v>417</v>
      </c>
      <c r="J429" s="137">
        <v>20</v>
      </c>
      <c r="K429" s="105">
        <v>10.71</v>
      </c>
      <c r="L429" s="105" t="s">
        <v>1575</v>
      </c>
      <c r="M429" s="129">
        <f>SUMIFS('C - Sazby a jednotkové ceny'!$H$7:$H$69,'C - Sazby a jednotkové ceny'!$E$7:$E$69,I429,'C - Sazby a jednotkové ceny'!$F$7:$F$69,J429)</f>
        <v>0</v>
      </c>
      <c r="N429" s="131">
        <f t="shared" si="6"/>
        <v>0</v>
      </c>
      <c r="O429" s="137" t="s">
        <v>1586</v>
      </c>
      <c r="P429" s="105" t="s">
        <v>1585</v>
      </c>
      <c r="Q429" s="105" t="s">
        <v>1585</v>
      </c>
      <c r="R429" s="105" t="s">
        <v>1585</v>
      </c>
      <c r="S429" s="105" t="s">
        <v>1585</v>
      </c>
      <c r="T429" s="105" t="s">
        <v>1585</v>
      </c>
    </row>
    <row r="430" spans="1:20" ht="15" customHeight="1" x14ac:dyDescent="0.2">
      <c r="A430" s="230" t="s">
        <v>489</v>
      </c>
      <c r="B430" s="99">
        <v>64</v>
      </c>
      <c r="C430" s="100">
        <v>24283</v>
      </c>
      <c r="D430" s="233" t="s">
        <v>841</v>
      </c>
      <c r="E430" s="101" t="s">
        <v>403</v>
      </c>
      <c r="F430" s="220" t="s">
        <v>1571</v>
      </c>
      <c r="G430" s="216" t="s">
        <v>2526</v>
      </c>
      <c r="H430" s="216">
        <v>1.56</v>
      </c>
      <c r="I430" s="220" t="s">
        <v>417</v>
      </c>
      <c r="J430" s="137">
        <v>20</v>
      </c>
      <c r="K430" s="105">
        <v>6.11</v>
      </c>
      <c r="L430" s="105" t="s">
        <v>1575</v>
      </c>
      <c r="M430" s="129">
        <f>SUMIFS('C - Sazby a jednotkové ceny'!$H$7:$H$69,'C - Sazby a jednotkové ceny'!$E$7:$E$69,I430,'C - Sazby a jednotkové ceny'!$F$7:$F$69,J430)</f>
        <v>0</v>
      </c>
      <c r="N430" s="131">
        <f t="shared" si="6"/>
        <v>0</v>
      </c>
      <c r="O430" s="137" t="s">
        <v>1586</v>
      </c>
      <c r="P430" s="105" t="s">
        <v>1585</v>
      </c>
      <c r="Q430" s="105" t="s">
        <v>1585</v>
      </c>
      <c r="R430" s="105" t="s">
        <v>1585</v>
      </c>
      <c r="S430" s="105" t="s">
        <v>1585</v>
      </c>
      <c r="T430" s="105" t="s">
        <v>1585</v>
      </c>
    </row>
    <row r="431" spans="1:20" ht="15" customHeight="1" x14ac:dyDescent="0.2">
      <c r="A431" s="230" t="s">
        <v>489</v>
      </c>
      <c r="B431" s="99">
        <v>64</v>
      </c>
      <c r="C431" s="100">
        <v>24283</v>
      </c>
      <c r="D431" s="233" t="s">
        <v>842</v>
      </c>
      <c r="E431" s="101" t="s">
        <v>403</v>
      </c>
      <c r="F431" s="220" t="s">
        <v>1571</v>
      </c>
      <c r="G431" s="216" t="s">
        <v>2526</v>
      </c>
      <c r="H431" s="216">
        <v>0</v>
      </c>
      <c r="I431" s="220" t="s">
        <v>417</v>
      </c>
      <c r="J431" s="137">
        <v>20</v>
      </c>
      <c r="K431" s="105">
        <v>7.15</v>
      </c>
      <c r="L431" s="105" t="s">
        <v>1575</v>
      </c>
      <c r="M431" s="129">
        <f>SUMIFS('C - Sazby a jednotkové ceny'!$H$7:$H$69,'C - Sazby a jednotkové ceny'!$E$7:$E$69,I431,'C - Sazby a jednotkové ceny'!$F$7:$F$69,J431)</f>
        <v>0</v>
      </c>
      <c r="N431" s="131">
        <f t="shared" si="6"/>
        <v>0</v>
      </c>
      <c r="O431" s="137" t="s">
        <v>1586</v>
      </c>
      <c r="P431" s="105" t="s">
        <v>1585</v>
      </c>
      <c r="Q431" s="105" t="s">
        <v>1585</v>
      </c>
      <c r="R431" s="105" t="s">
        <v>1585</v>
      </c>
      <c r="S431" s="105" t="s">
        <v>1585</v>
      </c>
      <c r="T431" s="105" t="s">
        <v>1585</v>
      </c>
    </row>
    <row r="432" spans="1:20" ht="15" customHeight="1" x14ac:dyDescent="0.2">
      <c r="A432" s="230" t="s">
        <v>489</v>
      </c>
      <c r="B432" s="99">
        <v>64</v>
      </c>
      <c r="C432" s="100">
        <v>24283</v>
      </c>
      <c r="D432" s="233" t="s">
        <v>843</v>
      </c>
      <c r="E432" s="101" t="s">
        <v>403</v>
      </c>
      <c r="F432" s="220" t="s">
        <v>1571</v>
      </c>
      <c r="G432" s="216" t="s">
        <v>2526</v>
      </c>
      <c r="H432" s="216">
        <v>0</v>
      </c>
      <c r="I432" s="220" t="s">
        <v>417</v>
      </c>
      <c r="J432" s="137">
        <v>20</v>
      </c>
      <c r="K432" s="105">
        <v>5.36</v>
      </c>
      <c r="L432" s="105" t="s">
        <v>1575</v>
      </c>
      <c r="M432" s="129">
        <f>SUMIFS('C - Sazby a jednotkové ceny'!$H$7:$H$69,'C - Sazby a jednotkové ceny'!$E$7:$E$69,I432,'C - Sazby a jednotkové ceny'!$F$7:$F$69,J432)</f>
        <v>0</v>
      </c>
      <c r="N432" s="131">
        <f t="shared" si="6"/>
        <v>0</v>
      </c>
      <c r="O432" s="137" t="s">
        <v>1586</v>
      </c>
      <c r="P432" s="105" t="s">
        <v>1585</v>
      </c>
      <c r="Q432" s="105" t="s">
        <v>1585</v>
      </c>
      <c r="R432" s="105" t="s">
        <v>1585</v>
      </c>
      <c r="S432" s="105" t="s">
        <v>1585</v>
      </c>
      <c r="T432" s="105" t="s">
        <v>1585</v>
      </c>
    </row>
    <row r="433" spans="1:20" ht="15" customHeight="1" x14ac:dyDescent="0.2">
      <c r="A433" s="230" t="s">
        <v>489</v>
      </c>
      <c r="B433" s="99">
        <v>64</v>
      </c>
      <c r="C433" s="100">
        <v>24283</v>
      </c>
      <c r="D433" s="233" t="s">
        <v>844</v>
      </c>
      <c r="E433" s="101" t="s">
        <v>403</v>
      </c>
      <c r="F433" s="220" t="s">
        <v>1571</v>
      </c>
      <c r="G433" s="216" t="s">
        <v>2528</v>
      </c>
      <c r="H433" s="216">
        <v>1.56</v>
      </c>
      <c r="I433" s="220" t="s">
        <v>417</v>
      </c>
      <c r="J433" s="137">
        <v>20</v>
      </c>
      <c r="K433" s="105">
        <v>27.66</v>
      </c>
      <c r="L433" s="105" t="s">
        <v>1575</v>
      </c>
      <c r="M433" s="129">
        <f>SUMIFS('C - Sazby a jednotkové ceny'!$H$7:$H$69,'C - Sazby a jednotkové ceny'!$E$7:$E$69,I433,'C - Sazby a jednotkové ceny'!$F$7:$F$69,J433)</f>
        <v>0</v>
      </c>
      <c r="N433" s="131">
        <f t="shared" si="6"/>
        <v>0</v>
      </c>
      <c r="O433" s="137" t="s">
        <v>1586</v>
      </c>
      <c r="P433" s="105" t="s">
        <v>1585</v>
      </c>
      <c r="Q433" s="105" t="s">
        <v>1585</v>
      </c>
      <c r="R433" s="105" t="s">
        <v>1585</v>
      </c>
      <c r="S433" s="105" t="s">
        <v>1585</v>
      </c>
      <c r="T433" s="105" t="s">
        <v>1585</v>
      </c>
    </row>
    <row r="434" spans="1:20" ht="15" customHeight="1" x14ac:dyDescent="0.2">
      <c r="A434" s="230" t="s">
        <v>489</v>
      </c>
      <c r="B434" s="99">
        <v>64</v>
      </c>
      <c r="C434" s="100">
        <v>24283</v>
      </c>
      <c r="D434" s="233" t="s">
        <v>845</v>
      </c>
      <c r="E434" s="101" t="s">
        <v>403</v>
      </c>
      <c r="F434" s="220" t="s">
        <v>1571</v>
      </c>
      <c r="G434" s="216" t="s">
        <v>1551</v>
      </c>
      <c r="H434" s="216">
        <v>32.799999999999997</v>
      </c>
      <c r="I434" s="220" t="s">
        <v>417</v>
      </c>
      <c r="J434" s="137">
        <v>20</v>
      </c>
      <c r="K434" s="105">
        <v>51.62</v>
      </c>
      <c r="L434" s="105" t="s">
        <v>1575</v>
      </c>
      <c r="M434" s="129">
        <f>SUMIFS('C - Sazby a jednotkové ceny'!$H$7:$H$69,'C - Sazby a jednotkové ceny'!$E$7:$E$69,I434,'C - Sazby a jednotkové ceny'!$F$7:$F$69,J434)</f>
        <v>0</v>
      </c>
      <c r="N434" s="131">
        <f t="shared" si="6"/>
        <v>0</v>
      </c>
      <c r="O434" s="137" t="s">
        <v>1585</v>
      </c>
      <c r="P434" s="105" t="s">
        <v>1585</v>
      </c>
      <c r="Q434" s="105" t="s">
        <v>1585</v>
      </c>
      <c r="R434" s="105" t="s">
        <v>1585</v>
      </c>
      <c r="S434" s="105" t="s">
        <v>1585</v>
      </c>
      <c r="T434" s="105" t="s">
        <v>1585</v>
      </c>
    </row>
    <row r="435" spans="1:20" ht="15" customHeight="1" x14ac:dyDescent="0.2">
      <c r="A435" s="230" t="s">
        <v>489</v>
      </c>
      <c r="B435" s="99">
        <v>64</v>
      </c>
      <c r="C435" s="100">
        <v>24283</v>
      </c>
      <c r="D435" s="233" t="s">
        <v>846</v>
      </c>
      <c r="E435" s="101" t="s">
        <v>403</v>
      </c>
      <c r="F435" s="220" t="s">
        <v>1571</v>
      </c>
      <c r="G435" s="216" t="s">
        <v>1551</v>
      </c>
      <c r="H435" s="216">
        <v>13.726239999999999</v>
      </c>
      <c r="I435" s="220" t="s">
        <v>417</v>
      </c>
      <c r="J435" s="137">
        <v>20</v>
      </c>
      <c r="K435" s="105">
        <v>16.88</v>
      </c>
      <c r="L435" s="105" t="s">
        <v>1575</v>
      </c>
      <c r="M435" s="129">
        <f>SUMIFS('C - Sazby a jednotkové ceny'!$H$7:$H$69,'C - Sazby a jednotkové ceny'!$E$7:$E$69,I435,'C - Sazby a jednotkové ceny'!$F$7:$F$69,J435)</f>
        <v>0</v>
      </c>
      <c r="N435" s="131">
        <f t="shared" si="6"/>
        <v>0</v>
      </c>
      <c r="O435" s="137" t="s">
        <v>1586</v>
      </c>
      <c r="P435" s="105" t="s">
        <v>1585</v>
      </c>
      <c r="Q435" s="105" t="s">
        <v>1585</v>
      </c>
      <c r="R435" s="105" t="s">
        <v>1585</v>
      </c>
      <c r="S435" s="105" t="s">
        <v>1585</v>
      </c>
      <c r="T435" s="105" t="s">
        <v>1585</v>
      </c>
    </row>
    <row r="436" spans="1:20" ht="15" customHeight="1" x14ac:dyDescent="0.2">
      <c r="A436" s="230" t="s">
        <v>489</v>
      </c>
      <c r="B436" s="99">
        <v>64</v>
      </c>
      <c r="C436" s="100">
        <v>24283</v>
      </c>
      <c r="D436" s="233" t="s">
        <v>847</v>
      </c>
      <c r="E436" s="101" t="s">
        <v>403</v>
      </c>
      <c r="F436" s="220" t="s">
        <v>1571</v>
      </c>
      <c r="G436" s="216" t="s">
        <v>1555</v>
      </c>
      <c r="H436" s="216">
        <v>0</v>
      </c>
      <c r="I436" s="220" t="s">
        <v>417</v>
      </c>
      <c r="J436" s="137">
        <v>20</v>
      </c>
      <c r="K436" s="105">
        <v>13.3</v>
      </c>
      <c r="L436" s="105" t="s">
        <v>1575</v>
      </c>
      <c r="M436" s="129">
        <f>SUMIFS('C - Sazby a jednotkové ceny'!$H$7:$H$69,'C - Sazby a jednotkové ceny'!$E$7:$E$69,I436,'C - Sazby a jednotkové ceny'!$F$7:$F$69,J436)</f>
        <v>0</v>
      </c>
      <c r="N436" s="131">
        <f t="shared" si="6"/>
        <v>0</v>
      </c>
      <c r="O436" s="137" t="s">
        <v>1586</v>
      </c>
      <c r="P436" s="105" t="s">
        <v>1585</v>
      </c>
      <c r="Q436" s="105" t="s">
        <v>1585</v>
      </c>
      <c r="R436" s="105" t="s">
        <v>1585</v>
      </c>
      <c r="S436" s="105" t="s">
        <v>1585</v>
      </c>
      <c r="T436" s="105" t="s">
        <v>1585</v>
      </c>
    </row>
    <row r="437" spans="1:20" ht="15" customHeight="1" x14ac:dyDescent="0.2">
      <c r="A437" s="230" t="s">
        <v>2510</v>
      </c>
      <c r="B437" s="99">
        <v>64</v>
      </c>
      <c r="C437" s="100">
        <v>24283</v>
      </c>
      <c r="D437" s="233" t="s">
        <v>848</v>
      </c>
      <c r="E437" s="101" t="s">
        <v>403</v>
      </c>
      <c r="F437" s="220" t="s">
        <v>1571</v>
      </c>
      <c r="G437" s="216" t="s">
        <v>1555</v>
      </c>
      <c r="H437" s="216">
        <v>7.54</v>
      </c>
      <c r="I437" s="220" t="s">
        <v>417</v>
      </c>
      <c r="J437" s="137">
        <v>20</v>
      </c>
      <c r="K437" s="105">
        <v>12.7</v>
      </c>
      <c r="L437" s="105" t="s">
        <v>1575</v>
      </c>
      <c r="M437" s="129">
        <f>SUMIFS('C - Sazby a jednotkové ceny'!$H$7:$H$69,'C - Sazby a jednotkové ceny'!$E$7:$E$69,I437,'C - Sazby a jednotkové ceny'!$F$7:$F$69,J437)</f>
        <v>0</v>
      </c>
      <c r="N437" s="131">
        <f t="shared" si="6"/>
        <v>0</v>
      </c>
      <c r="O437" s="137" t="s">
        <v>1586</v>
      </c>
      <c r="P437" s="105" t="s">
        <v>1585</v>
      </c>
      <c r="Q437" s="105" t="s">
        <v>1585</v>
      </c>
      <c r="R437" s="105" t="s">
        <v>1585</v>
      </c>
      <c r="S437" s="105" t="s">
        <v>1585</v>
      </c>
      <c r="T437" s="105" t="s">
        <v>1585</v>
      </c>
    </row>
    <row r="438" spans="1:20" ht="15" customHeight="1" x14ac:dyDescent="0.2">
      <c r="A438" s="230" t="s">
        <v>2510</v>
      </c>
      <c r="B438" s="99">
        <v>64</v>
      </c>
      <c r="C438" s="100">
        <v>24283</v>
      </c>
      <c r="D438" s="233" t="s">
        <v>849</v>
      </c>
      <c r="E438" s="101" t="s">
        <v>403</v>
      </c>
      <c r="F438" s="220" t="s">
        <v>1571</v>
      </c>
      <c r="G438" s="216" t="s">
        <v>1551</v>
      </c>
      <c r="H438" s="216">
        <v>34.199999999999996</v>
      </c>
      <c r="I438" s="220" t="s">
        <v>417</v>
      </c>
      <c r="J438" s="137">
        <v>20</v>
      </c>
      <c r="K438" s="105">
        <v>83.82</v>
      </c>
      <c r="L438" s="105" t="s">
        <v>1575</v>
      </c>
      <c r="M438" s="129">
        <f>SUMIFS('C - Sazby a jednotkové ceny'!$H$7:$H$69,'C - Sazby a jednotkové ceny'!$E$7:$E$69,I438,'C - Sazby a jednotkové ceny'!$F$7:$F$69,J438)</f>
        <v>0</v>
      </c>
      <c r="N438" s="131">
        <f t="shared" si="6"/>
        <v>0</v>
      </c>
      <c r="O438" s="137" t="s">
        <v>1585</v>
      </c>
      <c r="P438" s="105" t="s">
        <v>1585</v>
      </c>
      <c r="Q438" s="105" t="s">
        <v>1585</v>
      </c>
      <c r="R438" s="105" t="s">
        <v>1585</v>
      </c>
      <c r="S438" s="105" t="s">
        <v>1585</v>
      </c>
      <c r="T438" s="105" t="s">
        <v>1585</v>
      </c>
    </row>
    <row r="439" spans="1:20" ht="15" customHeight="1" x14ac:dyDescent="0.2">
      <c r="A439" s="230" t="s">
        <v>2510</v>
      </c>
      <c r="B439" s="99">
        <v>64</v>
      </c>
      <c r="C439" s="100">
        <v>24283</v>
      </c>
      <c r="D439" s="233" t="s">
        <v>850</v>
      </c>
      <c r="E439" s="101" t="s">
        <v>403</v>
      </c>
      <c r="F439" s="220" t="s">
        <v>1571</v>
      </c>
      <c r="G439" s="216" t="s">
        <v>1551</v>
      </c>
      <c r="H439" s="216">
        <v>17.939999999999998</v>
      </c>
      <c r="I439" s="220" t="s">
        <v>417</v>
      </c>
      <c r="J439" s="137">
        <v>20</v>
      </c>
      <c r="K439" s="105">
        <v>52.82</v>
      </c>
      <c r="L439" s="105" t="s">
        <v>1575</v>
      </c>
      <c r="M439" s="129">
        <f>SUMIFS('C - Sazby a jednotkové ceny'!$H$7:$H$69,'C - Sazby a jednotkové ceny'!$E$7:$E$69,I439,'C - Sazby a jednotkové ceny'!$F$7:$F$69,J439)</f>
        <v>0</v>
      </c>
      <c r="N439" s="131">
        <f t="shared" si="6"/>
        <v>0</v>
      </c>
      <c r="O439" s="137" t="s">
        <v>1585</v>
      </c>
      <c r="P439" s="105" t="s">
        <v>1585</v>
      </c>
      <c r="Q439" s="105" t="s">
        <v>1585</v>
      </c>
      <c r="R439" s="105" t="s">
        <v>1585</v>
      </c>
      <c r="S439" s="105" t="s">
        <v>1585</v>
      </c>
      <c r="T439" s="105" t="s">
        <v>1585</v>
      </c>
    </row>
    <row r="440" spans="1:20" ht="15" customHeight="1" x14ac:dyDescent="0.2">
      <c r="A440" s="230" t="s">
        <v>489</v>
      </c>
      <c r="B440" s="99">
        <v>64</v>
      </c>
      <c r="C440" s="100">
        <v>24283</v>
      </c>
      <c r="D440" s="233" t="s">
        <v>851</v>
      </c>
      <c r="E440" s="101" t="s">
        <v>403</v>
      </c>
      <c r="F440" s="220" t="s">
        <v>1571</v>
      </c>
      <c r="G440" s="216" t="s">
        <v>2536</v>
      </c>
      <c r="H440" s="216">
        <v>1.56</v>
      </c>
      <c r="I440" s="220" t="s">
        <v>417</v>
      </c>
      <c r="J440" s="137">
        <v>20</v>
      </c>
      <c r="K440" s="105">
        <v>10.77</v>
      </c>
      <c r="L440" s="105" t="s">
        <v>1575</v>
      </c>
      <c r="M440" s="129">
        <f>SUMIFS('C - Sazby a jednotkové ceny'!$H$7:$H$69,'C - Sazby a jednotkové ceny'!$E$7:$E$69,I440,'C - Sazby a jednotkové ceny'!$F$7:$F$69,J440)</f>
        <v>0</v>
      </c>
      <c r="N440" s="131">
        <f t="shared" si="6"/>
        <v>0</v>
      </c>
      <c r="O440" s="137" t="s">
        <v>1586</v>
      </c>
      <c r="P440" s="105" t="s">
        <v>1585</v>
      </c>
      <c r="Q440" s="105" t="s">
        <v>1585</v>
      </c>
      <c r="R440" s="105" t="s">
        <v>1585</v>
      </c>
      <c r="S440" s="105" t="s">
        <v>1585</v>
      </c>
      <c r="T440" s="105" t="s">
        <v>1585</v>
      </c>
    </row>
    <row r="441" spans="1:20" ht="15" customHeight="1" x14ac:dyDescent="0.2">
      <c r="A441" s="230" t="s">
        <v>489</v>
      </c>
      <c r="B441" s="99">
        <v>64</v>
      </c>
      <c r="C441" s="100">
        <v>24283</v>
      </c>
      <c r="D441" s="233" t="s">
        <v>852</v>
      </c>
      <c r="E441" s="101" t="s">
        <v>403</v>
      </c>
      <c r="F441" s="220" t="s">
        <v>1571</v>
      </c>
      <c r="G441" s="216" t="s">
        <v>1551</v>
      </c>
      <c r="H441" s="216">
        <v>7.8000000000000007</v>
      </c>
      <c r="I441" s="220" t="s">
        <v>417</v>
      </c>
      <c r="J441" s="137">
        <v>20</v>
      </c>
      <c r="K441" s="105">
        <v>116.71</v>
      </c>
      <c r="L441" s="105" t="s">
        <v>1575</v>
      </c>
      <c r="M441" s="129">
        <f>SUMIFS('C - Sazby a jednotkové ceny'!$H$7:$H$69,'C - Sazby a jednotkové ceny'!$E$7:$E$69,I441,'C - Sazby a jednotkové ceny'!$F$7:$F$69,J441)</f>
        <v>0</v>
      </c>
      <c r="N441" s="131">
        <f t="shared" si="6"/>
        <v>0</v>
      </c>
      <c r="O441" s="137" t="s">
        <v>1585</v>
      </c>
      <c r="P441" s="105" t="s">
        <v>1585</v>
      </c>
      <c r="Q441" s="105" t="s">
        <v>1585</v>
      </c>
      <c r="R441" s="105" t="s">
        <v>1585</v>
      </c>
      <c r="S441" s="105" t="s">
        <v>1585</v>
      </c>
      <c r="T441" s="105" t="s">
        <v>1585</v>
      </c>
    </row>
    <row r="442" spans="1:20" ht="15" customHeight="1" x14ac:dyDescent="0.2">
      <c r="A442" s="230" t="s">
        <v>489</v>
      </c>
      <c r="B442" s="99">
        <v>64</v>
      </c>
      <c r="C442" s="100">
        <v>24283</v>
      </c>
      <c r="D442" s="233" t="s">
        <v>853</v>
      </c>
      <c r="E442" s="101" t="s">
        <v>403</v>
      </c>
      <c r="F442" s="220" t="s">
        <v>1571</v>
      </c>
      <c r="G442" s="216" t="s">
        <v>1551</v>
      </c>
      <c r="H442" s="216">
        <v>0</v>
      </c>
      <c r="I442" s="220" t="s">
        <v>417</v>
      </c>
      <c r="J442" s="137">
        <v>20</v>
      </c>
      <c r="K442" s="105">
        <v>81.3</v>
      </c>
      <c r="L442" s="105" t="s">
        <v>1575</v>
      </c>
      <c r="M442" s="129">
        <f>SUMIFS('C - Sazby a jednotkové ceny'!$H$7:$H$69,'C - Sazby a jednotkové ceny'!$E$7:$E$69,I442,'C - Sazby a jednotkové ceny'!$F$7:$F$69,J442)</f>
        <v>0</v>
      </c>
      <c r="N442" s="131">
        <f t="shared" si="6"/>
        <v>0</v>
      </c>
      <c r="O442" s="137" t="s">
        <v>1585</v>
      </c>
      <c r="P442" s="105" t="s">
        <v>1585</v>
      </c>
      <c r="Q442" s="105" t="s">
        <v>1585</v>
      </c>
      <c r="R442" s="105" t="s">
        <v>1585</v>
      </c>
      <c r="S442" s="105" t="s">
        <v>1585</v>
      </c>
      <c r="T442" s="105" t="s">
        <v>1585</v>
      </c>
    </row>
    <row r="443" spans="1:20" ht="15" customHeight="1" x14ac:dyDescent="0.2">
      <c r="A443" s="230" t="s">
        <v>489</v>
      </c>
      <c r="B443" s="99">
        <v>64</v>
      </c>
      <c r="C443" s="100">
        <v>24283</v>
      </c>
      <c r="D443" s="233" t="s">
        <v>854</v>
      </c>
      <c r="E443" s="101" t="s">
        <v>403</v>
      </c>
      <c r="F443" s="220" t="s">
        <v>1571</v>
      </c>
      <c r="G443" s="216" t="s">
        <v>1555</v>
      </c>
      <c r="H443" s="216">
        <v>0</v>
      </c>
      <c r="I443" s="220" t="s">
        <v>417</v>
      </c>
      <c r="J443" s="137">
        <v>20</v>
      </c>
      <c r="K443" s="105">
        <v>23</v>
      </c>
      <c r="L443" s="105" t="s">
        <v>1575</v>
      </c>
      <c r="M443" s="129">
        <f>SUMIFS('C - Sazby a jednotkové ceny'!$H$7:$H$69,'C - Sazby a jednotkové ceny'!$E$7:$E$69,I443,'C - Sazby a jednotkové ceny'!$F$7:$F$69,J443)</f>
        <v>0</v>
      </c>
      <c r="N443" s="131">
        <f t="shared" si="6"/>
        <v>0</v>
      </c>
      <c r="O443" s="137" t="s">
        <v>1586</v>
      </c>
      <c r="P443" s="105" t="s">
        <v>1585</v>
      </c>
      <c r="Q443" s="105" t="s">
        <v>1585</v>
      </c>
      <c r="R443" s="105" t="s">
        <v>1585</v>
      </c>
      <c r="S443" s="105" t="s">
        <v>1585</v>
      </c>
      <c r="T443" s="105" t="s">
        <v>1585</v>
      </c>
    </row>
    <row r="444" spans="1:20" ht="15" customHeight="1" x14ac:dyDescent="0.2">
      <c r="A444" s="230" t="s">
        <v>489</v>
      </c>
      <c r="B444" s="99">
        <v>64</v>
      </c>
      <c r="C444" s="100">
        <v>24283</v>
      </c>
      <c r="D444" s="233" t="s">
        <v>855</v>
      </c>
      <c r="E444" s="101" t="s">
        <v>403</v>
      </c>
      <c r="F444" s="220" t="s">
        <v>1571</v>
      </c>
      <c r="G444" s="216" t="s">
        <v>1555</v>
      </c>
      <c r="H444" s="216">
        <v>0</v>
      </c>
      <c r="I444" s="220" t="s">
        <v>417</v>
      </c>
      <c r="J444" s="137">
        <v>20</v>
      </c>
      <c r="K444" s="105">
        <v>15</v>
      </c>
      <c r="L444" s="105" t="s">
        <v>1575</v>
      </c>
      <c r="M444" s="129">
        <f>SUMIFS('C - Sazby a jednotkové ceny'!$H$7:$H$69,'C - Sazby a jednotkové ceny'!$E$7:$E$69,I444,'C - Sazby a jednotkové ceny'!$F$7:$F$69,J444)</f>
        <v>0</v>
      </c>
      <c r="N444" s="131">
        <f t="shared" si="6"/>
        <v>0</v>
      </c>
      <c r="O444" s="137" t="s">
        <v>1586</v>
      </c>
      <c r="P444" s="105" t="s">
        <v>1585</v>
      </c>
      <c r="Q444" s="105" t="s">
        <v>1585</v>
      </c>
      <c r="R444" s="105" t="s">
        <v>1585</v>
      </c>
      <c r="S444" s="105" t="s">
        <v>1585</v>
      </c>
      <c r="T444" s="105" t="s">
        <v>1585</v>
      </c>
    </row>
    <row r="445" spans="1:20" ht="15" customHeight="1" x14ac:dyDescent="0.2">
      <c r="A445" s="230" t="s">
        <v>489</v>
      </c>
      <c r="B445" s="99">
        <v>64</v>
      </c>
      <c r="C445" s="100">
        <v>24283</v>
      </c>
      <c r="D445" s="233" t="s">
        <v>856</v>
      </c>
      <c r="E445" s="101" t="s">
        <v>403</v>
      </c>
      <c r="F445" s="220" t="s">
        <v>1571</v>
      </c>
      <c r="G445" s="216" t="s">
        <v>2511</v>
      </c>
      <c r="H445" s="216">
        <v>0</v>
      </c>
      <c r="I445" s="220" t="s">
        <v>345</v>
      </c>
      <c r="J445" s="137">
        <v>20</v>
      </c>
      <c r="K445" s="105">
        <v>1</v>
      </c>
      <c r="L445" s="105" t="s">
        <v>1576</v>
      </c>
      <c r="M445" s="129">
        <f>SUMIFS('C - Sazby a jednotkové ceny'!$H$7:$H$69,'C - Sazby a jednotkové ceny'!$E$7:$E$69,I445,'C - Sazby a jednotkové ceny'!$F$7:$F$69,J445)</f>
        <v>0</v>
      </c>
      <c r="N445" s="131">
        <f t="shared" si="6"/>
        <v>0</v>
      </c>
      <c r="O445" s="137" t="s">
        <v>1586</v>
      </c>
      <c r="P445" s="105" t="s">
        <v>1585</v>
      </c>
      <c r="Q445" s="105" t="s">
        <v>1585</v>
      </c>
      <c r="R445" s="105" t="s">
        <v>1585</v>
      </c>
      <c r="S445" s="105" t="s">
        <v>1585</v>
      </c>
      <c r="T445" s="105" t="s">
        <v>1585</v>
      </c>
    </row>
    <row r="446" spans="1:20" ht="15" customHeight="1" x14ac:dyDescent="0.2">
      <c r="A446" s="230" t="s">
        <v>489</v>
      </c>
      <c r="B446" s="99">
        <v>64</v>
      </c>
      <c r="C446" s="100">
        <v>24283</v>
      </c>
      <c r="D446" s="233" t="s">
        <v>857</v>
      </c>
      <c r="E446" s="101" t="s">
        <v>403</v>
      </c>
      <c r="F446" s="220" t="s">
        <v>1571</v>
      </c>
      <c r="G446" s="216" t="s">
        <v>2511</v>
      </c>
      <c r="H446" s="216">
        <v>0</v>
      </c>
      <c r="I446" s="220" t="s">
        <v>345</v>
      </c>
      <c r="J446" s="137">
        <v>20</v>
      </c>
      <c r="K446" s="105">
        <v>1</v>
      </c>
      <c r="L446" s="105" t="s">
        <v>1576</v>
      </c>
      <c r="M446" s="129">
        <f>SUMIFS('C - Sazby a jednotkové ceny'!$H$7:$H$69,'C - Sazby a jednotkové ceny'!$E$7:$E$69,I446,'C - Sazby a jednotkové ceny'!$F$7:$F$69,J446)</f>
        <v>0</v>
      </c>
      <c r="N446" s="131">
        <f t="shared" si="6"/>
        <v>0</v>
      </c>
      <c r="O446" s="137" t="s">
        <v>1586</v>
      </c>
      <c r="P446" s="105" t="s">
        <v>1585</v>
      </c>
      <c r="Q446" s="105" t="s">
        <v>1585</v>
      </c>
      <c r="R446" s="105" t="s">
        <v>1585</v>
      </c>
      <c r="S446" s="105" t="s">
        <v>1585</v>
      </c>
      <c r="T446" s="105" t="s">
        <v>1585</v>
      </c>
    </row>
    <row r="447" spans="1:20" ht="15" customHeight="1" x14ac:dyDescent="0.2">
      <c r="A447" s="230" t="s">
        <v>489</v>
      </c>
      <c r="B447" s="99">
        <v>64</v>
      </c>
      <c r="C447" s="100">
        <v>24283</v>
      </c>
      <c r="D447" s="233" t="s">
        <v>858</v>
      </c>
      <c r="E447" s="101" t="s">
        <v>403</v>
      </c>
      <c r="F447" s="220" t="s">
        <v>1571</v>
      </c>
      <c r="G447" s="216" t="s">
        <v>2526</v>
      </c>
      <c r="H447" s="216">
        <v>0</v>
      </c>
      <c r="I447" s="220" t="s">
        <v>417</v>
      </c>
      <c r="J447" s="137">
        <v>20</v>
      </c>
      <c r="K447" s="105">
        <v>8.35</v>
      </c>
      <c r="L447" s="105" t="s">
        <v>1575</v>
      </c>
      <c r="M447" s="129">
        <f>SUMIFS('C - Sazby a jednotkové ceny'!$H$7:$H$69,'C - Sazby a jednotkové ceny'!$E$7:$E$69,I447,'C - Sazby a jednotkové ceny'!$F$7:$F$69,J447)</f>
        <v>0</v>
      </c>
      <c r="N447" s="131">
        <f t="shared" si="6"/>
        <v>0</v>
      </c>
      <c r="O447" s="137" t="s">
        <v>1586</v>
      </c>
      <c r="P447" s="105" t="s">
        <v>1585</v>
      </c>
      <c r="Q447" s="105" t="s">
        <v>1585</v>
      </c>
      <c r="R447" s="105" t="s">
        <v>1585</v>
      </c>
      <c r="S447" s="105" t="s">
        <v>1585</v>
      </c>
      <c r="T447" s="105" t="s">
        <v>1585</v>
      </c>
    </row>
    <row r="448" spans="1:20" ht="15" customHeight="1" x14ac:dyDescent="0.2">
      <c r="A448" s="230" t="s">
        <v>489</v>
      </c>
      <c r="B448" s="99">
        <v>64</v>
      </c>
      <c r="C448" s="100">
        <v>24283</v>
      </c>
      <c r="D448" s="233" t="s">
        <v>859</v>
      </c>
      <c r="E448" s="101" t="s">
        <v>403</v>
      </c>
      <c r="F448" s="220" t="s">
        <v>1571</v>
      </c>
      <c r="G448" s="216" t="s">
        <v>2526</v>
      </c>
      <c r="H448" s="216">
        <v>0</v>
      </c>
      <c r="I448" s="220" t="s">
        <v>417</v>
      </c>
      <c r="J448" s="137">
        <v>20</v>
      </c>
      <c r="K448" s="105">
        <v>10.99</v>
      </c>
      <c r="L448" s="105" t="s">
        <v>1575</v>
      </c>
      <c r="M448" s="129">
        <f>SUMIFS('C - Sazby a jednotkové ceny'!$H$7:$H$69,'C - Sazby a jednotkové ceny'!$E$7:$E$69,I448,'C - Sazby a jednotkové ceny'!$F$7:$F$69,J448)</f>
        <v>0</v>
      </c>
      <c r="N448" s="131">
        <f t="shared" si="6"/>
        <v>0</v>
      </c>
      <c r="O448" s="137" t="s">
        <v>1586</v>
      </c>
      <c r="P448" s="105" t="s">
        <v>1585</v>
      </c>
      <c r="Q448" s="105" t="s">
        <v>1585</v>
      </c>
      <c r="R448" s="105" t="s">
        <v>1585</v>
      </c>
      <c r="S448" s="105" t="s">
        <v>1585</v>
      </c>
      <c r="T448" s="105" t="s">
        <v>1585</v>
      </c>
    </row>
    <row r="449" spans="1:20" ht="15" customHeight="1" x14ac:dyDescent="0.2">
      <c r="A449" s="230" t="s">
        <v>489</v>
      </c>
      <c r="B449" s="99">
        <v>64</v>
      </c>
      <c r="C449" s="100">
        <v>24283</v>
      </c>
      <c r="D449" s="233" t="s">
        <v>860</v>
      </c>
      <c r="E449" s="101" t="s">
        <v>403</v>
      </c>
      <c r="F449" s="220" t="s">
        <v>1571</v>
      </c>
      <c r="G449" s="216" t="s">
        <v>1551</v>
      </c>
      <c r="H449" s="216">
        <v>236.69799999999998</v>
      </c>
      <c r="I449" s="220" t="s">
        <v>417</v>
      </c>
      <c r="J449" s="137">
        <v>20</v>
      </c>
      <c r="K449" s="105">
        <v>90.8</v>
      </c>
      <c r="L449" s="105" t="s">
        <v>1575</v>
      </c>
      <c r="M449" s="129">
        <f>SUMIFS('C - Sazby a jednotkové ceny'!$H$7:$H$69,'C - Sazby a jednotkové ceny'!$E$7:$E$69,I449,'C - Sazby a jednotkové ceny'!$F$7:$F$69,J449)</f>
        <v>0</v>
      </c>
      <c r="N449" s="131">
        <f t="shared" si="6"/>
        <v>0</v>
      </c>
      <c r="O449" s="137" t="s">
        <v>1585</v>
      </c>
      <c r="P449" s="105" t="s">
        <v>1585</v>
      </c>
      <c r="Q449" s="105" t="s">
        <v>1585</v>
      </c>
      <c r="R449" s="105" t="s">
        <v>1585</v>
      </c>
      <c r="S449" s="105" t="s">
        <v>1585</v>
      </c>
      <c r="T449" s="105" t="s">
        <v>1585</v>
      </c>
    </row>
    <row r="450" spans="1:20" ht="15" customHeight="1" x14ac:dyDescent="0.2">
      <c r="A450" s="230" t="s">
        <v>489</v>
      </c>
      <c r="B450" s="99">
        <v>64</v>
      </c>
      <c r="C450" s="100">
        <v>24283</v>
      </c>
      <c r="D450" s="233" t="s">
        <v>861</v>
      </c>
      <c r="E450" s="101" t="s">
        <v>403</v>
      </c>
      <c r="F450" s="220" t="s">
        <v>1571</v>
      </c>
      <c r="G450" s="216" t="s">
        <v>2526</v>
      </c>
      <c r="H450" s="216">
        <v>0</v>
      </c>
      <c r="I450" s="220" t="s">
        <v>417</v>
      </c>
      <c r="J450" s="137">
        <v>20</v>
      </c>
      <c r="K450" s="105">
        <v>9.4</v>
      </c>
      <c r="L450" s="105" t="s">
        <v>1575</v>
      </c>
      <c r="M450" s="129">
        <f>SUMIFS('C - Sazby a jednotkové ceny'!$H$7:$H$69,'C - Sazby a jednotkové ceny'!$E$7:$E$69,I450,'C - Sazby a jednotkové ceny'!$F$7:$F$69,J450)</f>
        <v>0</v>
      </c>
      <c r="N450" s="131">
        <f t="shared" si="6"/>
        <v>0</v>
      </c>
      <c r="O450" s="137" t="s">
        <v>1586</v>
      </c>
      <c r="P450" s="105" t="s">
        <v>1585</v>
      </c>
      <c r="Q450" s="105" t="s">
        <v>1585</v>
      </c>
      <c r="R450" s="105" t="s">
        <v>1585</v>
      </c>
      <c r="S450" s="105" t="s">
        <v>1585</v>
      </c>
      <c r="T450" s="105" t="s">
        <v>1585</v>
      </c>
    </row>
    <row r="451" spans="1:20" ht="15" customHeight="1" x14ac:dyDescent="0.2">
      <c r="A451" s="230" t="s">
        <v>489</v>
      </c>
      <c r="B451" s="99">
        <v>64</v>
      </c>
      <c r="C451" s="100">
        <v>24283</v>
      </c>
      <c r="D451" s="233" t="s">
        <v>862</v>
      </c>
      <c r="E451" s="101" t="s">
        <v>403</v>
      </c>
      <c r="F451" s="220" t="s">
        <v>1571</v>
      </c>
      <c r="G451" s="216" t="s">
        <v>2526</v>
      </c>
      <c r="H451" s="216">
        <v>0</v>
      </c>
      <c r="I451" s="220" t="s">
        <v>417</v>
      </c>
      <c r="J451" s="137">
        <v>20</v>
      </c>
      <c r="K451" s="105">
        <v>7.93</v>
      </c>
      <c r="L451" s="105" t="s">
        <v>1575</v>
      </c>
      <c r="M451" s="129">
        <f>SUMIFS('C - Sazby a jednotkové ceny'!$H$7:$H$69,'C - Sazby a jednotkové ceny'!$E$7:$E$69,I451,'C - Sazby a jednotkové ceny'!$F$7:$F$69,J451)</f>
        <v>0</v>
      </c>
      <c r="N451" s="131">
        <f t="shared" si="6"/>
        <v>0</v>
      </c>
      <c r="O451" s="137" t="s">
        <v>1586</v>
      </c>
      <c r="P451" s="105" t="s">
        <v>1585</v>
      </c>
      <c r="Q451" s="105" t="s">
        <v>1585</v>
      </c>
      <c r="R451" s="105" t="s">
        <v>1585</v>
      </c>
      <c r="S451" s="105" t="s">
        <v>1585</v>
      </c>
      <c r="T451" s="105" t="s">
        <v>1585</v>
      </c>
    </row>
    <row r="452" spans="1:20" ht="15" customHeight="1" x14ac:dyDescent="0.2">
      <c r="A452" s="230" t="s">
        <v>489</v>
      </c>
      <c r="B452" s="99">
        <v>64</v>
      </c>
      <c r="C452" s="100">
        <v>24283</v>
      </c>
      <c r="D452" s="233" t="s">
        <v>863</v>
      </c>
      <c r="E452" s="101" t="s">
        <v>403</v>
      </c>
      <c r="F452" s="220" t="s">
        <v>1571</v>
      </c>
      <c r="G452" s="216" t="s">
        <v>2526</v>
      </c>
      <c r="H452" s="216">
        <v>0</v>
      </c>
      <c r="I452" s="220" t="s">
        <v>417</v>
      </c>
      <c r="J452" s="137">
        <v>20</v>
      </c>
      <c r="K452" s="105">
        <v>27.09</v>
      </c>
      <c r="L452" s="105" t="s">
        <v>1575</v>
      </c>
      <c r="M452" s="129">
        <f>SUMIFS('C - Sazby a jednotkové ceny'!$H$7:$H$69,'C - Sazby a jednotkové ceny'!$E$7:$E$69,I452,'C - Sazby a jednotkové ceny'!$F$7:$F$69,J452)</f>
        <v>0</v>
      </c>
      <c r="N452" s="131">
        <f t="shared" si="6"/>
        <v>0</v>
      </c>
      <c r="O452" s="137" t="s">
        <v>1586</v>
      </c>
      <c r="P452" s="105" t="s">
        <v>1585</v>
      </c>
      <c r="Q452" s="105" t="s">
        <v>1585</v>
      </c>
      <c r="R452" s="105" t="s">
        <v>1585</v>
      </c>
      <c r="S452" s="105" t="s">
        <v>1585</v>
      </c>
      <c r="T452" s="105" t="s">
        <v>1585</v>
      </c>
    </row>
    <row r="453" spans="1:20" ht="15" customHeight="1" x14ac:dyDescent="0.2">
      <c r="A453" s="230" t="s">
        <v>489</v>
      </c>
      <c r="B453" s="99">
        <v>64</v>
      </c>
      <c r="C453" s="100">
        <v>24283</v>
      </c>
      <c r="D453" s="233" t="s">
        <v>864</v>
      </c>
      <c r="E453" s="101" t="s">
        <v>403</v>
      </c>
      <c r="F453" s="220" t="s">
        <v>1571</v>
      </c>
      <c r="G453" s="216" t="s">
        <v>2511</v>
      </c>
      <c r="H453" s="216">
        <v>0</v>
      </c>
      <c r="I453" s="220" t="s">
        <v>345</v>
      </c>
      <c r="J453" s="137">
        <v>20</v>
      </c>
      <c r="K453" s="105">
        <v>1</v>
      </c>
      <c r="L453" s="105" t="s">
        <v>1576</v>
      </c>
      <c r="M453" s="129">
        <f>SUMIFS('C - Sazby a jednotkové ceny'!$H$7:$H$69,'C - Sazby a jednotkové ceny'!$E$7:$E$69,I453,'C - Sazby a jednotkové ceny'!$F$7:$F$69,J453)</f>
        <v>0</v>
      </c>
      <c r="N453" s="131">
        <f t="shared" si="6"/>
        <v>0</v>
      </c>
      <c r="O453" s="137" t="s">
        <v>1586</v>
      </c>
      <c r="P453" s="105" t="s">
        <v>1585</v>
      </c>
      <c r="Q453" s="105" t="s">
        <v>1585</v>
      </c>
      <c r="R453" s="105" t="s">
        <v>1585</v>
      </c>
      <c r="S453" s="105" t="s">
        <v>1585</v>
      </c>
      <c r="T453" s="105" t="s">
        <v>1585</v>
      </c>
    </row>
    <row r="454" spans="1:20" ht="15" customHeight="1" x14ac:dyDescent="0.2">
      <c r="A454" s="230" t="s">
        <v>2510</v>
      </c>
      <c r="B454" s="99">
        <v>64</v>
      </c>
      <c r="C454" s="100">
        <v>24283</v>
      </c>
      <c r="D454" s="233" t="s">
        <v>865</v>
      </c>
      <c r="E454" s="101" t="s">
        <v>403</v>
      </c>
      <c r="F454" s="220" t="s">
        <v>1571</v>
      </c>
      <c r="G454" s="216" t="s">
        <v>1551</v>
      </c>
      <c r="H454" s="216">
        <v>505.95799999999991</v>
      </c>
      <c r="I454" s="220" t="s">
        <v>417</v>
      </c>
      <c r="J454" s="137">
        <v>20</v>
      </c>
      <c r="K454" s="105">
        <v>481.41</v>
      </c>
      <c r="L454" s="105" t="s">
        <v>1575</v>
      </c>
      <c r="M454" s="129">
        <f>SUMIFS('C - Sazby a jednotkové ceny'!$H$7:$H$69,'C - Sazby a jednotkové ceny'!$E$7:$E$69,I454,'C - Sazby a jednotkové ceny'!$F$7:$F$69,J454)</f>
        <v>0</v>
      </c>
      <c r="N454" s="131">
        <f t="shared" si="6"/>
        <v>0</v>
      </c>
      <c r="O454" s="137" t="s">
        <v>1585</v>
      </c>
      <c r="P454" s="105" t="s">
        <v>1585</v>
      </c>
      <c r="Q454" s="105" t="s">
        <v>1585</v>
      </c>
      <c r="R454" s="105" t="s">
        <v>1585</v>
      </c>
      <c r="S454" s="105" t="s">
        <v>1585</v>
      </c>
      <c r="T454" s="105" t="s">
        <v>1585</v>
      </c>
    </row>
    <row r="455" spans="1:20" ht="15" customHeight="1" x14ac:dyDescent="0.2">
      <c r="A455" s="230" t="s">
        <v>2510</v>
      </c>
      <c r="B455" s="99">
        <v>64</v>
      </c>
      <c r="C455" s="100">
        <v>24283</v>
      </c>
      <c r="D455" s="233" t="s">
        <v>866</v>
      </c>
      <c r="E455" s="101" t="s">
        <v>403</v>
      </c>
      <c r="F455" s="220" t="s">
        <v>1571</v>
      </c>
      <c r="G455" s="216" t="s">
        <v>1551</v>
      </c>
      <c r="H455" s="216">
        <v>43.035999999999994</v>
      </c>
      <c r="I455" s="220" t="s">
        <v>417</v>
      </c>
      <c r="J455" s="137">
        <v>20</v>
      </c>
      <c r="K455" s="105">
        <v>127.5</v>
      </c>
      <c r="L455" s="105" t="s">
        <v>1575</v>
      </c>
      <c r="M455" s="129">
        <f>SUMIFS('C - Sazby a jednotkové ceny'!$H$7:$H$69,'C - Sazby a jednotkové ceny'!$E$7:$E$69,I455,'C - Sazby a jednotkové ceny'!$F$7:$F$69,J455)</f>
        <v>0</v>
      </c>
      <c r="N455" s="131">
        <f t="shared" ref="N455:N518" si="7">J455*M455*K455*(365/12/28)</f>
        <v>0</v>
      </c>
      <c r="O455" s="137" t="s">
        <v>1585</v>
      </c>
      <c r="P455" s="105" t="s">
        <v>1585</v>
      </c>
      <c r="Q455" s="105" t="s">
        <v>1585</v>
      </c>
      <c r="R455" s="105" t="s">
        <v>1585</v>
      </c>
      <c r="S455" s="105" t="s">
        <v>1585</v>
      </c>
      <c r="T455" s="105" t="s">
        <v>1585</v>
      </c>
    </row>
    <row r="456" spans="1:20" ht="15" customHeight="1" x14ac:dyDescent="0.2">
      <c r="A456" s="230" t="s">
        <v>2510</v>
      </c>
      <c r="B456" s="99">
        <v>64</v>
      </c>
      <c r="C456" s="100">
        <v>24283</v>
      </c>
      <c r="D456" s="233" t="s">
        <v>867</v>
      </c>
      <c r="E456" s="101" t="s">
        <v>403</v>
      </c>
      <c r="F456" s="220" t="s">
        <v>1571</v>
      </c>
      <c r="G456" s="216" t="s">
        <v>1551</v>
      </c>
      <c r="H456" s="216">
        <v>129.10799999999998</v>
      </c>
      <c r="I456" s="220" t="s">
        <v>417</v>
      </c>
      <c r="J456" s="137">
        <v>20</v>
      </c>
      <c r="K456" s="105">
        <v>78.400000000000006</v>
      </c>
      <c r="L456" s="105" t="s">
        <v>1575</v>
      </c>
      <c r="M456" s="129">
        <f>SUMIFS('C - Sazby a jednotkové ceny'!$H$7:$H$69,'C - Sazby a jednotkové ceny'!$E$7:$E$69,I456,'C - Sazby a jednotkové ceny'!$F$7:$F$69,J456)</f>
        <v>0</v>
      </c>
      <c r="N456" s="131">
        <f t="shared" si="7"/>
        <v>0</v>
      </c>
      <c r="O456" s="137" t="s">
        <v>1585</v>
      </c>
      <c r="P456" s="105" t="s">
        <v>1585</v>
      </c>
      <c r="Q456" s="105" t="s">
        <v>1585</v>
      </c>
      <c r="R456" s="105" t="s">
        <v>1585</v>
      </c>
      <c r="S456" s="105" t="s">
        <v>1585</v>
      </c>
      <c r="T456" s="105" t="s">
        <v>1585</v>
      </c>
    </row>
    <row r="457" spans="1:20" ht="15" customHeight="1" x14ac:dyDescent="0.2">
      <c r="A457" s="230" t="s">
        <v>489</v>
      </c>
      <c r="B457" s="99">
        <v>64</v>
      </c>
      <c r="C457" s="100">
        <v>24283</v>
      </c>
      <c r="D457" s="233" t="s">
        <v>868</v>
      </c>
      <c r="E457" s="101" t="s">
        <v>403</v>
      </c>
      <c r="F457" s="220" t="s">
        <v>1571</v>
      </c>
      <c r="G457" s="216" t="s">
        <v>1551</v>
      </c>
      <c r="H457" s="216">
        <v>0</v>
      </c>
      <c r="I457" s="220" t="s">
        <v>417</v>
      </c>
      <c r="J457" s="137">
        <v>20</v>
      </c>
      <c r="K457" s="105">
        <v>95.73</v>
      </c>
      <c r="L457" s="105" t="s">
        <v>1575</v>
      </c>
      <c r="M457" s="129">
        <f>SUMIFS('C - Sazby a jednotkové ceny'!$H$7:$H$69,'C - Sazby a jednotkové ceny'!$E$7:$E$69,I457,'C - Sazby a jednotkové ceny'!$F$7:$F$69,J457)</f>
        <v>0</v>
      </c>
      <c r="N457" s="131">
        <f t="shared" si="7"/>
        <v>0</v>
      </c>
      <c r="O457" s="137" t="s">
        <v>1585</v>
      </c>
      <c r="P457" s="105" t="s">
        <v>1585</v>
      </c>
      <c r="Q457" s="105" t="s">
        <v>1585</v>
      </c>
      <c r="R457" s="105" t="s">
        <v>1585</v>
      </c>
      <c r="S457" s="105" t="s">
        <v>1585</v>
      </c>
      <c r="T457" s="105" t="s">
        <v>1585</v>
      </c>
    </row>
    <row r="458" spans="1:20" ht="15" customHeight="1" x14ac:dyDescent="0.2">
      <c r="A458" s="230" t="s">
        <v>489</v>
      </c>
      <c r="B458" s="99">
        <v>64</v>
      </c>
      <c r="C458" s="100">
        <v>24283</v>
      </c>
      <c r="D458" s="233" t="s">
        <v>869</v>
      </c>
      <c r="E458" s="101" t="s">
        <v>403</v>
      </c>
      <c r="F458" s="220" t="s">
        <v>1571</v>
      </c>
      <c r="G458" s="216" t="s">
        <v>1551</v>
      </c>
      <c r="H458" s="216">
        <v>112.32000000000001</v>
      </c>
      <c r="I458" s="220" t="s">
        <v>417</v>
      </c>
      <c r="J458" s="137">
        <v>20</v>
      </c>
      <c r="K458" s="105">
        <v>15.66</v>
      </c>
      <c r="L458" s="105" t="s">
        <v>1575</v>
      </c>
      <c r="M458" s="129">
        <f>SUMIFS('C - Sazby a jednotkové ceny'!$H$7:$H$69,'C - Sazby a jednotkové ceny'!$E$7:$E$69,I458,'C - Sazby a jednotkové ceny'!$F$7:$F$69,J458)</f>
        <v>0</v>
      </c>
      <c r="N458" s="131">
        <f t="shared" si="7"/>
        <v>0</v>
      </c>
      <c r="O458" s="137" t="s">
        <v>1586</v>
      </c>
      <c r="P458" s="105" t="s">
        <v>1585</v>
      </c>
      <c r="Q458" s="105" t="s">
        <v>1585</v>
      </c>
      <c r="R458" s="105" t="s">
        <v>1585</v>
      </c>
      <c r="S458" s="105" t="s">
        <v>1585</v>
      </c>
      <c r="T458" s="105" t="s">
        <v>1585</v>
      </c>
    </row>
    <row r="459" spans="1:20" ht="15" customHeight="1" x14ac:dyDescent="0.2">
      <c r="A459" s="230" t="s">
        <v>489</v>
      </c>
      <c r="B459" s="99">
        <v>64</v>
      </c>
      <c r="C459" s="100">
        <v>24283</v>
      </c>
      <c r="D459" s="233" t="s">
        <v>870</v>
      </c>
      <c r="E459" s="101" t="s">
        <v>403</v>
      </c>
      <c r="F459" s="220" t="s">
        <v>1571</v>
      </c>
      <c r="G459" s="216" t="s">
        <v>1551</v>
      </c>
      <c r="H459" s="216">
        <v>0</v>
      </c>
      <c r="I459" s="220" t="s">
        <v>417</v>
      </c>
      <c r="J459" s="137">
        <v>20</v>
      </c>
      <c r="K459" s="105">
        <v>125.12</v>
      </c>
      <c r="L459" s="105" t="s">
        <v>1575</v>
      </c>
      <c r="M459" s="129">
        <f>SUMIFS('C - Sazby a jednotkové ceny'!$H$7:$H$69,'C - Sazby a jednotkové ceny'!$E$7:$E$69,I459,'C - Sazby a jednotkové ceny'!$F$7:$F$69,J459)</f>
        <v>0</v>
      </c>
      <c r="N459" s="131">
        <f t="shared" si="7"/>
        <v>0</v>
      </c>
      <c r="O459" s="137" t="s">
        <v>1585</v>
      </c>
      <c r="P459" s="105" t="s">
        <v>1585</v>
      </c>
      <c r="Q459" s="105" t="s">
        <v>1585</v>
      </c>
      <c r="R459" s="105" t="s">
        <v>1585</v>
      </c>
      <c r="S459" s="105" t="s">
        <v>1585</v>
      </c>
      <c r="T459" s="105" t="s">
        <v>1585</v>
      </c>
    </row>
    <row r="460" spans="1:20" ht="15" customHeight="1" x14ac:dyDescent="0.2">
      <c r="A460" s="230" t="s">
        <v>489</v>
      </c>
      <c r="B460" s="99">
        <v>64</v>
      </c>
      <c r="C460" s="100">
        <v>24283</v>
      </c>
      <c r="D460" s="233" t="s">
        <v>871</v>
      </c>
      <c r="E460" s="101" t="s">
        <v>403</v>
      </c>
      <c r="F460" s="220" t="s">
        <v>1571</v>
      </c>
      <c r="G460" s="216" t="s">
        <v>1551</v>
      </c>
      <c r="H460" s="216">
        <v>0</v>
      </c>
      <c r="I460" s="220" t="s">
        <v>417</v>
      </c>
      <c r="J460" s="137">
        <v>20</v>
      </c>
      <c r="K460" s="105">
        <v>15.66</v>
      </c>
      <c r="L460" s="105" t="s">
        <v>1575</v>
      </c>
      <c r="M460" s="129">
        <f>SUMIFS('C - Sazby a jednotkové ceny'!$H$7:$H$69,'C - Sazby a jednotkové ceny'!$E$7:$E$69,I460,'C - Sazby a jednotkové ceny'!$F$7:$F$69,J460)</f>
        <v>0</v>
      </c>
      <c r="N460" s="131">
        <f t="shared" si="7"/>
        <v>0</v>
      </c>
      <c r="O460" s="137" t="s">
        <v>1586</v>
      </c>
      <c r="P460" s="105" t="s">
        <v>1585</v>
      </c>
      <c r="Q460" s="105" t="s">
        <v>1585</v>
      </c>
      <c r="R460" s="105" t="s">
        <v>1585</v>
      </c>
      <c r="S460" s="105" t="s">
        <v>1585</v>
      </c>
      <c r="T460" s="105" t="s">
        <v>1585</v>
      </c>
    </row>
    <row r="461" spans="1:20" ht="15" customHeight="1" x14ac:dyDescent="0.2">
      <c r="A461" s="230" t="s">
        <v>489</v>
      </c>
      <c r="B461" s="99">
        <v>64</v>
      </c>
      <c r="C461" s="100">
        <v>24283</v>
      </c>
      <c r="D461" s="233" t="s">
        <v>872</v>
      </c>
      <c r="E461" s="101" t="s">
        <v>403</v>
      </c>
      <c r="F461" s="220" t="s">
        <v>1571</v>
      </c>
      <c r="G461" s="216" t="s">
        <v>1551</v>
      </c>
      <c r="H461" s="216">
        <v>0</v>
      </c>
      <c r="I461" s="220" t="s">
        <v>417</v>
      </c>
      <c r="J461" s="137">
        <v>20</v>
      </c>
      <c r="K461" s="105">
        <v>92.77</v>
      </c>
      <c r="L461" s="105" t="s">
        <v>1575</v>
      </c>
      <c r="M461" s="129">
        <f>SUMIFS('C - Sazby a jednotkové ceny'!$H$7:$H$69,'C - Sazby a jednotkové ceny'!$E$7:$E$69,I461,'C - Sazby a jednotkové ceny'!$F$7:$F$69,J461)</f>
        <v>0</v>
      </c>
      <c r="N461" s="131">
        <f t="shared" si="7"/>
        <v>0</v>
      </c>
      <c r="O461" s="137" t="s">
        <v>1585</v>
      </c>
      <c r="P461" s="105" t="s">
        <v>1585</v>
      </c>
      <c r="Q461" s="105" t="s">
        <v>1585</v>
      </c>
      <c r="R461" s="105" t="s">
        <v>1585</v>
      </c>
      <c r="S461" s="105" t="s">
        <v>1585</v>
      </c>
      <c r="T461" s="105" t="s">
        <v>1585</v>
      </c>
    </row>
    <row r="462" spans="1:20" ht="15" customHeight="1" x14ac:dyDescent="0.2">
      <c r="A462" s="230" t="s">
        <v>489</v>
      </c>
      <c r="B462" s="99">
        <v>64</v>
      </c>
      <c r="C462" s="100">
        <v>24283</v>
      </c>
      <c r="D462" s="233" t="s">
        <v>873</v>
      </c>
      <c r="E462" s="101" t="s">
        <v>403</v>
      </c>
      <c r="F462" s="220" t="s">
        <v>1571</v>
      </c>
      <c r="G462" s="216" t="s">
        <v>2526</v>
      </c>
      <c r="H462" s="216">
        <v>0</v>
      </c>
      <c r="I462" s="220" t="s">
        <v>417</v>
      </c>
      <c r="J462" s="137">
        <v>20</v>
      </c>
      <c r="K462" s="105">
        <v>5.0999999999999996</v>
      </c>
      <c r="L462" s="105" t="s">
        <v>1575</v>
      </c>
      <c r="M462" s="129">
        <f>SUMIFS('C - Sazby a jednotkové ceny'!$H$7:$H$69,'C - Sazby a jednotkové ceny'!$E$7:$E$69,I462,'C - Sazby a jednotkové ceny'!$F$7:$F$69,J462)</f>
        <v>0</v>
      </c>
      <c r="N462" s="131">
        <f t="shared" si="7"/>
        <v>0</v>
      </c>
      <c r="O462" s="137" t="s">
        <v>1586</v>
      </c>
      <c r="P462" s="105" t="s">
        <v>1585</v>
      </c>
      <c r="Q462" s="105" t="s">
        <v>1585</v>
      </c>
      <c r="R462" s="105" t="s">
        <v>1585</v>
      </c>
      <c r="S462" s="105" t="s">
        <v>1585</v>
      </c>
      <c r="T462" s="105" t="s">
        <v>1585</v>
      </c>
    </row>
    <row r="463" spans="1:20" ht="15" customHeight="1" x14ac:dyDescent="0.2">
      <c r="A463" s="230" t="s">
        <v>489</v>
      </c>
      <c r="B463" s="99">
        <v>64</v>
      </c>
      <c r="C463" s="100">
        <v>24283</v>
      </c>
      <c r="D463" s="233" t="s">
        <v>874</v>
      </c>
      <c r="E463" s="101" t="s">
        <v>403</v>
      </c>
      <c r="F463" s="220" t="s">
        <v>1571</v>
      </c>
      <c r="G463" s="216" t="s">
        <v>2526</v>
      </c>
      <c r="H463" s="216">
        <v>1.56</v>
      </c>
      <c r="I463" s="220" t="s">
        <v>417</v>
      </c>
      <c r="J463" s="137">
        <v>20</v>
      </c>
      <c r="K463" s="105">
        <v>11.02</v>
      </c>
      <c r="L463" s="105" t="s">
        <v>1575</v>
      </c>
      <c r="M463" s="129">
        <f>SUMIFS('C - Sazby a jednotkové ceny'!$H$7:$H$69,'C - Sazby a jednotkové ceny'!$E$7:$E$69,I463,'C - Sazby a jednotkové ceny'!$F$7:$F$69,J463)</f>
        <v>0</v>
      </c>
      <c r="N463" s="131">
        <f t="shared" si="7"/>
        <v>0</v>
      </c>
      <c r="O463" s="137" t="s">
        <v>1586</v>
      </c>
      <c r="P463" s="105" t="s">
        <v>1585</v>
      </c>
      <c r="Q463" s="105" t="s">
        <v>1585</v>
      </c>
      <c r="R463" s="105" t="s">
        <v>1585</v>
      </c>
      <c r="S463" s="105" t="s">
        <v>1585</v>
      </c>
      <c r="T463" s="105" t="s">
        <v>1585</v>
      </c>
    </row>
    <row r="464" spans="1:20" ht="15" customHeight="1" x14ac:dyDescent="0.2">
      <c r="A464" s="230" t="s">
        <v>489</v>
      </c>
      <c r="B464" s="99">
        <v>64</v>
      </c>
      <c r="C464" s="100">
        <v>24283</v>
      </c>
      <c r="D464" s="233" t="s">
        <v>875</v>
      </c>
      <c r="E464" s="101" t="s">
        <v>403</v>
      </c>
      <c r="F464" s="220" t="s">
        <v>1571</v>
      </c>
      <c r="G464" s="216" t="s">
        <v>2526</v>
      </c>
      <c r="H464" s="216">
        <v>0</v>
      </c>
      <c r="I464" s="220" t="s">
        <v>417</v>
      </c>
      <c r="J464" s="137">
        <v>20</v>
      </c>
      <c r="K464" s="105">
        <v>12.4</v>
      </c>
      <c r="L464" s="105" t="s">
        <v>1575</v>
      </c>
      <c r="M464" s="129">
        <f>SUMIFS('C - Sazby a jednotkové ceny'!$H$7:$H$69,'C - Sazby a jednotkové ceny'!$E$7:$E$69,I464,'C - Sazby a jednotkové ceny'!$F$7:$F$69,J464)</f>
        <v>0</v>
      </c>
      <c r="N464" s="131">
        <f t="shared" si="7"/>
        <v>0</v>
      </c>
      <c r="O464" s="137" t="s">
        <v>1586</v>
      </c>
      <c r="P464" s="105" t="s">
        <v>1585</v>
      </c>
      <c r="Q464" s="105" t="s">
        <v>1585</v>
      </c>
      <c r="R464" s="105" t="s">
        <v>1585</v>
      </c>
      <c r="S464" s="105" t="s">
        <v>1585</v>
      </c>
      <c r="T464" s="105" t="s">
        <v>1585</v>
      </c>
    </row>
    <row r="465" spans="1:20" ht="15" customHeight="1" x14ac:dyDescent="0.2">
      <c r="A465" s="230" t="s">
        <v>489</v>
      </c>
      <c r="B465" s="99">
        <v>64</v>
      </c>
      <c r="C465" s="100">
        <v>24283</v>
      </c>
      <c r="D465" s="233" t="s">
        <v>876</v>
      </c>
      <c r="E465" s="101" t="s">
        <v>403</v>
      </c>
      <c r="F465" s="220" t="s">
        <v>1571</v>
      </c>
      <c r="G465" s="216" t="s">
        <v>2526</v>
      </c>
      <c r="H465" s="216">
        <v>0</v>
      </c>
      <c r="I465" s="220" t="s">
        <v>417</v>
      </c>
      <c r="J465" s="137">
        <v>20</v>
      </c>
      <c r="K465" s="105">
        <v>2.0499999999999998</v>
      </c>
      <c r="L465" s="105" t="s">
        <v>1575</v>
      </c>
      <c r="M465" s="129">
        <f>SUMIFS('C - Sazby a jednotkové ceny'!$H$7:$H$69,'C - Sazby a jednotkové ceny'!$E$7:$E$69,I465,'C - Sazby a jednotkové ceny'!$F$7:$F$69,J465)</f>
        <v>0</v>
      </c>
      <c r="N465" s="131">
        <f t="shared" si="7"/>
        <v>0</v>
      </c>
      <c r="O465" s="137" t="s">
        <v>1586</v>
      </c>
      <c r="P465" s="105" t="s">
        <v>1585</v>
      </c>
      <c r="Q465" s="105" t="s">
        <v>1585</v>
      </c>
      <c r="R465" s="105" t="s">
        <v>1585</v>
      </c>
      <c r="S465" s="105" t="s">
        <v>1585</v>
      </c>
      <c r="T465" s="105" t="s">
        <v>1585</v>
      </c>
    </row>
    <row r="466" spans="1:20" ht="15" customHeight="1" x14ac:dyDescent="0.2">
      <c r="A466" s="230" t="s">
        <v>489</v>
      </c>
      <c r="B466" s="99">
        <v>64</v>
      </c>
      <c r="C466" s="100">
        <v>24283</v>
      </c>
      <c r="D466" s="233" t="s">
        <v>877</v>
      </c>
      <c r="E466" s="101" t="s">
        <v>403</v>
      </c>
      <c r="F466" s="220" t="s">
        <v>1572</v>
      </c>
      <c r="G466" s="216" t="s">
        <v>2537</v>
      </c>
      <c r="H466" s="216">
        <v>0</v>
      </c>
      <c r="I466" s="220" t="s">
        <v>418</v>
      </c>
      <c r="J466" s="137">
        <v>20</v>
      </c>
      <c r="K466" s="105">
        <v>6.46</v>
      </c>
      <c r="L466" s="105" t="s">
        <v>1575</v>
      </c>
      <c r="M466" s="129">
        <f>SUMIFS('C - Sazby a jednotkové ceny'!$H$7:$H$69,'C - Sazby a jednotkové ceny'!$E$7:$E$69,I466,'C - Sazby a jednotkové ceny'!$F$7:$F$69,J466)</f>
        <v>0</v>
      </c>
      <c r="N466" s="131">
        <f t="shared" si="7"/>
        <v>0</v>
      </c>
      <c r="O466" s="137" t="s">
        <v>1586</v>
      </c>
      <c r="P466" s="105" t="s">
        <v>1585</v>
      </c>
      <c r="Q466" s="105" t="s">
        <v>1585</v>
      </c>
      <c r="R466" s="105" t="s">
        <v>1585</v>
      </c>
      <c r="S466" s="105" t="s">
        <v>1585</v>
      </c>
      <c r="T466" s="105" t="s">
        <v>1585</v>
      </c>
    </row>
    <row r="467" spans="1:20" ht="15" customHeight="1" x14ac:dyDescent="0.2">
      <c r="A467" s="230" t="s">
        <v>489</v>
      </c>
      <c r="B467" s="99">
        <v>64</v>
      </c>
      <c r="C467" s="100">
        <v>24283</v>
      </c>
      <c r="D467" s="233" t="s">
        <v>878</v>
      </c>
      <c r="E467" s="101" t="s">
        <v>403</v>
      </c>
      <c r="F467" s="220" t="s">
        <v>1572</v>
      </c>
      <c r="G467" s="216" t="s">
        <v>1562</v>
      </c>
      <c r="H467" s="216">
        <v>0</v>
      </c>
      <c r="I467" s="220" t="s">
        <v>418</v>
      </c>
      <c r="J467" s="137">
        <v>20</v>
      </c>
      <c r="K467" s="105">
        <v>1.4</v>
      </c>
      <c r="L467" s="105" t="s">
        <v>1575</v>
      </c>
      <c r="M467" s="129">
        <f>SUMIFS('C - Sazby a jednotkové ceny'!$H$7:$H$69,'C - Sazby a jednotkové ceny'!$E$7:$E$69,I467,'C - Sazby a jednotkové ceny'!$F$7:$F$69,J467)</f>
        <v>0</v>
      </c>
      <c r="N467" s="131">
        <f t="shared" si="7"/>
        <v>0</v>
      </c>
      <c r="O467" s="137" t="s">
        <v>1586</v>
      </c>
      <c r="P467" s="105" t="s">
        <v>1585</v>
      </c>
      <c r="Q467" s="105" t="s">
        <v>1585</v>
      </c>
      <c r="R467" s="105" t="s">
        <v>1585</v>
      </c>
      <c r="S467" s="105" t="s">
        <v>1585</v>
      </c>
      <c r="T467" s="105" t="s">
        <v>1585</v>
      </c>
    </row>
    <row r="468" spans="1:20" ht="15" customHeight="1" x14ac:dyDescent="0.2">
      <c r="A468" s="230" t="s">
        <v>489</v>
      </c>
      <c r="B468" s="99">
        <v>64</v>
      </c>
      <c r="C468" s="100">
        <v>24283</v>
      </c>
      <c r="D468" s="233" t="s">
        <v>879</v>
      </c>
      <c r="E468" s="101" t="s">
        <v>403</v>
      </c>
      <c r="F468" s="220" t="s">
        <v>1572</v>
      </c>
      <c r="G468" s="216" t="s">
        <v>1562</v>
      </c>
      <c r="H468" s="216">
        <v>0</v>
      </c>
      <c r="I468" s="220" t="s">
        <v>418</v>
      </c>
      <c r="J468" s="137">
        <v>20</v>
      </c>
      <c r="K468" s="105">
        <v>1.76</v>
      </c>
      <c r="L468" s="105" t="s">
        <v>1575</v>
      </c>
      <c r="M468" s="129">
        <f>SUMIFS('C - Sazby a jednotkové ceny'!$H$7:$H$69,'C - Sazby a jednotkové ceny'!$E$7:$E$69,I468,'C - Sazby a jednotkové ceny'!$F$7:$F$69,J468)</f>
        <v>0</v>
      </c>
      <c r="N468" s="131">
        <f t="shared" si="7"/>
        <v>0</v>
      </c>
      <c r="O468" s="137" t="s">
        <v>1586</v>
      </c>
      <c r="P468" s="105" t="s">
        <v>1585</v>
      </c>
      <c r="Q468" s="105" t="s">
        <v>1585</v>
      </c>
      <c r="R468" s="105" t="s">
        <v>1585</v>
      </c>
      <c r="S468" s="105" t="s">
        <v>1585</v>
      </c>
      <c r="T468" s="105" t="s">
        <v>1585</v>
      </c>
    </row>
    <row r="469" spans="1:20" ht="15" customHeight="1" x14ac:dyDescent="0.2">
      <c r="A469" s="230" t="s">
        <v>489</v>
      </c>
      <c r="B469" s="99">
        <v>64</v>
      </c>
      <c r="C469" s="100">
        <v>24283</v>
      </c>
      <c r="D469" s="233" t="s">
        <v>880</v>
      </c>
      <c r="E469" s="101" t="s">
        <v>403</v>
      </c>
      <c r="F469" s="220" t="s">
        <v>1571</v>
      </c>
      <c r="G469" s="216" t="s">
        <v>2526</v>
      </c>
      <c r="H469" s="216">
        <v>0</v>
      </c>
      <c r="I469" s="220" t="s">
        <v>417</v>
      </c>
      <c r="J469" s="137">
        <v>20</v>
      </c>
      <c r="K469" s="105">
        <v>3.31</v>
      </c>
      <c r="L469" s="105" t="s">
        <v>1575</v>
      </c>
      <c r="M469" s="129">
        <f>SUMIFS('C - Sazby a jednotkové ceny'!$H$7:$H$69,'C - Sazby a jednotkové ceny'!$E$7:$E$69,I469,'C - Sazby a jednotkové ceny'!$F$7:$F$69,J469)</f>
        <v>0</v>
      </c>
      <c r="N469" s="131">
        <f t="shared" si="7"/>
        <v>0</v>
      </c>
      <c r="O469" s="137" t="s">
        <v>1586</v>
      </c>
      <c r="P469" s="105" t="s">
        <v>1585</v>
      </c>
      <c r="Q469" s="105" t="s">
        <v>1585</v>
      </c>
      <c r="R469" s="105" t="s">
        <v>1585</v>
      </c>
      <c r="S469" s="105" t="s">
        <v>1585</v>
      </c>
      <c r="T469" s="105" t="s">
        <v>1585</v>
      </c>
    </row>
    <row r="470" spans="1:20" ht="15" customHeight="1" x14ac:dyDescent="0.2">
      <c r="A470" s="230" t="s">
        <v>2510</v>
      </c>
      <c r="B470" s="99">
        <v>64</v>
      </c>
      <c r="C470" s="100">
        <v>24283</v>
      </c>
      <c r="D470" s="233" t="s">
        <v>881</v>
      </c>
      <c r="E470" s="101" t="s">
        <v>403</v>
      </c>
      <c r="F470" s="220" t="s">
        <v>1571</v>
      </c>
      <c r="G470" s="216" t="s">
        <v>1555</v>
      </c>
      <c r="H470" s="216">
        <v>0</v>
      </c>
      <c r="I470" s="220" t="s">
        <v>417</v>
      </c>
      <c r="J470" s="137">
        <v>20</v>
      </c>
      <c r="K470" s="105">
        <v>39.049999999999997</v>
      </c>
      <c r="L470" s="105" t="s">
        <v>1575</v>
      </c>
      <c r="M470" s="129">
        <f>SUMIFS('C - Sazby a jednotkové ceny'!$H$7:$H$69,'C - Sazby a jednotkové ceny'!$E$7:$E$69,I470,'C - Sazby a jednotkové ceny'!$F$7:$F$69,J470)</f>
        <v>0</v>
      </c>
      <c r="N470" s="131">
        <f t="shared" si="7"/>
        <v>0</v>
      </c>
      <c r="O470" s="137" t="s">
        <v>1586</v>
      </c>
      <c r="P470" s="105" t="s">
        <v>1585</v>
      </c>
      <c r="Q470" s="105" t="s">
        <v>1585</v>
      </c>
      <c r="R470" s="105" t="s">
        <v>1585</v>
      </c>
      <c r="S470" s="105" t="s">
        <v>1585</v>
      </c>
      <c r="T470" s="105" t="s">
        <v>1585</v>
      </c>
    </row>
    <row r="471" spans="1:20" ht="15" customHeight="1" x14ac:dyDescent="0.2">
      <c r="A471" s="230" t="s">
        <v>2510</v>
      </c>
      <c r="B471" s="99">
        <v>64</v>
      </c>
      <c r="C471" s="100">
        <v>24283</v>
      </c>
      <c r="D471" s="233" t="s">
        <v>882</v>
      </c>
      <c r="E471" s="101" t="s">
        <v>403</v>
      </c>
      <c r="F471" s="220" t="s">
        <v>1571</v>
      </c>
      <c r="G471" s="216" t="s">
        <v>1555</v>
      </c>
      <c r="H471" s="216">
        <v>27.879999999999995</v>
      </c>
      <c r="I471" s="220" t="s">
        <v>417</v>
      </c>
      <c r="J471" s="137">
        <v>20</v>
      </c>
      <c r="K471" s="105">
        <v>16.38</v>
      </c>
      <c r="L471" s="105" t="s">
        <v>1575</v>
      </c>
      <c r="M471" s="129">
        <f>SUMIFS('C - Sazby a jednotkové ceny'!$H$7:$H$69,'C - Sazby a jednotkové ceny'!$E$7:$E$69,I471,'C - Sazby a jednotkové ceny'!$F$7:$F$69,J471)</f>
        <v>0</v>
      </c>
      <c r="N471" s="131">
        <f t="shared" si="7"/>
        <v>0</v>
      </c>
      <c r="O471" s="137" t="s">
        <v>1586</v>
      </c>
      <c r="P471" s="105" t="s">
        <v>1585</v>
      </c>
      <c r="Q471" s="105" t="s">
        <v>1585</v>
      </c>
      <c r="R471" s="105" t="s">
        <v>1585</v>
      </c>
      <c r="S471" s="105" t="s">
        <v>1585</v>
      </c>
      <c r="T471" s="105" t="s">
        <v>1585</v>
      </c>
    </row>
    <row r="472" spans="1:20" ht="15" customHeight="1" x14ac:dyDescent="0.2">
      <c r="A472" s="230" t="s">
        <v>2510</v>
      </c>
      <c r="B472" s="99">
        <v>64</v>
      </c>
      <c r="C472" s="100">
        <v>24283</v>
      </c>
      <c r="D472" s="233" t="s">
        <v>883</v>
      </c>
      <c r="E472" s="101" t="s">
        <v>403</v>
      </c>
      <c r="F472" s="220" t="s">
        <v>1571</v>
      </c>
      <c r="G472" s="216" t="s">
        <v>1555</v>
      </c>
      <c r="H472" s="216">
        <v>8.93</v>
      </c>
      <c r="I472" s="220" t="s">
        <v>417</v>
      </c>
      <c r="J472" s="137">
        <v>20</v>
      </c>
      <c r="K472" s="105">
        <v>15.4</v>
      </c>
      <c r="L472" s="105" t="s">
        <v>1575</v>
      </c>
      <c r="M472" s="129">
        <f>SUMIFS('C - Sazby a jednotkové ceny'!$H$7:$H$69,'C - Sazby a jednotkové ceny'!$E$7:$E$69,I472,'C - Sazby a jednotkové ceny'!$F$7:$F$69,J472)</f>
        <v>0</v>
      </c>
      <c r="N472" s="131">
        <f t="shared" si="7"/>
        <v>0</v>
      </c>
      <c r="O472" s="137" t="s">
        <v>1586</v>
      </c>
      <c r="P472" s="105" t="s">
        <v>1585</v>
      </c>
      <c r="Q472" s="105" t="s">
        <v>1585</v>
      </c>
      <c r="R472" s="105" t="s">
        <v>1585</v>
      </c>
      <c r="S472" s="105" t="s">
        <v>1585</v>
      </c>
      <c r="T472" s="105" t="s">
        <v>1585</v>
      </c>
    </row>
    <row r="473" spans="1:20" ht="15" customHeight="1" x14ac:dyDescent="0.2">
      <c r="A473" s="230" t="s">
        <v>2510</v>
      </c>
      <c r="B473" s="99">
        <v>64</v>
      </c>
      <c r="C473" s="100">
        <v>24283</v>
      </c>
      <c r="D473" s="233" t="s">
        <v>884</v>
      </c>
      <c r="E473" s="101" t="s">
        <v>403</v>
      </c>
      <c r="F473" s="220" t="s">
        <v>1571</v>
      </c>
      <c r="G473" s="216" t="s">
        <v>1555</v>
      </c>
      <c r="H473" s="216">
        <v>0</v>
      </c>
      <c r="I473" s="220" t="s">
        <v>417</v>
      </c>
      <c r="J473" s="137">
        <v>20</v>
      </c>
      <c r="K473" s="105">
        <v>14.56</v>
      </c>
      <c r="L473" s="105" t="s">
        <v>1575</v>
      </c>
      <c r="M473" s="129">
        <f>SUMIFS('C - Sazby a jednotkové ceny'!$H$7:$H$69,'C - Sazby a jednotkové ceny'!$E$7:$E$69,I473,'C - Sazby a jednotkové ceny'!$F$7:$F$69,J473)</f>
        <v>0</v>
      </c>
      <c r="N473" s="131">
        <f t="shared" si="7"/>
        <v>0</v>
      </c>
      <c r="O473" s="137" t="s">
        <v>1586</v>
      </c>
      <c r="P473" s="105" t="s">
        <v>1585</v>
      </c>
      <c r="Q473" s="105" t="s">
        <v>1585</v>
      </c>
      <c r="R473" s="105" t="s">
        <v>1585</v>
      </c>
      <c r="S473" s="105" t="s">
        <v>1585</v>
      </c>
      <c r="T473" s="105" t="s">
        <v>1585</v>
      </c>
    </row>
    <row r="474" spans="1:20" ht="15" customHeight="1" x14ac:dyDescent="0.2">
      <c r="A474" s="230" t="s">
        <v>489</v>
      </c>
      <c r="B474" s="99">
        <v>64</v>
      </c>
      <c r="C474" s="100">
        <v>24283</v>
      </c>
      <c r="D474" s="233" t="s">
        <v>885</v>
      </c>
      <c r="E474" s="101" t="s">
        <v>403</v>
      </c>
      <c r="F474" s="220" t="s">
        <v>1571</v>
      </c>
      <c r="G474" s="216" t="s">
        <v>2511</v>
      </c>
      <c r="H474" s="216">
        <v>0</v>
      </c>
      <c r="I474" s="220" t="s">
        <v>345</v>
      </c>
      <c r="J474" s="137">
        <v>20</v>
      </c>
      <c r="K474" s="105">
        <v>1</v>
      </c>
      <c r="L474" s="105" t="s">
        <v>1576</v>
      </c>
      <c r="M474" s="129">
        <f>SUMIFS('C - Sazby a jednotkové ceny'!$H$7:$H$69,'C - Sazby a jednotkové ceny'!$E$7:$E$69,I474,'C - Sazby a jednotkové ceny'!$F$7:$F$69,J474)</f>
        <v>0</v>
      </c>
      <c r="N474" s="131">
        <f t="shared" si="7"/>
        <v>0</v>
      </c>
      <c r="O474" s="137" t="s">
        <v>1586</v>
      </c>
      <c r="P474" s="105" t="s">
        <v>1585</v>
      </c>
      <c r="Q474" s="105" t="s">
        <v>1585</v>
      </c>
      <c r="R474" s="105" t="s">
        <v>1585</v>
      </c>
      <c r="S474" s="105" t="s">
        <v>1585</v>
      </c>
      <c r="T474" s="105" t="s">
        <v>1585</v>
      </c>
    </row>
    <row r="475" spans="1:20" ht="15" customHeight="1" x14ac:dyDescent="0.2">
      <c r="A475" s="230" t="s">
        <v>489</v>
      </c>
      <c r="B475" s="99">
        <v>64</v>
      </c>
      <c r="C475" s="100">
        <v>24283</v>
      </c>
      <c r="D475" s="233" t="s">
        <v>886</v>
      </c>
      <c r="E475" s="101" t="s">
        <v>403</v>
      </c>
      <c r="F475" s="220" t="s">
        <v>1571</v>
      </c>
      <c r="G475" s="216" t="s">
        <v>2511</v>
      </c>
      <c r="H475" s="216">
        <v>0</v>
      </c>
      <c r="I475" s="220" t="s">
        <v>345</v>
      </c>
      <c r="J475" s="137">
        <v>20</v>
      </c>
      <c r="K475" s="105">
        <v>1</v>
      </c>
      <c r="L475" s="105" t="s">
        <v>1576</v>
      </c>
      <c r="M475" s="129">
        <f>SUMIFS('C - Sazby a jednotkové ceny'!$H$7:$H$69,'C - Sazby a jednotkové ceny'!$E$7:$E$69,I475,'C - Sazby a jednotkové ceny'!$F$7:$F$69,J475)</f>
        <v>0</v>
      </c>
      <c r="N475" s="131">
        <f t="shared" si="7"/>
        <v>0</v>
      </c>
      <c r="O475" s="137" t="s">
        <v>1586</v>
      </c>
      <c r="P475" s="105" t="s">
        <v>1585</v>
      </c>
      <c r="Q475" s="105" t="s">
        <v>1585</v>
      </c>
      <c r="R475" s="105" t="s">
        <v>1585</v>
      </c>
      <c r="S475" s="105" t="s">
        <v>1585</v>
      </c>
      <c r="T475" s="105" t="s">
        <v>1585</v>
      </c>
    </row>
    <row r="476" spans="1:20" ht="15" customHeight="1" x14ac:dyDescent="0.2">
      <c r="A476" s="230" t="s">
        <v>489</v>
      </c>
      <c r="B476" s="99">
        <v>64</v>
      </c>
      <c r="C476" s="100">
        <v>24283</v>
      </c>
      <c r="D476" s="233" t="s">
        <v>887</v>
      </c>
      <c r="E476" s="101" t="s">
        <v>403</v>
      </c>
      <c r="F476" s="220" t="s">
        <v>1571</v>
      </c>
      <c r="G476" s="216" t="s">
        <v>1551</v>
      </c>
      <c r="H476" s="216">
        <v>0</v>
      </c>
      <c r="I476" s="220" t="s">
        <v>417</v>
      </c>
      <c r="J476" s="137">
        <v>20</v>
      </c>
      <c r="K476" s="105">
        <v>59.97</v>
      </c>
      <c r="L476" s="105" t="s">
        <v>1575</v>
      </c>
      <c r="M476" s="129">
        <f>SUMIFS('C - Sazby a jednotkové ceny'!$H$7:$H$69,'C - Sazby a jednotkové ceny'!$E$7:$E$69,I476,'C - Sazby a jednotkové ceny'!$F$7:$F$69,J476)</f>
        <v>0</v>
      </c>
      <c r="N476" s="131">
        <f t="shared" si="7"/>
        <v>0</v>
      </c>
      <c r="O476" s="137" t="s">
        <v>1585</v>
      </c>
      <c r="P476" s="105" t="s">
        <v>1585</v>
      </c>
      <c r="Q476" s="105" t="s">
        <v>1585</v>
      </c>
      <c r="R476" s="105" t="s">
        <v>1585</v>
      </c>
      <c r="S476" s="105" t="s">
        <v>1585</v>
      </c>
      <c r="T476" s="105" t="s">
        <v>1585</v>
      </c>
    </row>
    <row r="477" spans="1:20" ht="15" customHeight="1" x14ac:dyDescent="0.2">
      <c r="A477" s="230" t="s">
        <v>489</v>
      </c>
      <c r="B477" s="99">
        <v>64</v>
      </c>
      <c r="C477" s="100">
        <v>24283</v>
      </c>
      <c r="D477" s="233" t="s">
        <v>888</v>
      </c>
      <c r="E477" s="101" t="s">
        <v>403</v>
      </c>
      <c r="F477" s="220" t="s">
        <v>1571</v>
      </c>
      <c r="G477" s="216" t="s">
        <v>1551</v>
      </c>
      <c r="H477" s="216">
        <v>0</v>
      </c>
      <c r="I477" s="220" t="s">
        <v>417</v>
      </c>
      <c r="J477" s="137">
        <v>20</v>
      </c>
      <c r="K477" s="105">
        <v>27.04</v>
      </c>
      <c r="L477" s="105" t="s">
        <v>1575</v>
      </c>
      <c r="M477" s="129">
        <f>SUMIFS('C - Sazby a jednotkové ceny'!$H$7:$H$69,'C - Sazby a jednotkové ceny'!$E$7:$E$69,I477,'C - Sazby a jednotkové ceny'!$F$7:$F$69,J477)</f>
        <v>0</v>
      </c>
      <c r="N477" s="131">
        <f t="shared" si="7"/>
        <v>0</v>
      </c>
      <c r="O477" s="137" t="s">
        <v>1586</v>
      </c>
      <c r="P477" s="105" t="s">
        <v>1585</v>
      </c>
      <c r="Q477" s="105" t="s">
        <v>1585</v>
      </c>
      <c r="R477" s="105" t="s">
        <v>1585</v>
      </c>
      <c r="S477" s="105" t="s">
        <v>1585</v>
      </c>
      <c r="T477" s="105" t="s">
        <v>1585</v>
      </c>
    </row>
    <row r="478" spans="1:20" ht="15" customHeight="1" x14ac:dyDescent="0.2">
      <c r="A478" s="230" t="s">
        <v>489</v>
      </c>
      <c r="B478" s="99">
        <v>64</v>
      </c>
      <c r="C478" s="100">
        <v>24283</v>
      </c>
      <c r="D478" s="233" t="s">
        <v>889</v>
      </c>
      <c r="E478" s="101" t="s">
        <v>403</v>
      </c>
      <c r="F478" s="220" t="s">
        <v>1571</v>
      </c>
      <c r="G478" s="216" t="s">
        <v>1551</v>
      </c>
      <c r="H478" s="216">
        <v>0</v>
      </c>
      <c r="I478" s="220" t="s">
        <v>417</v>
      </c>
      <c r="J478" s="137">
        <v>20</v>
      </c>
      <c r="K478" s="105">
        <v>21.87</v>
      </c>
      <c r="L478" s="105" t="s">
        <v>1575</v>
      </c>
      <c r="M478" s="129">
        <f>SUMIFS('C - Sazby a jednotkové ceny'!$H$7:$H$69,'C - Sazby a jednotkové ceny'!$E$7:$E$69,I478,'C - Sazby a jednotkové ceny'!$F$7:$F$69,J478)</f>
        <v>0</v>
      </c>
      <c r="N478" s="131">
        <f t="shared" si="7"/>
        <v>0</v>
      </c>
      <c r="O478" s="137" t="s">
        <v>1586</v>
      </c>
      <c r="P478" s="105" t="s">
        <v>1585</v>
      </c>
      <c r="Q478" s="105" t="s">
        <v>1585</v>
      </c>
      <c r="R478" s="105" t="s">
        <v>1585</v>
      </c>
      <c r="S478" s="105" t="s">
        <v>1585</v>
      </c>
      <c r="T478" s="105" t="s">
        <v>1585</v>
      </c>
    </row>
    <row r="479" spans="1:20" ht="15" customHeight="1" x14ac:dyDescent="0.2">
      <c r="A479" s="230" t="s">
        <v>489</v>
      </c>
      <c r="B479" s="99">
        <v>64</v>
      </c>
      <c r="C479" s="100">
        <v>24283</v>
      </c>
      <c r="D479" s="233" t="s">
        <v>890</v>
      </c>
      <c r="E479" s="101" t="s">
        <v>403</v>
      </c>
      <c r="F479" s="220" t="s">
        <v>1571</v>
      </c>
      <c r="G479" s="216" t="s">
        <v>2526</v>
      </c>
      <c r="H479" s="216">
        <v>0</v>
      </c>
      <c r="I479" s="220" t="s">
        <v>417</v>
      </c>
      <c r="J479" s="137">
        <v>20</v>
      </c>
      <c r="K479" s="105">
        <v>20.57</v>
      </c>
      <c r="L479" s="105" t="s">
        <v>1575</v>
      </c>
      <c r="M479" s="129">
        <f>SUMIFS('C - Sazby a jednotkové ceny'!$H$7:$H$69,'C - Sazby a jednotkové ceny'!$E$7:$E$69,I479,'C - Sazby a jednotkové ceny'!$F$7:$F$69,J479)</f>
        <v>0</v>
      </c>
      <c r="N479" s="131">
        <f t="shared" si="7"/>
        <v>0</v>
      </c>
      <c r="O479" s="137" t="s">
        <v>1586</v>
      </c>
      <c r="P479" s="105" t="s">
        <v>1585</v>
      </c>
      <c r="Q479" s="105" t="s">
        <v>1585</v>
      </c>
      <c r="R479" s="105" t="s">
        <v>1585</v>
      </c>
      <c r="S479" s="105" t="s">
        <v>1585</v>
      </c>
      <c r="T479" s="105" t="s">
        <v>1585</v>
      </c>
    </row>
    <row r="480" spans="1:20" ht="15" customHeight="1" x14ac:dyDescent="0.2">
      <c r="A480" s="230" t="s">
        <v>489</v>
      </c>
      <c r="B480" s="99">
        <v>64</v>
      </c>
      <c r="C480" s="100">
        <v>24283</v>
      </c>
      <c r="D480" s="233" t="s">
        <v>891</v>
      </c>
      <c r="E480" s="101" t="s">
        <v>403</v>
      </c>
      <c r="F480" s="220" t="s">
        <v>1571</v>
      </c>
      <c r="G480" s="216" t="s">
        <v>2528</v>
      </c>
      <c r="H480" s="216">
        <v>0</v>
      </c>
      <c r="I480" s="220" t="s">
        <v>417</v>
      </c>
      <c r="J480" s="137">
        <v>20</v>
      </c>
      <c r="K480" s="105">
        <v>11.7</v>
      </c>
      <c r="L480" s="105" t="s">
        <v>1575</v>
      </c>
      <c r="M480" s="129">
        <f>SUMIFS('C - Sazby a jednotkové ceny'!$H$7:$H$69,'C - Sazby a jednotkové ceny'!$E$7:$E$69,I480,'C - Sazby a jednotkové ceny'!$F$7:$F$69,J480)</f>
        <v>0</v>
      </c>
      <c r="N480" s="131">
        <f t="shared" si="7"/>
        <v>0</v>
      </c>
      <c r="O480" s="137" t="s">
        <v>1586</v>
      </c>
      <c r="P480" s="105" t="s">
        <v>1585</v>
      </c>
      <c r="Q480" s="105" t="s">
        <v>1585</v>
      </c>
      <c r="R480" s="105" t="s">
        <v>1585</v>
      </c>
      <c r="S480" s="105" t="s">
        <v>1585</v>
      </c>
      <c r="T480" s="105" t="s">
        <v>1585</v>
      </c>
    </row>
    <row r="481" spans="1:20" ht="15" customHeight="1" x14ac:dyDescent="0.2">
      <c r="A481" s="230" t="s">
        <v>489</v>
      </c>
      <c r="B481" s="99">
        <v>64</v>
      </c>
      <c r="C481" s="100">
        <v>24283</v>
      </c>
      <c r="D481" s="233" t="s">
        <v>892</v>
      </c>
      <c r="E481" s="101" t="s">
        <v>403</v>
      </c>
      <c r="F481" s="220" t="s">
        <v>1571</v>
      </c>
      <c r="G481" s="216" t="s">
        <v>2526</v>
      </c>
      <c r="H481" s="216">
        <v>0</v>
      </c>
      <c r="I481" s="220" t="s">
        <v>417</v>
      </c>
      <c r="J481" s="137">
        <v>20</v>
      </c>
      <c r="K481" s="105">
        <v>8.32</v>
      </c>
      <c r="L481" s="105" t="s">
        <v>1575</v>
      </c>
      <c r="M481" s="129">
        <f>SUMIFS('C - Sazby a jednotkové ceny'!$H$7:$H$69,'C - Sazby a jednotkové ceny'!$E$7:$E$69,I481,'C - Sazby a jednotkové ceny'!$F$7:$F$69,J481)</f>
        <v>0</v>
      </c>
      <c r="N481" s="131">
        <f t="shared" si="7"/>
        <v>0</v>
      </c>
      <c r="O481" s="137" t="s">
        <v>1586</v>
      </c>
      <c r="P481" s="105" t="s">
        <v>1585</v>
      </c>
      <c r="Q481" s="105" t="s">
        <v>1585</v>
      </c>
      <c r="R481" s="105" t="s">
        <v>1585</v>
      </c>
      <c r="S481" s="105" t="s">
        <v>1585</v>
      </c>
      <c r="T481" s="105" t="s">
        <v>1585</v>
      </c>
    </row>
    <row r="482" spans="1:20" ht="15" customHeight="1" x14ac:dyDescent="0.2">
      <c r="A482" s="230" t="s">
        <v>489</v>
      </c>
      <c r="B482" s="99">
        <v>64</v>
      </c>
      <c r="C482" s="100">
        <v>24283</v>
      </c>
      <c r="D482" s="233" t="s">
        <v>893</v>
      </c>
      <c r="E482" s="101" t="s">
        <v>403</v>
      </c>
      <c r="F482" s="220" t="s">
        <v>1571</v>
      </c>
      <c r="G482" s="216" t="s">
        <v>1551</v>
      </c>
      <c r="H482" s="216">
        <v>0</v>
      </c>
      <c r="I482" s="220" t="s">
        <v>417</v>
      </c>
      <c r="J482" s="137">
        <v>20</v>
      </c>
      <c r="K482" s="105">
        <v>111.68</v>
      </c>
      <c r="L482" s="105" t="s">
        <v>1575</v>
      </c>
      <c r="M482" s="129">
        <f>SUMIFS('C - Sazby a jednotkové ceny'!$H$7:$H$69,'C - Sazby a jednotkové ceny'!$E$7:$E$69,I482,'C - Sazby a jednotkové ceny'!$F$7:$F$69,J482)</f>
        <v>0</v>
      </c>
      <c r="N482" s="131">
        <f t="shared" si="7"/>
        <v>0</v>
      </c>
      <c r="O482" s="137" t="s">
        <v>1585</v>
      </c>
      <c r="P482" s="105" t="s">
        <v>1585</v>
      </c>
      <c r="Q482" s="105" t="s">
        <v>1585</v>
      </c>
      <c r="R482" s="105" t="s">
        <v>1585</v>
      </c>
      <c r="S482" s="105" t="s">
        <v>1585</v>
      </c>
      <c r="T482" s="105" t="s">
        <v>1585</v>
      </c>
    </row>
    <row r="483" spans="1:20" ht="15" customHeight="1" x14ac:dyDescent="0.2">
      <c r="A483" s="230" t="s">
        <v>489</v>
      </c>
      <c r="B483" s="99">
        <v>64</v>
      </c>
      <c r="C483" s="100">
        <v>24283</v>
      </c>
      <c r="D483" s="233" t="s">
        <v>894</v>
      </c>
      <c r="E483" s="101" t="s">
        <v>403</v>
      </c>
      <c r="F483" s="220" t="s">
        <v>1571</v>
      </c>
      <c r="G483" s="216" t="s">
        <v>1551</v>
      </c>
      <c r="H483" s="216">
        <v>0</v>
      </c>
      <c r="I483" s="220" t="s">
        <v>417</v>
      </c>
      <c r="J483" s="137">
        <v>20</v>
      </c>
      <c r="K483" s="105">
        <v>47.6</v>
      </c>
      <c r="L483" s="105" t="s">
        <v>1575</v>
      </c>
      <c r="M483" s="129">
        <f>SUMIFS('C - Sazby a jednotkové ceny'!$H$7:$H$69,'C - Sazby a jednotkové ceny'!$E$7:$E$69,I483,'C - Sazby a jednotkové ceny'!$F$7:$F$69,J483)</f>
        <v>0</v>
      </c>
      <c r="N483" s="131">
        <f t="shared" si="7"/>
        <v>0</v>
      </c>
      <c r="O483" s="137" t="s">
        <v>1586</v>
      </c>
      <c r="P483" s="105" t="s">
        <v>1585</v>
      </c>
      <c r="Q483" s="105" t="s">
        <v>1585</v>
      </c>
      <c r="R483" s="105" t="s">
        <v>1585</v>
      </c>
      <c r="S483" s="105" t="s">
        <v>1585</v>
      </c>
      <c r="T483" s="105" t="s">
        <v>1585</v>
      </c>
    </row>
    <row r="484" spans="1:20" ht="15" customHeight="1" x14ac:dyDescent="0.2">
      <c r="A484" s="230" t="s">
        <v>489</v>
      </c>
      <c r="B484" s="99">
        <v>64</v>
      </c>
      <c r="C484" s="100">
        <v>24283</v>
      </c>
      <c r="D484" s="233" t="s">
        <v>895</v>
      </c>
      <c r="E484" s="101" t="s">
        <v>403</v>
      </c>
      <c r="F484" s="220" t="s">
        <v>1571</v>
      </c>
      <c r="G484" s="216" t="s">
        <v>1551</v>
      </c>
      <c r="H484" s="216">
        <v>0</v>
      </c>
      <c r="I484" s="220" t="s">
        <v>417</v>
      </c>
      <c r="J484" s="137">
        <v>20</v>
      </c>
      <c r="K484" s="105">
        <v>26.04</v>
      </c>
      <c r="L484" s="105" t="s">
        <v>1575</v>
      </c>
      <c r="M484" s="129">
        <f>SUMIFS('C - Sazby a jednotkové ceny'!$H$7:$H$69,'C - Sazby a jednotkové ceny'!$E$7:$E$69,I484,'C - Sazby a jednotkové ceny'!$F$7:$F$69,J484)</f>
        <v>0</v>
      </c>
      <c r="N484" s="131">
        <f t="shared" si="7"/>
        <v>0</v>
      </c>
      <c r="O484" s="137" t="s">
        <v>1586</v>
      </c>
      <c r="P484" s="105" t="s">
        <v>1585</v>
      </c>
      <c r="Q484" s="105" t="s">
        <v>1585</v>
      </c>
      <c r="R484" s="105" t="s">
        <v>1585</v>
      </c>
      <c r="S484" s="105" t="s">
        <v>1585</v>
      </c>
      <c r="T484" s="105" t="s">
        <v>1585</v>
      </c>
    </row>
    <row r="485" spans="1:20" ht="15" customHeight="1" x14ac:dyDescent="0.2">
      <c r="A485" s="230" t="s">
        <v>489</v>
      </c>
      <c r="B485" s="99">
        <v>64</v>
      </c>
      <c r="C485" s="100">
        <v>24283</v>
      </c>
      <c r="D485" s="233" t="s">
        <v>896</v>
      </c>
      <c r="E485" s="101" t="s">
        <v>403</v>
      </c>
      <c r="F485" s="220" t="s">
        <v>1571</v>
      </c>
      <c r="G485" s="216" t="s">
        <v>1555</v>
      </c>
      <c r="H485" s="216">
        <v>0</v>
      </c>
      <c r="I485" s="220" t="s">
        <v>417</v>
      </c>
      <c r="J485" s="137">
        <v>20</v>
      </c>
      <c r="K485" s="105">
        <v>14.85</v>
      </c>
      <c r="L485" s="105" t="s">
        <v>1575</v>
      </c>
      <c r="M485" s="129">
        <f>SUMIFS('C - Sazby a jednotkové ceny'!$H$7:$H$69,'C - Sazby a jednotkové ceny'!$E$7:$E$69,I485,'C - Sazby a jednotkové ceny'!$F$7:$F$69,J485)</f>
        <v>0</v>
      </c>
      <c r="N485" s="131">
        <f t="shared" si="7"/>
        <v>0</v>
      </c>
      <c r="O485" s="137" t="s">
        <v>1586</v>
      </c>
      <c r="P485" s="105" t="s">
        <v>1585</v>
      </c>
      <c r="Q485" s="105" t="s">
        <v>1585</v>
      </c>
      <c r="R485" s="105" t="s">
        <v>1585</v>
      </c>
      <c r="S485" s="105" t="s">
        <v>1585</v>
      </c>
      <c r="T485" s="105" t="s">
        <v>1585</v>
      </c>
    </row>
    <row r="486" spans="1:20" ht="15" customHeight="1" x14ac:dyDescent="0.2">
      <c r="A486" s="230" t="s">
        <v>489</v>
      </c>
      <c r="B486" s="99">
        <v>64</v>
      </c>
      <c r="C486" s="100">
        <v>24283</v>
      </c>
      <c r="D486" s="233" t="s">
        <v>897</v>
      </c>
      <c r="E486" s="101" t="s">
        <v>403</v>
      </c>
      <c r="F486" s="220" t="s">
        <v>1571</v>
      </c>
      <c r="G486" s="216" t="s">
        <v>2511</v>
      </c>
      <c r="H486" s="216">
        <v>0</v>
      </c>
      <c r="I486" s="220" t="s">
        <v>345</v>
      </c>
      <c r="J486" s="137">
        <v>20</v>
      </c>
      <c r="K486" s="105">
        <v>1</v>
      </c>
      <c r="L486" s="105" t="s">
        <v>1576</v>
      </c>
      <c r="M486" s="129">
        <f>SUMIFS('C - Sazby a jednotkové ceny'!$H$7:$H$69,'C - Sazby a jednotkové ceny'!$E$7:$E$69,I486,'C - Sazby a jednotkové ceny'!$F$7:$F$69,J486)</f>
        <v>0</v>
      </c>
      <c r="N486" s="131">
        <f t="shared" si="7"/>
        <v>0</v>
      </c>
      <c r="O486" s="137" t="s">
        <v>1586</v>
      </c>
      <c r="P486" s="105" t="s">
        <v>1585</v>
      </c>
      <c r="Q486" s="105" t="s">
        <v>1585</v>
      </c>
      <c r="R486" s="105" t="s">
        <v>1585</v>
      </c>
      <c r="S486" s="105" t="s">
        <v>1585</v>
      </c>
      <c r="T486" s="105" t="s">
        <v>1585</v>
      </c>
    </row>
    <row r="487" spans="1:20" ht="15" customHeight="1" x14ac:dyDescent="0.2">
      <c r="A487" s="230" t="s">
        <v>489</v>
      </c>
      <c r="B487" s="99">
        <v>64</v>
      </c>
      <c r="C487" s="100">
        <v>24283</v>
      </c>
      <c r="D487" s="233" t="s">
        <v>898</v>
      </c>
      <c r="E487" s="101" t="s">
        <v>403</v>
      </c>
      <c r="F487" s="220" t="s">
        <v>1571</v>
      </c>
      <c r="G487" s="216" t="s">
        <v>2511</v>
      </c>
      <c r="H487" s="216">
        <v>0</v>
      </c>
      <c r="I487" s="220" t="s">
        <v>345</v>
      </c>
      <c r="J487" s="137">
        <v>20</v>
      </c>
      <c r="K487" s="105">
        <v>1</v>
      </c>
      <c r="L487" s="105" t="s">
        <v>1576</v>
      </c>
      <c r="M487" s="129">
        <f>SUMIFS('C - Sazby a jednotkové ceny'!$H$7:$H$69,'C - Sazby a jednotkové ceny'!$E$7:$E$69,I487,'C - Sazby a jednotkové ceny'!$F$7:$F$69,J487)</f>
        <v>0</v>
      </c>
      <c r="N487" s="131">
        <f t="shared" si="7"/>
        <v>0</v>
      </c>
      <c r="O487" s="137" t="s">
        <v>1586</v>
      </c>
      <c r="P487" s="105" t="s">
        <v>1585</v>
      </c>
      <c r="Q487" s="105" t="s">
        <v>1585</v>
      </c>
      <c r="R487" s="105" t="s">
        <v>1585</v>
      </c>
      <c r="S487" s="105" t="s">
        <v>1585</v>
      </c>
      <c r="T487" s="105" t="s">
        <v>1585</v>
      </c>
    </row>
    <row r="488" spans="1:20" ht="15" customHeight="1" x14ac:dyDescent="0.2">
      <c r="A488" s="230" t="s">
        <v>489</v>
      </c>
      <c r="B488" s="99">
        <v>64</v>
      </c>
      <c r="C488" s="100">
        <v>24283</v>
      </c>
      <c r="D488" s="233" t="s">
        <v>899</v>
      </c>
      <c r="E488" s="101" t="s">
        <v>403</v>
      </c>
      <c r="F488" s="220" t="s">
        <v>1571</v>
      </c>
      <c r="G488" s="216" t="s">
        <v>2526</v>
      </c>
      <c r="H488" s="216">
        <v>3.12</v>
      </c>
      <c r="I488" s="220" t="s">
        <v>417</v>
      </c>
      <c r="J488" s="137">
        <v>20</v>
      </c>
      <c r="K488" s="105">
        <v>11.5</v>
      </c>
      <c r="L488" s="105" t="s">
        <v>1575</v>
      </c>
      <c r="M488" s="129">
        <f>SUMIFS('C - Sazby a jednotkové ceny'!$H$7:$H$69,'C - Sazby a jednotkové ceny'!$E$7:$E$69,I488,'C - Sazby a jednotkové ceny'!$F$7:$F$69,J488)</f>
        <v>0</v>
      </c>
      <c r="N488" s="131">
        <f t="shared" si="7"/>
        <v>0</v>
      </c>
      <c r="O488" s="137" t="s">
        <v>1586</v>
      </c>
      <c r="P488" s="105" t="s">
        <v>1585</v>
      </c>
      <c r="Q488" s="105" t="s">
        <v>1585</v>
      </c>
      <c r="R488" s="105" t="s">
        <v>1585</v>
      </c>
      <c r="S488" s="105" t="s">
        <v>1585</v>
      </c>
      <c r="T488" s="105" t="s">
        <v>1585</v>
      </c>
    </row>
    <row r="489" spans="1:20" ht="15" customHeight="1" x14ac:dyDescent="0.2">
      <c r="A489" s="230" t="s">
        <v>489</v>
      </c>
      <c r="B489" s="99">
        <v>64</v>
      </c>
      <c r="C489" s="100">
        <v>24283</v>
      </c>
      <c r="D489" s="233" t="s">
        <v>900</v>
      </c>
      <c r="E489" s="101" t="s">
        <v>403</v>
      </c>
      <c r="F489" s="220" t="s">
        <v>1571</v>
      </c>
      <c r="G489" s="216" t="s">
        <v>2526</v>
      </c>
      <c r="H489" s="216">
        <v>0</v>
      </c>
      <c r="I489" s="220" t="s">
        <v>417</v>
      </c>
      <c r="J489" s="137">
        <v>20</v>
      </c>
      <c r="K489" s="105">
        <v>1</v>
      </c>
      <c r="L489" s="105" t="s">
        <v>1575</v>
      </c>
      <c r="M489" s="129">
        <f>SUMIFS('C - Sazby a jednotkové ceny'!$H$7:$H$69,'C - Sazby a jednotkové ceny'!$E$7:$E$69,I489,'C - Sazby a jednotkové ceny'!$F$7:$F$69,J489)</f>
        <v>0</v>
      </c>
      <c r="N489" s="131">
        <f t="shared" si="7"/>
        <v>0</v>
      </c>
      <c r="O489" s="137" t="s">
        <v>1586</v>
      </c>
      <c r="P489" s="105" t="s">
        <v>1585</v>
      </c>
      <c r="Q489" s="105" t="s">
        <v>1585</v>
      </c>
      <c r="R489" s="105" t="s">
        <v>1585</v>
      </c>
      <c r="S489" s="105" t="s">
        <v>1585</v>
      </c>
      <c r="T489" s="105" t="s">
        <v>1585</v>
      </c>
    </row>
    <row r="490" spans="1:20" ht="15" customHeight="1" x14ac:dyDescent="0.2">
      <c r="A490" s="230" t="s">
        <v>489</v>
      </c>
      <c r="B490" s="99">
        <v>64</v>
      </c>
      <c r="C490" s="100">
        <v>24283</v>
      </c>
      <c r="D490" s="233" t="s">
        <v>901</v>
      </c>
      <c r="E490" s="101" t="s">
        <v>403</v>
      </c>
      <c r="F490" s="220" t="s">
        <v>1571</v>
      </c>
      <c r="G490" s="216" t="s">
        <v>2526</v>
      </c>
      <c r="H490" s="216">
        <v>3.12</v>
      </c>
      <c r="I490" s="220" t="s">
        <v>417</v>
      </c>
      <c r="J490" s="137">
        <v>20</v>
      </c>
      <c r="K490" s="105">
        <v>11.5</v>
      </c>
      <c r="L490" s="105" t="s">
        <v>1575</v>
      </c>
      <c r="M490" s="129">
        <f>SUMIFS('C - Sazby a jednotkové ceny'!$H$7:$H$69,'C - Sazby a jednotkové ceny'!$E$7:$E$69,I490,'C - Sazby a jednotkové ceny'!$F$7:$F$69,J490)</f>
        <v>0</v>
      </c>
      <c r="N490" s="131">
        <f t="shared" si="7"/>
        <v>0</v>
      </c>
      <c r="O490" s="137" t="s">
        <v>1586</v>
      </c>
      <c r="P490" s="105" t="s">
        <v>1585</v>
      </c>
      <c r="Q490" s="105" t="s">
        <v>1585</v>
      </c>
      <c r="R490" s="105" t="s">
        <v>1585</v>
      </c>
      <c r="S490" s="105" t="s">
        <v>1585</v>
      </c>
      <c r="T490" s="105" t="s">
        <v>1585</v>
      </c>
    </row>
    <row r="491" spans="1:20" ht="15" customHeight="1" x14ac:dyDescent="0.2">
      <c r="A491" s="230" t="s">
        <v>489</v>
      </c>
      <c r="B491" s="99">
        <v>64</v>
      </c>
      <c r="C491" s="100">
        <v>24283</v>
      </c>
      <c r="D491" s="233" t="s">
        <v>902</v>
      </c>
      <c r="E491" s="101" t="s">
        <v>403</v>
      </c>
      <c r="F491" s="220" t="s">
        <v>1571</v>
      </c>
      <c r="G491" s="216" t="s">
        <v>1551</v>
      </c>
      <c r="H491" s="216">
        <v>0</v>
      </c>
      <c r="I491" s="220" t="s">
        <v>417</v>
      </c>
      <c r="J491" s="137">
        <v>20</v>
      </c>
      <c r="K491" s="105">
        <v>0.45</v>
      </c>
      <c r="L491" s="105" t="s">
        <v>1575</v>
      </c>
      <c r="M491" s="129">
        <f>SUMIFS('C - Sazby a jednotkové ceny'!$H$7:$H$69,'C - Sazby a jednotkové ceny'!$E$7:$E$69,I491,'C - Sazby a jednotkové ceny'!$F$7:$F$69,J491)</f>
        <v>0</v>
      </c>
      <c r="N491" s="131">
        <f t="shared" si="7"/>
        <v>0</v>
      </c>
      <c r="O491" s="137" t="s">
        <v>1586</v>
      </c>
      <c r="P491" s="105" t="s">
        <v>1585</v>
      </c>
      <c r="Q491" s="105" t="s">
        <v>1585</v>
      </c>
      <c r="R491" s="105" t="s">
        <v>1585</v>
      </c>
      <c r="S491" s="105" t="s">
        <v>1585</v>
      </c>
      <c r="T491" s="105" t="s">
        <v>1585</v>
      </c>
    </row>
    <row r="492" spans="1:20" ht="15" customHeight="1" x14ac:dyDescent="0.2">
      <c r="A492" s="230" t="s">
        <v>489</v>
      </c>
      <c r="B492" s="99">
        <v>64</v>
      </c>
      <c r="C492" s="100">
        <v>24283</v>
      </c>
      <c r="D492" s="233" t="s">
        <v>903</v>
      </c>
      <c r="E492" s="101" t="s">
        <v>403</v>
      </c>
      <c r="F492" s="220" t="s">
        <v>1571</v>
      </c>
      <c r="G492" s="216" t="s">
        <v>1552</v>
      </c>
      <c r="H492" s="216">
        <v>20.096999999999998</v>
      </c>
      <c r="I492" s="220" t="s">
        <v>417</v>
      </c>
      <c r="J492" s="137">
        <v>12</v>
      </c>
      <c r="K492" s="105">
        <v>21.81</v>
      </c>
      <c r="L492" s="105" t="s">
        <v>1575</v>
      </c>
      <c r="M492" s="129">
        <f>SUMIFS('C - Sazby a jednotkové ceny'!$H$7:$H$69,'C - Sazby a jednotkové ceny'!$E$7:$E$69,I492,'C - Sazby a jednotkové ceny'!$F$7:$F$69,J492)</f>
        <v>0</v>
      </c>
      <c r="N492" s="131">
        <f t="shared" si="7"/>
        <v>0</v>
      </c>
      <c r="O492" s="137" t="s">
        <v>1586</v>
      </c>
      <c r="P492" s="105" t="s">
        <v>1585</v>
      </c>
      <c r="Q492" s="105" t="s">
        <v>1585</v>
      </c>
      <c r="R492" s="105" t="s">
        <v>1585</v>
      </c>
      <c r="S492" s="105" t="s">
        <v>1585</v>
      </c>
      <c r="T492" s="105" t="s">
        <v>1585</v>
      </c>
    </row>
    <row r="493" spans="1:20" ht="15" customHeight="1" x14ac:dyDescent="0.2">
      <c r="A493" s="230" t="s">
        <v>489</v>
      </c>
      <c r="B493" s="99">
        <v>64</v>
      </c>
      <c r="C493" s="100">
        <v>24283</v>
      </c>
      <c r="D493" s="233" t="s">
        <v>904</v>
      </c>
      <c r="E493" s="101" t="s">
        <v>403</v>
      </c>
      <c r="F493" s="220" t="s">
        <v>1571</v>
      </c>
      <c r="G493" s="216" t="s">
        <v>2538</v>
      </c>
      <c r="H493" s="216">
        <v>14.981400000000001</v>
      </c>
      <c r="I493" s="220" t="s">
        <v>417</v>
      </c>
      <c r="J493" s="137">
        <v>12</v>
      </c>
      <c r="K493" s="105">
        <v>36.950000000000003</v>
      </c>
      <c r="L493" s="105" t="s">
        <v>1575</v>
      </c>
      <c r="M493" s="129">
        <f>SUMIFS('C - Sazby a jednotkové ceny'!$H$7:$H$69,'C - Sazby a jednotkové ceny'!$E$7:$E$69,I493,'C - Sazby a jednotkové ceny'!$F$7:$F$69,J493)</f>
        <v>0</v>
      </c>
      <c r="N493" s="131">
        <f t="shared" si="7"/>
        <v>0</v>
      </c>
      <c r="O493" s="137" t="s">
        <v>1586</v>
      </c>
      <c r="P493" s="105" t="s">
        <v>1585</v>
      </c>
      <c r="Q493" s="105" t="s">
        <v>1585</v>
      </c>
      <c r="R493" s="105" t="s">
        <v>1585</v>
      </c>
      <c r="S493" s="105" t="s">
        <v>1585</v>
      </c>
      <c r="T493" s="105" t="s">
        <v>1585</v>
      </c>
    </row>
    <row r="494" spans="1:20" ht="15" customHeight="1" x14ac:dyDescent="0.2">
      <c r="A494" s="230" t="s">
        <v>489</v>
      </c>
      <c r="B494" s="99">
        <v>64</v>
      </c>
      <c r="C494" s="100">
        <v>24283</v>
      </c>
      <c r="D494" s="233" t="s">
        <v>905</v>
      </c>
      <c r="E494" s="101" t="s">
        <v>403</v>
      </c>
      <c r="F494" s="220" t="s">
        <v>1571</v>
      </c>
      <c r="G494" s="216" t="s">
        <v>2539</v>
      </c>
      <c r="H494" s="216">
        <v>20.096999999999998</v>
      </c>
      <c r="I494" s="220" t="s">
        <v>417</v>
      </c>
      <c r="J494" s="137">
        <v>12</v>
      </c>
      <c r="K494" s="105">
        <v>11.84</v>
      </c>
      <c r="L494" s="105" t="s">
        <v>1575</v>
      </c>
      <c r="M494" s="129">
        <f>SUMIFS('C - Sazby a jednotkové ceny'!$H$7:$H$69,'C - Sazby a jednotkové ceny'!$E$7:$E$69,I494,'C - Sazby a jednotkové ceny'!$F$7:$F$69,J494)</f>
        <v>0</v>
      </c>
      <c r="N494" s="131">
        <f t="shared" si="7"/>
        <v>0</v>
      </c>
      <c r="O494" s="137" t="s">
        <v>1586</v>
      </c>
      <c r="P494" s="105" t="s">
        <v>1585</v>
      </c>
      <c r="Q494" s="105" t="s">
        <v>1585</v>
      </c>
      <c r="R494" s="105" t="s">
        <v>1585</v>
      </c>
      <c r="S494" s="105" t="s">
        <v>1585</v>
      </c>
      <c r="T494" s="105" t="s">
        <v>1585</v>
      </c>
    </row>
    <row r="495" spans="1:20" ht="15" customHeight="1" x14ac:dyDescent="0.2">
      <c r="A495" s="230" t="s">
        <v>489</v>
      </c>
      <c r="B495" s="99">
        <v>64</v>
      </c>
      <c r="C495" s="100">
        <v>24283</v>
      </c>
      <c r="D495" s="233" t="s">
        <v>906</v>
      </c>
      <c r="E495" s="101" t="s">
        <v>403</v>
      </c>
      <c r="F495" s="220" t="s">
        <v>1571</v>
      </c>
      <c r="G495" s="216" t="s">
        <v>1552</v>
      </c>
      <c r="H495" s="216">
        <v>20.096999999999998</v>
      </c>
      <c r="I495" s="220" t="s">
        <v>417</v>
      </c>
      <c r="J495" s="137">
        <v>12</v>
      </c>
      <c r="K495" s="105">
        <v>19.18</v>
      </c>
      <c r="L495" s="105" t="s">
        <v>1575</v>
      </c>
      <c r="M495" s="129">
        <f>SUMIFS('C - Sazby a jednotkové ceny'!$H$7:$H$69,'C - Sazby a jednotkové ceny'!$E$7:$E$69,I495,'C - Sazby a jednotkové ceny'!$F$7:$F$69,J495)</f>
        <v>0</v>
      </c>
      <c r="N495" s="131">
        <f t="shared" si="7"/>
        <v>0</v>
      </c>
      <c r="O495" s="137" t="s">
        <v>1586</v>
      </c>
      <c r="P495" s="105" t="s">
        <v>1585</v>
      </c>
      <c r="Q495" s="105" t="s">
        <v>1585</v>
      </c>
      <c r="R495" s="105" t="s">
        <v>1585</v>
      </c>
      <c r="S495" s="105" t="s">
        <v>1585</v>
      </c>
      <c r="T495" s="105" t="s">
        <v>1585</v>
      </c>
    </row>
    <row r="496" spans="1:20" ht="15" customHeight="1" x14ac:dyDescent="0.2">
      <c r="A496" s="230" t="s">
        <v>489</v>
      </c>
      <c r="B496" s="99">
        <v>64</v>
      </c>
      <c r="C496" s="100">
        <v>24283</v>
      </c>
      <c r="D496" s="233" t="s">
        <v>907</v>
      </c>
      <c r="E496" s="101" t="s">
        <v>403</v>
      </c>
      <c r="F496" s="220" t="s">
        <v>1571</v>
      </c>
      <c r="G496" s="216" t="s">
        <v>1552</v>
      </c>
      <c r="H496" s="216">
        <v>20.096999999999998</v>
      </c>
      <c r="I496" s="220" t="s">
        <v>417</v>
      </c>
      <c r="J496" s="137">
        <v>12</v>
      </c>
      <c r="K496" s="105">
        <v>22.44</v>
      </c>
      <c r="L496" s="105" t="s">
        <v>1575</v>
      </c>
      <c r="M496" s="129">
        <f>SUMIFS('C - Sazby a jednotkové ceny'!$H$7:$H$69,'C - Sazby a jednotkové ceny'!$E$7:$E$69,I496,'C - Sazby a jednotkové ceny'!$F$7:$F$69,J496)</f>
        <v>0</v>
      </c>
      <c r="N496" s="131">
        <f t="shared" si="7"/>
        <v>0</v>
      </c>
      <c r="O496" s="137" t="s">
        <v>1586</v>
      </c>
      <c r="P496" s="105" t="s">
        <v>1585</v>
      </c>
      <c r="Q496" s="105" t="s">
        <v>1585</v>
      </c>
      <c r="R496" s="105" t="s">
        <v>1585</v>
      </c>
      <c r="S496" s="105" t="s">
        <v>1585</v>
      </c>
      <c r="T496" s="105" t="s">
        <v>1585</v>
      </c>
    </row>
    <row r="497" spans="1:20" ht="15" customHeight="1" x14ac:dyDescent="0.2">
      <c r="A497" s="230" t="s">
        <v>489</v>
      </c>
      <c r="B497" s="99">
        <v>64</v>
      </c>
      <c r="C497" s="100">
        <v>24283</v>
      </c>
      <c r="D497" s="233" t="s">
        <v>908</v>
      </c>
      <c r="E497" s="101" t="s">
        <v>403</v>
      </c>
      <c r="F497" s="220" t="s">
        <v>1571</v>
      </c>
      <c r="G497" s="216" t="s">
        <v>2540</v>
      </c>
      <c r="H497" s="216">
        <v>20.096999999999998</v>
      </c>
      <c r="I497" s="220" t="s">
        <v>417</v>
      </c>
      <c r="J497" s="137">
        <v>12</v>
      </c>
      <c r="K497" s="105">
        <v>8.6999999999999993</v>
      </c>
      <c r="L497" s="105" t="s">
        <v>1575</v>
      </c>
      <c r="M497" s="129">
        <f>SUMIFS('C - Sazby a jednotkové ceny'!$H$7:$H$69,'C - Sazby a jednotkové ceny'!$E$7:$E$69,I497,'C - Sazby a jednotkové ceny'!$F$7:$F$69,J497)</f>
        <v>0</v>
      </c>
      <c r="N497" s="131">
        <f t="shared" si="7"/>
        <v>0</v>
      </c>
      <c r="O497" s="137" t="s">
        <v>1586</v>
      </c>
      <c r="P497" s="105" t="s">
        <v>1585</v>
      </c>
      <c r="Q497" s="105" t="s">
        <v>1585</v>
      </c>
      <c r="R497" s="105" t="s">
        <v>1585</v>
      </c>
      <c r="S497" s="105" t="s">
        <v>1585</v>
      </c>
      <c r="T497" s="105" t="s">
        <v>1585</v>
      </c>
    </row>
    <row r="498" spans="1:20" ht="15" customHeight="1" x14ac:dyDescent="0.2">
      <c r="A498" s="230" t="s">
        <v>489</v>
      </c>
      <c r="B498" s="99">
        <v>64</v>
      </c>
      <c r="C498" s="100">
        <v>24283</v>
      </c>
      <c r="D498" s="233" t="s">
        <v>909</v>
      </c>
      <c r="E498" s="101" t="s">
        <v>403</v>
      </c>
      <c r="F498" s="220" t="s">
        <v>1571</v>
      </c>
      <c r="G498" s="216" t="s">
        <v>1552</v>
      </c>
      <c r="H498" s="216">
        <v>20.096999999999998</v>
      </c>
      <c r="I498" s="220" t="s">
        <v>417</v>
      </c>
      <c r="J498" s="137">
        <v>12</v>
      </c>
      <c r="K498" s="105">
        <v>12.69</v>
      </c>
      <c r="L498" s="105" t="s">
        <v>1575</v>
      </c>
      <c r="M498" s="129">
        <f>SUMIFS('C - Sazby a jednotkové ceny'!$H$7:$H$69,'C - Sazby a jednotkové ceny'!$E$7:$E$69,I498,'C - Sazby a jednotkové ceny'!$F$7:$F$69,J498)</f>
        <v>0</v>
      </c>
      <c r="N498" s="131">
        <f t="shared" si="7"/>
        <v>0</v>
      </c>
      <c r="O498" s="137" t="s">
        <v>1586</v>
      </c>
      <c r="P498" s="105" t="s">
        <v>1585</v>
      </c>
      <c r="Q498" s="105" t="s">
        <v>1585</v>
      </c>
      <c r="R498" s="105" t="s">
        <v>1585</v>
      </c>
      <c r="S498" s="105" t="s">
        <v>1585</v>
      </c>
      <c r="T498" s="105" t="s">
        <v>1585</v>
      </c>
    </row>
    <row r="499" spans="1:20" ht="15" customHeight="1" x14ac:dyDescent="0.2">
      <c r="A499" s="230" t="s">
        <v>489</v>
      </c>
      <c r="B499" s="99">
        <v>64</v>
      </c>
      <c r="C499" s="100">
        <v>24283</v>
      </c>
      <c r="D499" s="233" t="s">
        <v>910</v>
      </c>
      <c r="E499" s="101" t="s">
        <v>403</v>
      </c>
      <c r="F499" s="220" t="s">
        <v>1571</v>
      </c>
      <c r="G499" s="216" t="s">
        <v>1552</v>
      </c>
      <c r="H499" s="216">
        <v>14.981400000000001</v>
      </c>
      <c r="I499" s="220" t="s">
        <v>417</v>
      </c>
      <c r="J499" s="137">
        <v>12</v>
      </c>
      <c r="K499" s="105">
        <v>14.9</v>
      </c>
      <c r="L499" s="105" t="s">
        <v>1575</v>
      </c>
      <c r="M499" s="129">
        <f>SUMIFS('C - Sazby a jednotkové ceny'!$H$7:$H$69,'C - Sazby a jednotkové ceny'!$E$7:$E$69,I499,'C - Sazby a jednotkové ceny'!$F$7:$F$69,J499)</f>
        <v>0</v>
      </c>
      <c r="N499" s="131">
        <f t="shared" si="7"/>
        <v>0</v>
      </c>
      <c r="O499" s="137" t="s">
        <v>1586</v>
      </c>
      <c r="P499" s="105" t="s">
        <v>1585</v>
      </c>
      <c r="Q499" s="105" t="s">
        <v>1585</v>
      </c>
      <c r="R499" s="105" t="s">
        <v>1585</v>
      </c>
      <c r="S499" s="105" t="s">
        <v>1585</v>
      </c>
      <c r="T499" s="105" t="s">
        <v>1585</v>
      </c>
    </row>
    <row r="500" spans="1:20" ht="15" customHeight="1" x14ac:dyDescent="0.2">
      <c r="A500" s="230" t="s">
        <v>489</v>
      </c>
      <c r="B500" s="99">
        <v>64</v>
      </c>
      <c r="C500" s="100">
        <v>24283</v>
      </c>
      <c r="D500" s="233" t="s">
        <v>911</v>
      </c>
      <c r="E500" s="101" t="s">
        <v>403</v>
      </c>
      <c r="F500" s="220" t="s">
        <v>1571</v>
      </c>
      <c r="G500" s="216" t="s">
        <v>2538</v>
      </c>
      <c r="H500" s="216">
        <v>0</v>
      </c>
      <c r="I500" s="220" t="s">
        <v>417</v>
      </c>
      <c r="J500" s="137">
        <v>12</v>
      </c>
      <c r="K500" s="105">
        <v>11.26</v>
      </c>
      <c r="L500" s="105" t="s">
        <v>1575</v>
      </c>
      <c r="M500" s="129">
        <f>SUMIFS('C - Sazby a jednotkové ceny'!$H$7:$H$69,'C - Sazby a jednotkové ceny'!$E$7:$E$69,I500,'C - Sazby a jednotkové ceny'!$F$7:$F$69,J500)</f>
        <v>0</v>
      </c>
      <c r="N500" s="131">
        <f t="shared" si="7"/>
        <v>0</v>
      </c>
      <c r="O500" s="137" t="s">
        <v>1586</v>
      </c>
      <c r="P500" s="105" t="s">
        <v>1585</v>
      </c>
      <c r="Q500" s="105" t="s">
        <v>1585</v>
      </c>
      <c r="R500" s="105" t="s">
        <v>1585</v>
      </c>
      <c r="S500" s="105" t="s">
        <v>1585</v>
      </c>
      <c r="T500" s="105" t="s">
        <v>1585</v>
      </c>
    </row>
    <row r="501" spans="1:20" ht="15" customHeight="1" x14ac:dyDescent="0.2">
      <c r="A501" s="230" t="s">
        <v>489</v>
      </c>
      <c r="B501" s="99">
        <v>64</v>
      </c>
      <c r="C501" s="100">
        <v>24283</v>
      </c>
      <c r="D501" s="233" t="s">
        <v>912</v>
      </c>
      <c r="E501" s="101" t="s">
        <v>403</v>
      </c>
      <c r="F501" s="220" t="s">
        <v>1571</v>
      </c>
      <c r="G501" s="216" t="s">
        <v>1552</v>
      </c>
      <c r="H501" s="216">
        <v>20.096999999999998</v>
      </c>
      <c r="I501" s="220" t="s">
        <v>417</v>
      </c>
      <c r="J501" s="137">
        <v>12</v>
      </c>
      <c r="K501" s="105">
        <v>29.9</v>
      </c>
      <c r="L501" s="105" t="s">
        <v>1575</v>
      </c>
      <c r="M501" s="129">
        <f>SUMIFS('C - Sazby a jednotkové ceny'!$H$7:$H$69,'C - Sazby a jednotkové ceny'!$E$7:$E$69,I501,'C - Sazby a jednotkové ceny'!$F$7:$F$69,J501)</f>
        <v>0</v>
      </c>
      <c r="N501" s="131">
        <f t="shared" si="7"/>
        <v>0</v>
      </c>
      <c r="O501" s="137" t="s">
        <v>1586</v>
      </c>
      <c r="P501" s="105" t="s">
        <v>1585</v>
      </c>
      <c r="Q501" s="105" t="s">
        <v>1585</v>
      </c>
      <c r="R501" s="105" t="s">
        <v>1585</v>
      </c>
      <c r="S501" s="105" t="s">
        <v>1585</v>
      </c>
      <c r="T501" s="105" t="s">
        <v>1585</v>
      </c>
    </row>
    <row r="502" spans="1:20" ht="15" customHeight="1" x14ac:dyDescent="0.2">
      <c r="A502" s="230" t="s">
        <v>489</v>
      </c>
      <c r="B502" s="99">
        <v>64</v>
      </c>
      <c r="C502" s="100">
        <v>24283</v>
      </c>
      <c r="D502" s="233" t="s">
        <v>913</v>
      </c>
      <c r="E502" s="101" t="s">
        <v>403</v>
      </c>
      <c r="F502" s="220" t="s">
        <v>1571</v>
      </c>
      <c r="G502" s="216" t="s">
        <v>1558</v>
      </c>
      <c r="H502" s="216">
        <v>20.096999999999998</v>
      </c>
      <c r="I502" s="220" t="s">
        <v>417</v>
      </c>
      <c r="J502" s="137">
        <v>12</v>
      </c>
      <c r="K502" s="105">
        <v>19.18</v>
      </c>
      <c r="L502" s="105" t="s">
        <v>1575</v>
      </c>
      <c r="M502" s="129">
        <f>SUMIFS('C - Sazby a jednotkové ceny'!$H$7:$H$69,'C - Sazby a jednotkové ceny'!$E$7:$E$69,I502,'C - Sazby a jednotkové ceny'!$F$7:$F$69,J502)</f>
        <v>0</v>
      </c>
      <c r="N502" s="131">
        <f t="shared" si="7"/>
        <v>0</v>
      </c>
      <c r="O502" s="137" t="s">
        <v>1586</v>
      </c>
      <c r="P502" s="105" t="s">
        <v>1585</v>
      </c>
      <c r="Q502" s="105" t="s">
        <v>1585</v>
      </c>
      <c r="R502" s="105" t="s">
        <v>1585</v>
      </c>
      <c r="S502" s="105" t="s">
        <v>1585</v>
      </c>
      <c r="T502" s="105" t="s">
        <v>1585</v>
      </c>
    </row>
    <row r="503" spans="1:20" ht="15" customHeight="1" x14ac:dyDescent="0.2">
      <c r="A503" s="230" t="s">
        <v>489</v>
      </c>
      <c r="B503" s="99">
        <v>64</v>
      </c>
      <c r="C503" s="100">
        <v>24283</v>
      </c>
      <c r="D503" s="233" t="s">
        <v>914</v>
      </c>
      <c r="E503" s="101" t="s">
        <v>403</v>
      </c>
      <c r="F503" s="220" t="s">
        <v>1571</v>
      </c>
      <c r="G503" s="216" t="s">
        <v>1558</v>
      </c>
      <c r="H503" s="216">
        <v>20.096999999999998</v>
      </c>
      <c r="I503" s="220" t="s">
        <v>417</v>
      </c>
      <c r="J503" s="137">
        <v>12</v>
      </c>
      <c r="K503" s="105">
        <v>19.18</v>
      </c>
      <c r="L503" s="105" t="s">
        <v>1575</v>
      </c>
      <c r="M503" s="129">
        <f>SUMIFS('C - Sazby a jednotkové ceny'!$H$7:$H$69,'C - Sazby a jednotkové ceny'!$E$7:$E$69,I503,'C - Sazby a jednotkové ceny'!$F$7:$F$69,J503)</f>
        <v>0</v>
      </c>
      <c r="N503" s="131">
        <f t="shared" si="7"/>
        <v>0</v>
      </c>
      <c r="O503" s="137" t="s">
        <v>1586</v>
      </c>
      <c r="P503" s="105" t="s">
        <v>1585</v>
      </c>
      <c r="Q503" s="105" t="s">
        <v>1585</v>
      </c>
      <c r="R503" s="105" t="s">
        <v>1585</v>
      </c>
      <c r="S503" s="105" t="s">
        <v>1585</v>
      </c>
      <c r="T503" s="105" t="s">
        <v>1585</v>
      </c>
    </row>
    <row r="504" spans="1:20" ht="15" customHeight="1" x14ac:dyDescent="0.2">
      <c r="A504" s="230" t="s">
        <v>489</v>
      </c>
      <c r="B504" s="99">
        <v>64</v>
      </c>
      <c r="C504" s="100">
        <v>24283</v>
      </c>
      <c r="D504" s="233" t="s">
        <v>915</v>
      </c>
      <c r="E504" s="101" t="s">
        <v>403</v>
      </c>
      <c r="F504" s="220" t="s">
        <v>1571</v>
      </c>
      <c r="G504" s="216" t="s">
        <v>1552</v>
      </c>
      <c r="H504" s="216">
        <v>20.096999999999998</v>
      </c>
      <c r="I504" s="220" t="s">
        <v>417</v>
      </c>
      <c r="J504" s="137">
        <v>12</v>
      </c>
      <c r="K504" s="105">
        <v>22.54</v>
      </c>
      <c r="L504" s="105" t="s">
        <v>1575</v>
      </c>
      <c r="M504" s="129">
        <f>SUMIFS('C - Sazby a jednotkové ceny'!$H$7:$H$69,'C - Sazby a jednotkové ceny'!$E$7:$E$69,I504,'C - Sazby a jednotkové ceny'!$F$7:$F$69,J504)</f>
        <v>0</v>
      </c>
      <c r="N504" s="131">
        <f t="shared" si="7"/>
        <v>0</v>
      </c>
      <c r="O504" s="137" t="s">
        <v>1586</v>
      </c>
      <c r="P504" s="105" t="s">
        <v>1585</v>
      </c>
      <c r="Q504" s="105" t="s">
        <v>1585</v>
      </c>
      <c r="R504" s="105" t="s">
        <v>1585</v>
      </c>
      <c r="S504" s="105" t="s">
        <v>1585</v>
      </c>
      <c r="T504" s="105" t="s">
        <v>1585</v>
      </c>
    </row>
    <row r="505" spans="1:20" ht="15" customHeight="1" x14ac:dyDescent="0.2">
      <c r="A505" s="230" t="s">
        <v>489</v>
      </c>
      <c r="B505" s="99">
        <v>64</v>
      </c>
      <c r="C505" s="100">
        <v>24283</v>
      </c>
      <c r="D505" s="233" t="s">
        <v>916</v>
      </c>
      <c r="E505" s="101" t="s">
        <v>403</v>
      </c>
      <c r="F505" s="220" t="s">
        <v>1571</v>
      </c>
      <c r="G505" s="216" t="s">
        <v>2541</v>
      </c>
      <c r="H505" s="216">
        <v>40.193999999999996</v>
      </c>
      <c r="I505" s="220" t="s">
        <v>417</v>
      </c>
      <c r="J505" s="137">
        <v>12</v>
      </c>
      <c r="K505" s="105">
        <v>34.200000000000003</v>
      </c>
      <c r="L505" s="105" t="s">
        <v>1575</v>
      </c>
      <c r="M505" s="129">
        <f>SUMIFS('C - Sazby a jednotkové ceny'!$H$7:$H$69,'C - Sazby a jednotkové ceny'!$E$7:$E$69,I505,'C - Sazby a jednotkové ceny'!$F$7:$F$69,J505)</f>
        <v>0</v>
      </c>
      <c r="N505" s="131">
        <f t="shared" si="7"/>
        <v>0</v>
      </c>
      <c r="O505" s="137" t="s">
        <v>1586</v>
      </c>
      <c r="P505" s="105" t="s">
        <v>1585</v>
      </c>
      <c r="Q505" s="105" t="s">
        <v>1585</v>
      </c>
      <c r="R505" s="105" t="s">
        <v>1585</v>
      </c>
      <c r="S505" s="105" t="s">
        <v>1585</v>
      </c>
      <c r="T505" s="105" t="s">
        <v>1585</v>
      </c>
    </row>
    <row r="506" spans="1:20" ht="15" customHeight="1" x14ac:dyDescent="0.2">
      <c r="A506" s="230" t="s">
        <v>489</v>
      </c>
      <c r="B506" s="99">
        <v>64</v>
      </c>
      <c r="C506" s="100">
        <v>24283</v>
      </c>
      <c r="D506" s="233" t="s">
        <v>917</v>
      </c>
      <c r="E506" s="101" t="s">
        <v>403</v>
      </c>
      <c r="F506" s="220" t="s">
        <v>1571</v>
      </c>
      <c r="G506" s="216" t="s">
        <v>1557</v>
      </c>
      <c r="H506" s="216">
        <v>0</v>
      </c>
      <c r="I506" s="220" t="s">
        <v>417</v>
      </c>
      <c r="J506" s="137">
        <v>12</v>
      </c>
      <c r="K506" s="105">
        <v>1.5</v>
      </c>
      <c r="L506" s="105" t="s">
        <v>1575</v>
      </c>
      <c r="M506" s="129">
        <f>SUMIFS('C - Sazby a jednotkové ceny'!$H$7:$H$69,'C - Sazby a jednotkové ceny'!$E$7:$E$69,I506,'C - Sazby a jednotkové ceny'!$F$7:$F$69,J506)</f>
        <v>0</v>
      </c>
      <c r="N506" s="131">
        <f t="shared" si="7"/>
        <v>0</v>
      </c>
      <c r="O506" s="137" t="s">
        <v>1586</v>
      </c>
      <c r="P506" s="105" t="s">
        <v>1585</v>
      </c>
      <c r="Q506" s="105" t="s">
        <v>1585</v>
      </c>
      <c r="R506" s="105" t="s">
        <v>1585</v>
      </c>
      <c r="S506" s="105" t="s">
        <v>1585</v>
      </c>
      <c r="T506" s="105" t="s">
        <v>1585</v>
      </c>
    </row>
    <row r="507" spans="1:20" ht="15" customHeight="1" x14ac:dyDescent="0.2">
      <c r="A507" s="230" t="s">
        <v>2510</v>
      </c>
      <c r="B507" s="99">
        <v>64</v>
      </c>
      <c r="C507" s="100">
        <v>24283</v>
      </c>
      <c r="D507" s="233" t="s">
        <v>918</v>
      </c>
      <c r="E507" s="101" t="s">
        <v>403</v>
      </c>
      <c r="F507" s="220" t="s">
        <v>1571</v>
      </c>
      <c r="G507" s="216" t="s">
        <v>2526</v>
      </c>
      <c r="H507" s="216">
        <v>0</v>
      </c>
      <c r="I507" s="220" t="s">
        <v>417</v>
      </c>
      <c r="J507" s="137">
        <v>12</v>
      </c>
      <c r="K507" s="105">
        <v>12.18</v>
      </c>
      <c r="L507" s="105" t="s">
        <v>1575</v>
      </c>
      <c r="M507" s="129">
        <f>SUMIFS('C - Sazby a jednotkové ceny'!$H$7:$H$69,'C - Sazby a jednotkové ceny'!$E$7:$E$69,I507,'C - Sazby a jednotkové ceny'!$F$7:$F$69,J507)</f>
        <v>0</v>
      </c>
      <c r="N507" s="131">
        <f t="shared" si="7"/>
        <v>0</v>
      </c>
      <c r="O507" s="137" t="s">
        <v>1586</v>
      </c>
      <c r="P507" s="105" t="s">
        <v>1585</v>
      </c>
      <c r="Q507" s="105" t="s">
        <v>1585</v>
      </c>
      <c r="R507" s="105" t="s">
        <v>1585</v>
      </c>
      <c r="S507" s="105" t="s">
        <v>1585</v>
      </c>
      <c r="T507" s="105" t="s">
        <v>1585</v>
      </c>
    </row>
    <row r="508" spans="1:20" ht="15" customHeight="1" x14ac:dyDescent="0.2">
      <c r="A508" s="230" t="s">
        <v>489</v>
      </c>
      <c r="B508" s="99">
        <v>64</v>
      </c>
      <c r="C508" s="100">
        <v>24283</v>
      </c>
      <c r="D508" s="233" t="s">
        <v>919</v>
      </c>
      <c r="E508" s="101" t="s">
        <v>403</v>
      </c>
      <c r="F508" s="220" t="s">
        <v>1571</v>
      </c>
      <c r="G508" s="216" t="s">
        <v>1558</v>
      </c>
      <c r="H508" s="216">
        <v>14.981400000000001</v>
      </c>
      <c r="I508" s="220" t="s">
        <v>417</v>
      </c>
      <c r="J508" s="137">
        <v>12</v>
      </c>
      <c r="K508" s="105">
        <v>13.92</v>
      </c>
      <c r="L508" s="105" t="s">
        <v>1575</v>
      </c>
      <c r="M508" s="129">
        <f>SUMIFS('C - Sazby a jednotkové ceny'!$H$7:$H$69,'C - Sazby a jednotkové ceny'!$E$7:$E$69,I508,'C - Sazby a jednotkové ceny'!$F$7:$F$69,J508)</f>
        <v>0</v>
      </c>
      <c r="N508" s="131">
        <f t="shared" si="7"/>
        <v>0</v>
      </c>
      <c r="O508" s="137" t="s">
        <v>1586</v>
      </c>
      <c r="P508" s="105" t="s">
        <v>1585</v>
      </c>
      <c r="Q508" s="105" t="s">
        <v>1585</v>
      </c>
      <c r="R508" s="105" t="s">
        <v>1585</v>
      </c>
      <c r="S508" s="105" t="s">
        <v>1585</v>
      </c>
      <c r="T508" s="105" t="s">
        <v>1585</v>
      </c>
    </row>
    <row r="509" spans="1:20" ht="15" customHeight="1" x14ac:dyDescent="0.2">
      <c r="A509" s="230" t="s">
        <v>2510</v>
      </c>
      <c r="B509" s="99">
        <v>64</v>
      </c>
      <c r="C509" s="100">
        <v>24283</v>
      </c>
      <c r="D509" s="233" t="s">
        <v>920</v>
      </c>
      <c r="E509" s="101" t="s">
        <v>403</v>
      </c>
      <c r="F509" s="220" t="s">
        <v>1571</v>
      </c>
      <c r="G509" s="216" t="s">
        <v>2526</v>
      </c>
      <c r="H509" s="216">
        <v>0</v>
      </c>
      <c r="I509" s="220" t="s">
        <v>417</v>
      </c>
      <c r="J509" s="137">
        <v>12</v>
      </c>
      <c r="K509" s="105">
        <v>12.18</v>
      </c>
      <c r="L509" s="105" t="s">
        <v>1575</v>
      </c>
      <c r="M509" s="129">
        <f>SUMIFS('C - Sazby a jednotkové ceny'!$H$7:$H$69,'C - Sazby a jednotkové ceny'!$E$7:$E$69,I509,'C - Sazby a jednotkové ceny'!$F$7:$F$69,J509)</f>
        <v>0</v>
      </c>
      <c r="N509" s="131">
        <f t="shared" si="7"/>
        <v>0</v>
      </c>
      <c r="O509" s="137" t="s">
        <v>1586</v>
      </c>
      <c r="P509" s="105" t="s">
        <v>1585</v>
      </c>
      <c r="Q509" s="105" t="s">
        <v>1585</v>
      </c>
      <c r="R509" s="105" t="s">
        <v>1585</v>
      </c>
      <c r="S509" s="105" t="s">
        <v>1585</v>
      </c>
      <c r="T509" s="105" t="s">
        <v>1585</v>
      </c>
    </row>
    <row r="510" spans="1:20" ht="15" customHeight="1" x14ac:dyDescent="0.2">
      <c r="A510" s="230" t="s">
        <v>489</v>
      </c>
      <c r="B510" s="99">
        <v>64</v>
      </c>
      <c r="C510" s="100">
        <v>24283</v>
      </c>
      <c r="D510" s="233" t="s">
        <v>921</v>
      </c>
      <c r="E510" s="101" t="s">
        <v>403</v>
      </c>
      <c r="F510" s="220" t="s">
        <v>1571</v>
      </c>
      <c r="G510" s="216" t="s">
        <v>1557</v>
      </c>
      <c r="H510" s="216">
        <v>6.29</v>
      </c>
      <c r="I510" s="220" t="s">
        <v>417</v>
      </c>
      <c r="J510" s="137">
        <v>12</v>
      </c>
      <c r="K510" s="105">
        <v>2.25</v>
      </c>
      <c r="L510" s="105" t="s">
        <v>1575</v>
      </c>
      <c r="M510" s="129">
        <f>SUMIFS('C - Sazby a jednotkové ceny'!$H$7:$H$69,'C - Sazby a jednotkové ceny'!$E$7:$E$69,I510,'C - Sazby a jednotkové ceny'!$F$7:$F$69,J510)</f>
        <v>0</v>
      </c>
      <c r="N510" s="131">
        <f t="shared" si="7"/>
        <v>0</v>
      </c>
      <c r="O510" s="137" t="s">
        <v>1586</v>
      </c>
      <c r="P510" s="105" t="s">
        <v>1585</v>
      </c>
      <c r="Q510" s="105" t="s">
        <v>1585</v>
      </c>
      <c r="R510" s="105" t="s">
        <v>1585</v>
      </c>
      <c r="S510" s="105" t="s">
        <v>1585</v>
      </c>
      <c r="T510" s="105" t="s">
        <v>1585</v>
      </c>
    </row>
    <row r="511" spans="1:20" ht="15" customHeight="1" x14ac:dyDescent="0.2">
      <c r="A511" s="230" t="s">
        <v>2510</v>
      </c>
      <c r="B511" s="99">
        <v>64</v>
      </c>
      <c r="C511" s="100">
        <v>24283</v>
      </c>
      <c r="D511" s="233" t="s">
        <v>922</v>
      </c>
      <c r="E511" s="101" t="s">
        <v>403</v>
      </c>
      <c r="F511" s="216" t="s">
        <v>1571</v>
      </c>
      <c r="G511" s="216" t="s">
        <v>2518</v>
      </c>
      <c r="H511" s="216">
        <v>19.240000000000002</v>
      </c>
      <c r="I511" s="220" t="s">
        <v>417</v>
      </c>
      <c r="J511" s="137">
        <v>12</v>
      </c>
      <c r="K511" s="105">
        <v>10.92</v>
      </c>
      <c r="L511" s="105" t="s">
        <v>1575</v>
      </c>
      <c r="M511" s="129">
        <f>SUMIFS('C - Sazby a jednotkové ceny'!$H$7:$H$69,'C - Sazby a jednotkové ceny'!$E$7:$E$69,I511,'C - Sazby a jednotkové ceny'!$F$7:$F$69,J511)</f>
        <v>0</v>
      </c>
      <c r="N511" s="131">
        <f t="shared" si="7"/>
        <v>0</v>
      </c>
      <c r="O511" s="137" t="s">
        <v>1586</v>
      </c>
      <c r="P511" s="105" t="s">
        <v>1585</v>
      </c>
      <c r="Q511" s="105" t="s">
        <v>1585</v>
      </c>
      <c r="R511" s="105" t="s">
        <v>1585</v>
      </c>
      <c r="S511" s="105" t="s">
        <v>1585</v>
      </c>
      <c r="T511" s="105" t="s">
        <v>1585</v>
      </c>
    </row>
    <row r="512" spans="1:20" ht="15" customHeight="1" x14ac:dyDescent="0.2">
      <c r="A512" s="230" t="s">
        <v>489</v>
      </c>
      <c r="B512" s="99">
        <v>64</v>
      </c>
      <c r="C512" s="100">
        <v>24283</v>
      </c>
      <c r="D512" s="233" t="s">
        <v>923</v>
      </c>
      <c r="E512" s="101" t="s">
        <v>403</v>
      </c>
      <c r="F512" s="220" t="s">
        <v>1571</v>
      </c>
      <c r="G512" s="216" t="s">
        <v>2540</v>
      </c>
      <c r="H512" s="216">
        <v>19.240000000000002</v>
      </c>
      <c r="I512" s="220" t="s">
        <v>417</v>
      </c>
      <c r="J512" s="137">
        <v>12</v>
      </c>
      <c r="K512" s="105">
        <v>8.58</v>
      </c>
      <c r="L512" s="105" t="s">
        <v>1575</v>
      </c>
      <c r="M512" s="129">
        <f>SUMIFS('C - Sazby a jednotkové ceny'!$H$7:$H$69,'C - Sazby a jednotkové ceny'!$E$7:$E$69,I512,'C - Sazby a jednotkové ceny'!$F$7:$F$69,J512)</f>
        <v>0</v>
      </c>
      <c r="N512" s="131">
        <f t="shared" si="7"/>
        <v>0</v>
      </c>
      <c r="O512" s="137" t="s">
        <v>1586</v>
      </c>
      <c r="P512" s="105" t="s">
        <v>1585</v>
      </c>
      <c r="Q512" s="105" t="s">
        <v>1585</v>
      </c>
      <c r="R512" s="105" t="s">
        <v>1585</v>
      </c>
      <c r="S512" s="105" t="s">
        <v>1585</v>
      </c>
      <c r="T512" s="105" t="s">
        <v>1585</v>
      </c>
    </row>
    <row r="513" spans="1:20" ht="15" customHeight="1" x14ac:dyDescent="0.2">
      <c r="A513" s="230" t="s">
        <v>489</v>
      </c>
      <c r="B513" s="99">
        <v>64</v>
      </c>
      <c r="C513" s="100">
        <v>24283</v>
      </c>
      <c r="D513" s="233" t="s">
        <v>924</v>
      </c>
      <c r="E513" s="101" t="s">
        <v>403</v>
      </c>
      <c r="F513" s="220" t="s">
        <v>1571</v>
      </c>
      <c r="G513" s="216" t="s">
        <v>1552</v>
      </c>
      <c r="H513" s="216">
        <v>21.517999999999997</v>
      </c>
      <c r="I513" s="220" t="s">
        <v>417</v>
      </c>
      <c r="J513" s="137">
        <v>12</v>
      </c>
      <c r="K513" s="105">
        <v>14.21</v>
      </c>
      <c r="L513" s="105" t="s">
        <v>1575</v>
      </c>
      <c r="M513" s="129">
        <f>SUMIFS('C - Sazby a jednotkové ceny'!$H$7:$H$69,'C - Sazby a jednotkové ceny'!$E$7:$E$69,I513,'C - Sazby a jednotkové ceny'!$F$7:$F$69,J513)</f>
        <v>0</v>
      </c>
      <c r="N513" s="131">
        <f t="shared" si="7"/>
        <v>0</v>
      </c>
      <c r="O513" s="137" t="s">
        <v>1586</v>
      </c>
      <c r="P513" s="105" t="s">
        <v>1585</v>
      </c>
      <c r="Q513" s="105" t="s">
        <v>1585</v>
      </c>
      <c r="R513" s="105" t="s">
        <v>1585</v>
      </c>
      <c r="S513" s="105" t="s">
        <v>1585</v>
      </c>
      <c r="T513" s="105" t="s">
        <v>1585</v>
      </c>
    </row>
    <row r="514" spans="1:20" ht="15" customHeight="1" x14ac:dyDescent="0.2">
      <c r="A514" s="230" t="s">
        <v>489</v>
      </c>
      <c r="B514" s="99">
        <v>64</v>
      </c>
      <c r="C514" s="100">
        <v>24283</v>
      </c>
      <c r="D514" s="233" t="s">
        <v>925</v>
      </c>
      <c r="E514" s="101" t="s">
        <v>403</v>
      </c>
      <c r="F514" s="220" t="s">
        <v>1571</v>
      </c>
      <c r="G514" s="216" t="s">
        <v>1552</v>
      </c>
      <c r="H514" s="216">
        <v>21.517999999999997</v>
      </c>
      <c r="I514" s="220" t="s">
        <v>417</v>
      </c>
      <c r="J514" s="137">
        <v>12</v>
      </c>
      <c r="K514" s="105">
        <v>14.03</v>
      </c>
      <c r="L514" s="105" t="s">
        <v>1575</v>
      </c>
      <c r="M514" s="129">
        <f>SUMIFS('C - Sazby a jednotkové ceny'!$H$7:$H$69,'C - Sazby a jednotkové ceny'!$E$7:$E$69,I514,'C - Sazby a jednotkové ceny'!$F$7:$F$69,J514)</f>
        <v>0</v>
      </c>
      <c r="N514" s="131">
        <f t="shared" si="7"/>
        <v>0</v>
      </c>
      <c r="O514" s="137" t="s">
        <v>1586</v>
      </c>
      <c r="P514" s="105" t="s">
        <v>1585</v>
      </c>
      <c r="Q514" s="105" t="s">
        <v>1585</v>
      </c>
      <c r="R514" s="105" t="s">
        <v>1585</v>
      </c>
      <c r="S514" s="105" t="s">
        <v>1585</v>
      </c>
      <c r="T514" s="105" t="s">
        <v>1585</v>
      </c>
    </row>
    <row r="515" spans="1:20" ht="15" customHeight="1" x14ac:dyDescent="0.2">
      <c r="A515" s="230" t="s">
        <v>489</v>
      </c>
      <c r="B515" s="99">
        <v>64</v>
      </c>
      <c r="C515" s="100">
        <v>24283</v>
      </c>
      <c r="D515" s="233" t="s">
        <v>926</v>
      </c>
      <c r="E515" s="101" t="s">
        <v>403</v>
      </c>
      <c r="F515" s="220" t="s">
        <v>1571</v>
      </c>
      <c r="G515" s="216" t="s">
        <v>1552</v>
      </c>
      <c r="H515" s="216">
        <v>21.517999999999997</v>
      </c>
      <c r="I515" s="220" t="s">
        <v>417</v>
      </c>
      <c r="J515" s="137">
        <v>12</v>
      </c>
      <c r="K515" s="105">
        <v>16.579999999999998</v>
      </c>
      <c r="L515" s="105" t="s">
        <v>1575</v>
      </c>
      <c r="M515" s="129">
        <f>SUMIFS('C - Sazby a jednotkové ceny'!$H$7:$H$69,'C - Sazby a jednotkové ceny'!$E$7:$E$69,I515,'C - Sazby a jednotkové ceny'!$F$7:$F$69,J515)</f>
        <v>0</v>
      </c>
      <c r="N515" s="131">
        <f t="shared" si="7"/>
        <v>0</v>
      </c>
      <c r="O515" s="137" t="s">
        <v>1586</v>
      </c>
      <c r="P515" s="105" t="s">
        <v>1585</v>
      </c>
      <c r="Q515" s="105" t="s">
        <v>1585</v>
      </c>
      <c r="R515" s="105" t="s">
        <v>1585</v>
      </c>
      <c r="S515" s="105" t="s">
        <v>1585</v>
      </c>
      <c r="T515" s="105" t="s">
        <v>1585</v>
      </c>
    </row>
    <row r="516" spans="1:20" ht="15" customHeight="1" x14ac:dyDescent="0.2">
      <c r="A516" s="230" t="s">
        <v>489</v>
      </c>
      <c r="B516" s="99">
        <v>64</v>
      </c>
      <c r="C516" s="100">
        <v>24283</v>
      </c>
      <c r="D516" s="233" t="s">
        <v>927</v>
      </c>
      <c r="E516" s="101" t="s">
        <v>403</v>
      </c>
      <c r="F516" s="220" t="s">
        <v>1571</v>
      </c>
      <c r="G516" s="216" t="s">
        <v>1552</v>
      </c>
      <c r="H516" s="216">
        <v>21.517999999999997</v>
      </c>
      <c r="I516" s="220" t="s">
        <v>417</v>
      </c>
      <c r="J516" s="137">
        <v>12</v>
      </c>
      <c r="K516" s="105">
        <v>16.07</v>
      </c>
      <c r="L516" s="105" t="s">
        <v>1575</v>
      </c>
      <c r="M516" s="129">
        <f>SUMIFS('C - Sazby a jednotkové ceny'!$H$7:$H$69,'C - Sazby a jednotkové ceny'!$E$7:$E$69,I516,'C - Sazby a jednotkové ceny'!$F$7:$F$69,J516)</f>
        <v>0</v>
      </c>
      <c r="N516" s="131">
        <f t="shared" si="7"/>
        <v>0</v>
      </c>
      <c r="O516" s="137" t="s">
        <v>1586</v>
      </c>
      <c r="P516" s="105" t="s">
        <v>1585</v>
      </c>
      <c r="Q516" s="105" t="s">
        <v>1585</v>
      </c>
      <c r="R516" s="105" t="s">
        <v>1585</v>
      </c>
      <c r="S516" s="105" t="s">
        <v>1585</v>
      </c>
      <c r="T516" s="105" t="s">
        <v>1585</v>
      </c>
    </row>
    <row r="517" spans="1:20" ht="15" customHeight="1" x14ac:dyDescent="0.2">
      <c r="A517" s="230" t="s">
        <v>2510</v>
      </c>
      <c r="B517" s="99">
        <v>64</v>
      </c>
      <c r="C517" s="100">
        <v>24283</v>
      </c>
      <c r="D517" s="233" t="s">
        <v>928</v>
      </c>
      <c r="E517" s="101" t="s">
        <v>403</v>
      </c>
      <c r="F517" s="220" t="s">
        <v>1571</v>
      </c>
      <c r="G517" s="216" t="s">
        <v>2526</v>
      </c>
      <c r="H517" s="216">
        <v>0</v>
      </c>
      <c r="I517" s="220" t="s">
        <v>417</v>
      </c>
      <c r="J517" s="137">
        <v>12</v>
      </c>
      <c r="K517" s="105">
        <v>19.54</v>
      </c>
      <c r="L517" s="105" t="s">
        <v>1575</v>
      </c>
      <c r="M517" s="129">
        <f>SUMIFS('C - Sazby a jednotkové ceny'!$H$7:$H$69,'C - Sazby a jednotkové ceny'!$E$7:$E$69,I517,'C - Sazby a jednotkové ceny'!$F$7:$F$69,J517)</f>
        <v>0</v>
      </c>
      <c r="N517" s="131">
        <f t="shared" si="7"/>
        <v>0</v>
      </c>
      <c r="O517" s="137" t="s">
        <v>1586</v>
      </c>
      <c r="P517" s="105" t="s">
        <v>1585</v>
      </c>
      <c r="Q517" s="105" t="s">
        <v>1585</v>
      </c>
      <c r="R517" s="105" t="s">
        <v>1585</v>
      </c>
      <c r="S517" s="105" t="s">
        <v>1585</v>
      </c>
      <c r="T517" s="105" t="s">
        <v>1585</v>
      </c>
    </row>
    <row r="518" spans="1:20" ht="15" customHeight="1" x14ac:dyDescent="0.2">
      <c r="A518" s="230" t="s">
        <v>489</v>
      </c>
      <c r="B518" s="99">
        <v>64</v>
      </c>
      <c r="C518" s="100">
        <v>24283</v>
      </c>
      <c r="D518" s="233" t="s">
        <v>929</v>
      </c>
      <c r="E518" s="101" t="s">
        <v>403</v>
      </c>
      <c r="F518" s="220" t="s">
        <v>1571</v>
      </c>
      <c r="G518" s="216" t="s">
        <v>1552</v>
      </c>
      <c r="H518" s="216">
        <v>43.035999999999994</v>
      </c>
      <c r="I518" s="220" t="s">
        <v>417</v>
      </c>
      <c r="J518" s="137">
        <v>12</v>
      </c>
      <c r="K518" s="105">
        <v>35.840000000000003</v>
      </c>
      <c r="L518" s="105" t="s">
        <v>1575</v>
      </c>
      <c r="M518" s="129">
        <f>SUMIFS('C - Sazby a jednotkové ceny'!$H$7:$H$69,'C - Sazby a jednotkové ceny'!$E$7:$E$69,I518,'C - Sazby a jednotkové ceny'!$F$7:$F$69,J518)</f>
        <v>0</v>
      </c>
      <c r="N518" s="131">
        <f t="shared" si="7"/>
        <v>0</v>
      </c>
      <c r="O518" s="137" t="s">
        <v>1586</v>
      </c>
      <c r="P518" s="105" t="s">
        <v>1585</v>
      </c>
      <c r="Q518" s="105" t="s">
        <v>1585</v>
      </c>
      <c r="R518" s="105" t="s">
        <v>1585</v>
      </c>
      <c r="S518" s="105" t="s">
        <v>1585</v>
      </c>
      <c r="T518" s="105" t="s">
        <v>1585</v>
      </c>
    </row>
    <row r="519" spans="1:20" ht="15" customHeight="1" x14ac:dyDescent="0.2">
      <c r="A519" s="230" t="s">
        <v>489</v>
      </c>
      <c r="B519" s="99">
        <v>64</v>
      </c>
      <c r="C519" s="100">
        <v>24283</v>
      </c>
      <c r="D519" s="233" t="s">
        <v>930</v>
      </c>
      <c r="E519" s="101" t="s">
        <v>403</v>
      </c>
      <c r="F519" s="220" t="s">
        <v>1571</v>
      </c>
      <c r="G519" s="216" t="s">
        <v>1552</v>
      </c>
      <c r="H519" s="216">
        <v>43.035999999999994</v>
      </c>
      <c r="I519" s="220" t="s">
        <v>417</v>
      </c>
      <c r="J519" s="137">
        <v>12</v>
      </c>
      <c r="K519" s="105">
        <v>37.68</v>
      </c>
      <c r="L519" s="105" t="s">
        <v>1575</v>
      </c>
      <c r="M519" s="129">
        <f>SUMIFS('C - Sazby a jednotkové ceny'!$H$7:$H$69,'C - Sazby a jednotkové ceny'!$E$7:$E$69,I519,'C - Sazby a jednotkové ceny'!$F$7:$F$69,J519)</f>
        <v>0</v>
      </c>
      <c r="N519" s="131">
        <f t="shared" ref="N519:N582" si="8">J519*M519*K519*(365/12/28)</f>
        <v>0</v>
      </c>
      <c r="O519" s="137" t="s">
        <v>1586</v>
      </c>
      <c r="P519" s="105" t="s">
        <v>1585</v>
      </c>
      <c r="Q519" s="105" t="s">
        <v>1585</v>
      </c>
      <c r="R519" s="105" t="s">
        <v>1585</v>
      </c>
      <c r="S519" s="105" t="s">
        <v>1585</v>
      </c>
      <c r="T519" s="105" t="s">
        <v>1585</v>
      </c>
    </row>
    <row r="520" spans="1:20" ht="15" customHeight="1" x14ac:dyDescent="0.2">
      <c r="A520" s="230" t="s">
        <v>489</v>
      </c>
      <c r="B520" s="99">
        <v>64</v>
      </c>
      <c r="C520" s="100">
        <v>24283</v>
      </c>
      <c r="D520" s="233" t="s">
        <v>931</v>
      </c>
      <c r="E520" s="101" t="s">
        <v>403</v>
      </c>
      <c r="F520" s="220" t="s">
        <v>1571</v>
      </c>
      <c r="G520" s="216" t="s">
        <v>1552</v>
      </c>
      <c r="H520" s="216">
        <v>43.035999999999994</v>
      </c>
      <c r="I520" s="220" t="s">
        <v>417</v>
      </c>
      <c r="J520" s="137">
        <v>12</v>
      </c>
      <c r="K520" s="105">
        <v>41.65</v>
      </c>
      <c r="L520" s="105" t="s">
        <v>1575</v>
      </c>
      <c r="M520" s="129">
        <f>SUMIFS('C - Sazby a jednotkové ceny'!$H$7:$H$69,'C - Sazby a jednotkové ceny'!$E$7:$E$69,I520,'C - Sazby a jednotkové ceny'!$F$7:$F$69,J520)</f>
        <v>0</v>
      </c>
      <c r="N520" s="131">
        <f t="shared" si="8"/>
        <v>0</v>
      </c>
      <c r="O520" s="137" t="s">
        <v>1586</v>
      </c>
      <c r="P520" s="105" t="s">
        <v>1585</v>
      </c>
      <c r="Q520" s="105" t="s">
        <v>1585</v>
      </c>
      <c r="R520" s="105" t="s">
        <v>1585</v>
      </c>
      <c r="S520" s="105" t="s">
        <v>1585</v>
      </c>
      <c r="T520" s="105" t="s">
        <v>1585</v>
      </c>
    </row>
    <row r="521" spans="1:20" ht="15" customHeight="1" x14ac:dyDescent="0.2">
      <c r="A521" s="230" t="s">
        <v>489</v>
      </c>
      <c r="B521" s="99">
        <v>64</v>
      </c>
      <c r="C521" s="100">
        <v>24283</v>
      </c>
      <c r="D521" s="233" t="s">
        <v>932</v>
      </c>
      <c r="E521" s="101" t="s">
        <v>403</v>
      </c>
      <c r="F521" s="220" t="s">
        <v>1571</v>
      </c>
      <c r="G521" s="216" t="s">
        <v>1552</v>
      </c>
      <c r="H521" s="216">
        <v>21.517999999999997</v>
      </c>
      <c r="I521" s="220" t="s">
        <v>417</v>
      </c>
      <c r="J521" s="137">
        <v>12</v>
      </c>
      <c r="K521" s="105">
        <v>18.77</v>
      </c>
      <c r="L521" s="105" t="s">
        <v>1575</v>
      </c>
      <c r="M521" s="129">
        <f>SUMIFS('C - Sazby a jednotkové ceny'!$H$7:$H$69,'C - Sazby a jednotkové ceny'!$E$7:$E$69,I521,'C - Sazby a jednotkové ceny'!$F$7:$F$69,J521)</f>
        <v>0</v>
      </c>
      <c r="N521" s="131">
        <f t="shared" si="8"/>
        <v>0</v>
      </c>
      <c r="O521" s="137" t="s">
        <v>1586</v>
      </c>
      <c r="P521" s="105" t="s">
        <v>1585</v>
      </c>
      <c r="Q521" s="105" t="s">
        <v>1585</v>
      </c>
      <c r="R521" s="105" t="s">
        <v>1585</v>
      </c>
      <c r="S521" s="105" t="s">
        <v>1585</v>
      </c>
      <c r="T521" s="105" t="s">
        <v>1585</v>
      </c>
    </row>
    <row r="522" spans="1:20" ht="15" customHeight="1" x14ac:dyDescent="0.2">
      <c r="A522" s="230" t="s">
        <v>489</v>
      </c>
      <c r="B522" s="99">
        <v>64</v>
      </c>
      <c r="C522" s="100">
        <v>24283</v>
      </c>
      <c r="D522" s="233" t="s">
        <v>933</v>
      </c>
      <c r="E522" s="101" t="s">
        <v>403</v>
      </c>
      <c r="F522" s="220" t="s">
        <v>1571</v>
      </c>
      <c r="G522" s="216" t="s">
        <v>1552</v>
      </c>
      <c r="H522" s="216">
        <v>21.517999999999997</v>
      </c>
      <c r="I522" s="220" t="s">
        <v>417</v>
      </c>
      <c r="J522" s="137">
        <v>12</v>
      </c>
      <c r="K522" s="105">
        <v>18.89</v>
      </c>
      <c r="L522" s="105" t="s">
        <v>1575</v>
      </c>
      <c r="M522" s="129">
        <f>SUMIFS('C - Sazby a jednotkové ceny'!$H$7:$H$69,'C - Sazby a jednotkové ceny'!$E$7:$E$69,I522,'C - Sazby a jednotkové ceny'!$F$7:$F$69,J522)</f>
        <v>0</v>
      </c>
      <c r="N522" s="131">
        <f t="shared" si="8"/>
        <v>0</v>
      </c>
      <c r="O522" s="137" t="s">
        <v>1586</v>
      </c>
      <c r="P522" s="105" t="s">
        <v>1585</v>
      </c>
      <c r="Q522" s="105" t="s">
        <v>1585</v>
      </c>
      <c r="R522" s="105" t="s">
        <v>1585</v>
      </c>
      <c r="S522" s="105" t="s">
        <v>1585</v>
      </c>
      <c r="T522" s="105" t="s">
        <v>1585</v>
      </c>
    </row>
    <row r="523" spans="1:20" ht="15" customHeight="1" x14ac:dyDescent="0.2">
      <c r="A523" s="230" t="s">
        <v>489</v>
      </c>
      <c r="B523" s="99">
        <v>64</v>
      </c>
      <c r="C523" s="100">
        <v>24283</v>
      </c>
      <c r="D523" s="233" t="s">
        <v>934</v>
      </c>
      <c r="E523" s="101" t="s">
        <v>403</v>
      </c>
      <c r="F523" s="220" t="s">
        <v>1571</v>
      </c>
      <c r="G523" s="216" t="s">
        <v>1552</v>
      </c>
      <c r="H523" s="216">
        <v>21.517999999999997</v>
      </c>
      <c r="I523" s="220" t="s">
        <v>417</v>
      </c>
      <c r="J523" s="137">
        <v>12</v>
      </c>
      <c r="K523" s="105">
        <v>21.23</v>
      </c>
      <c r="L523" s="105" t="s">
        <v>1575</v>
      </c>
      <c r="M523" s="129">
        <f>SUMIFS('C - Sazby a jednotkové ceny'!$H$7:$H$69,'C - Sazby a jednotkové ceny'!$E$7:$E$69,I523,'C - Sazby a jednotkové ceny'!$F$7:$F$69,J523)</f>
        <v>0</v>
      </c>
      <c r="N523" s="131">
        <f t="shared" si="8"/>
        <v>0</v>
      </c>
      <c r="O523" s="137" t="s">
        <v>1586</v>
      </c>
      <c r="P523" s="105" t="s">
        <v>1585</v>
      </c>
      <c r="Q523" s="105" t="s">
        <v>1585</v>
      </c>
      <c r="R523" s="105" t="s">
        <v>1585</v>
      </c>
      <c r="S523" s="105" t="s">
        <v>1585</v>
      </c>
      <c r="T523" s="105" t="s">
        <v>1585</v>
      </c>
    </row>
    <row r="524" spans="1:20" ht="15" customHeight="1" x14ac:dyDescent="0.2">
      <c r="A524" s="230" t="s">
        <v>489</v>
      </c>
      <c r="B524" s="99">
        <v>64</v>
      </c>
      <c r="C524" s="100">
        <v>24283</v>
      </c>
      <c r="D524" s="233" t="s">
        <v>935</v>
      </c>
      <c r="E524" s="101" t="s">
        <v>403</v>
      </c>
      <c r="F524" s="220" t="s">
        <v>1571</v>
      </c>
      <c r="G524" s="216" t="s">
        <v>2538</v>
      </c>
      <c r="H524" s="216">
        <v>0</v>
      </c>
      <c r="I524" s="220" t="s">
        <v>417</v>
      </c>
      <c r="J524" s="137">
        <v>12</v>
      </c>
      <c r="K524" s="105">
        <v>19.420000000000002</v>
      </c>
      <c r="L524" s="105" t="s">
        <v>1575</v>
      </c>
      <c r="M524" s="129">
        <f>SUMIFS('C - Sazby a jednotkové ceny'!$H$7:$H$69,'C - Sazby a jednotkové ceny'!$E$7:$E$69,I524,'C - Sazby a jednotkové ceny'!$F$7:$F$69,J524)</f>
        <v>0</v>
      </c>
      <c r="N524" s="131">
        <f t="shared" si="8"/>
        <v>0</v>
      </c>
      <c r="O524" s="137" t="s">
        <v>1586</v>
      </c>
      <c r="P524" s="105" t="s">
        <v>1585</v>
      </c>
      <c r="Q524" s="105" t="s">
        <v>1585</v>
      </c>
      <c r="R524" s="105" t="s">
        <v>1585</v>
      </c>
      <c r="S524" s="105" t="s">
        <v>1585</v>
      </c>
      <c r="T524" s="105" t="s">
        <v>1585</v>
      </c>
    </row>
    <row r="525" spans="1:20" ht="15" customHeight="1" x14ac:dyDescent="0.2">
      <c r="A525" s="230" t="s">
        <v>489</v>
      </c>
      <c r="B525" s="99">
        <v>64</v>
      </c>
      <c r="C525" s="100">
        <v>24283</v>
      </c>
      <c r="D525" s="233" t="s">
        <v>936</v>
      </c>
      <c r="E525" s="101" t="s">
        <v>403</v>
      </c>
      <c r="F525" s="220" t="s">
        <v>1571</v>
      </c>
      <c r="G525" s="216" t="s">
        <v>1557</v>
      </c>
      <c r="H525" s="216">
        <v>0</v>
      </c>
      <c r="I525" s="220" t="s">
        <v>417</v>
      </c>
      <c r="J525" s="137">
        <v>12</v>
      </c>
      <c r="K525" s="105">
        <v>2.89</v>
      </c>
      <c r="L525" s="105" t="s">
        <v>1575</v>
      </c>
      <c r="M525" s="129">
        <f>SUMIFS('C - Sazby a jednotkové ceny'!$H$7:$H$69,'C - Sazby a jednotkové ceny'!$E$7:$E$69,I525,'C - Sazby a jednotkové ceny'!$F$7:$F$69,J525)</f>
        <v>0</v>
      </c>
      <c r="N525" s="131">
        <f t="shared" si="8"/>
        <v>0</v>
      </c>
      <c r="O525" s="137" t="s">
        <v>1586</v>
      </c>
      <c r="P525" s="105" t="s">
        <v>1585</v>
      </c>
      <c r="Q525" s="105" t="s">
        <v>1585</v>
      </c>
      <c r="R525" s="105" t="s">
        <v>1585</v>
      </c>
      <c r="S525" s="105" t="s">
        <v>1585</v>
      </c>
      <c r="T525" s="105" t="s">
        <v>1585</v>
      </c>
    </row>
    <row r="526" spans="1:20" ht="15" customHeight="1" x14ac:dyDescent="0.2">
      <c r="A526" s="230" t="s">
        <v>489</v>
      </c>
      <c r="B526" s="99">
        <v>64</v>
      </c>
      <c r="C526" s="100">
        <v>24283</v>
      </c>
      <c r="D526" s="233" t="s">
        <v>937</v>
      </c>
      <c r="E526" s="101" t="s">
        <v>403</v>
      </c>
      <c r="F526" s="220" t="s">
        <v>1571</v>
      </c>
      <c r="G526" s="216" t="s">
        <v>2538</v>
      </c>
      <c r="H526" s="216">
        <v>0</v>
      </c>
      <c r="I526" s="220" t="s">
        <v>417</v>
      </c>
      <c r="J526" s="137">
        <v>12</v>
      </c>
      <c r="K526" s="105">
        <v>21.83</v>
      </c>
      <c r="L526" s="105" t="s">
        <v>1575</v>
      </c>
      <c r="M526" s="129">
        <f>SUMIFS('C - Sazby a jednotkové ceny'!$H$7:$H$69,'C - Sazby a jednotkové ceny'!$E$7:$E$69,I526,'C - Sazby a jednotkové ceny'!$F$7:$F$69,J526)</f>
        <v>0</v>
      </c>
      <c r="N526" s="131">
        <f t="shared" si="8"/>
        <v>0</v>
      </c>
      <c r="O526" s="137" t="s">
        <v>1586</v>
      </c>
      <c r="P526" s="105" t="s">
        <v>1585</v>
      </c>
      <c r="Q526" s="105" t="s">
        <v>1585</v>
      </c>
      <c r="R526" s="105" t="s">
        <v>1585</v>
      </c>
      <c r="S526" s="105" t="s">
        <v>1585</v>
      </c>
      <c r="T526" s="105" t="s">
        <v>1585</v>
      </c>
    </row>
    <row r="527" spans="1:20" ht="15" customHeight="1" x14ac:dyDescent="0.2">
      <c r="A527" s="230" t="s">
        <v>489</v>
      </c>
      <c r="B527" s="99">
        <v>64</v>
      </c>
      <c r="C527" s="100">
        <v>24283</v>
      </c>
      <c r="D527" s="233" t="s">
        <v>938</v>
      </c>
      <c r="E527" s="101" t="s">
        <v>403</v>
      </c>
      <c r="F527" s="220" t="s">
        <v>1571</v>
      </c>
      <c r="G527" s="216" t="s">
        <v>1552</v>
      </c>
      <c r="H527" s="216">
        <v>20.096999999999998</v>
      </c>
      <c r="I527" s="220" t="s">
        <v>417</v>
      </c>
      <c r="J527" s="137">
        <v>12</v>
      </c>
      <c r="K527" s="105">
        <v>9.8000000000000007</v>
      </c>
      <c r="L527" s="105" t="s">
        <v>1575</v>
      </c>
      <c r="M527" s="129">
        <f>SUMIFS('C - Sazby a jednotkové ceny'!$H$7:$H$69,'C - Sazby a jednotkové ceny'!$E$7:$E$69,I527,'C - Sazby a jednotkové ceny'!$F$7:$F$69,J527)</f>
        <v>0</v>
      </c>
      <c r="N527" s="131">
        <f t="shared" si="8"/>
        <v>0</v>
      </c>
      <c r="O527" s="137" t="s">
        <v>1586</v>
      </c>
      <c r="P527" s="105" t="s">
        <v>1585</v>
      </c>
      <c r="Q527" s="105" t="s">
        <v>1585</v>
      </c>
      <c r="R527" s="105" t="s">
        <v>1585</v>
      </c>
      <c r="S527" s="105" t="s">
        <v>1585</v>
      </c>
      <c r="T527" s="105" t="s">
        <v>1585</v>
      </c>
    </row>
    <row r="528" spans="1:20" ht="15" customHeight="1" x14ac:dyDescent="0.2">
      <c r="A528" s="230" t="s">
        <v>489</v>
      </c>
      <c r="B528" s="99">
        <v>64</v>
      </c>
      <c r="C528" s="100">
        <v>24283</v>
      </c>
      <c r="D528" s="233" t="s">
        <v>939</v>
      </c>
      <c r="E528" s="101" t="s">
        <v>403</v>
      </c>
      <c r="F528" s="220" t="s">
        <v>1571</v>
      </c>
      <c r="G528" s="216" t="s">
        <v>1552</v>
      </c>
      <c r="H528" s="216">
        <v>80.387999999999991</v>
      </c>
      <c r="I528" s="220" t="s">
        <v>417</v>
      </c>
      <c r="J528" s="137">
        <v>12</v>
      </c>
      <c r="K528" s="105">
        <v>94.5</v>
      </c>
      <c r="L528" s="105" t="s">
        <v>1575</v>
      </c>
      <c r="M528" s="129">
        <f>SUMIFS('C - Sazby a jednotkové ceny'!$H$7:$H$69,'C - Sazby a jednotkové ceny'!$E$7:$E$69,I528,'C - Sazby a jednotkové ceny'!$F$7:$F$69,J528)</f>
        <v>0</v>
      </c>
      <c r="N528" s="131">
        <f t="shared" si="8"/>
        <v>0</v>
      </c>
      <c r="O528" s="137" t="s">
        <v>1586</v>
      </c>
      <c r="P528" s="105" t="s">
        <v>1585</v>
      </c>
      <c r="Q528" s="105" t="s">
        <v>1585</v>
      </c>
      <c r="R528" s="105" t="s">
        <v>1585</v>
      </c>
      <c r="S528" s="105" t="s">
        <v>1585</v>
      </c>
      <c r="T528" s="105" t="s">
        <v>1585</v>
      </c>
    </row>
    <row r="529" spans="1:20" ht="15" customHeight="1" x14ac:dyDescent="0.2">
      <c r="A529" s="230" t="s">
        <v>489</v>
      </c>
      <c r="B529" s="99">
        <v>64</v>
      </c>
      <c r="C529" s="100">
        <v>24283</v>
      </c>
      <c r="D529" s="233" t="s">
        <v>940</v>
      </c>
      <c r="E529" s="101" t="s">
        <v>403</v>
      </c>
      <c r="F529" s="220" t="s">
        <v>1571</v>
      </c>
      <c r="G529" s="216" t="s">
        <v>1558</v>
      </c>
      <c r="H529" s="216">
        <v>0</v>
      </c>
      <c r="I529" s="220" t="s">
        <v>417</v>
      </c>
      <c r="J529" s="137">
        <v>12</v>
      </c>
      <c r="K529" s="105">
        <v>19.260000000000002</v>
      </c>
      <c r="L529" s="105" t="s">
        <v>1575</v>
      </c>
      <c r="M529" s="129">
        <f>SUMIFS('C - Sazby a jednotkové ceny'!$H$7:$H$69,'C - Sazby a jednotkové ceny'!$E$7:$E$69,I529,'C - Sazby a jednotkové ceny'!$F$7:$F$69,J529)</f>
        <v>0</v>
      </c>
      <c r="N529" s="131">
        <f t="shared" si="8"/>
        <v>0</v>
      </c>
      <c r="O529" s="137" t="s">
        <v>1586</v>
      </c>
      <c r="P529" s="105" t="s">
        <v>1585</v>
      </c>
      <c r="Q529" s="105" t="s">
        <v>1585</v>
      </c>
      <c r="R529" s="105" t="s">
        <v>1585</v>
      </c>
      <c r="S529" s="105" t="s">
        <v>1585</v>
      </c>
      <c r="T529" s="105" t="s">
        <v>1585</v>
      </c>
    </row>
    <row r="530" spans="1:20" ht="15" customHeight="1" x14ac:dyDescent="0.2">
      <c r="A530" s="230" t="s">
        <v>489</v>
      </c>
      <c r="B530" s="99">
        <v>64</v>
      </c>
      <c r="C530" s="100">
        <v>24283</v>
      </c>
      <c r="D530" s="233" t="s">
        <v>941</v>
      </c>
      <c r="E530" s="101" t="s">
        <v>403</v>
      </c>
      <c r="F530" s="220" t="s">
        <v>1571</v>
      </c>
      <c r="G530" s="216" t="s">
        <v>1552</v>
      </c>
      <c r="H530" s="216">
        <v>43.035999999999994</v>
      </c>
      <c r="I530" s="220" t="s">
        <v>417</v>
      </c>
      <c r="J530" s="137">
        <v>12</v>
      </c>
      <c r="K530" s="105">
        <v>36.44</v>
      </c>
      <c r="L530" s="105" t="s">
        <v>1575</v>
      </c>
      <c r="M530" s="129">
        <f>SUMIFS('C - Sazby a jednotkové ceny'!$H$7:$H$69,'C - Sazby a jednotkové ceny'!$E$7:$E$69,I530,'C - Sazby a jednotkové ceny'!$F$7:$F$69,J530)</f>
        <v>0</v>
      </c>
      <c r="N530" s="131">
        <f t="shared" si="8"/>
        <v>0</v>
      </c>
      <c r="O530" s="137" t="s">
        <v>1586</v>
      </c>
      <c r="P530" s="105" t="s">
        <v>1585</v>
      </c>
      <c r="Q530" s="105" t="s">
        <v>1585</v>
      </c>
      <c r="R530" s="105" t="s">
        <v>1585</v>
      </c>
      <c r="S530" s="105" t="s">
        <v>1585</v>
      </c>
      <c r="T530" s="105" t="s">
        <v>1585</v>
      </c>
    </row>
    <row r="531" spans="1:20" ht="15" customHeight="1" x14ac:dyDescent="0.2">
      <c r="A531" s="230" t="s">
        <v>489</v>
      </c>
      <c r="B531" s="99">
        <v>64</v>
      </c>
      <c r="C531" s="100">
        <v>24283</v>
      </c>
      <c r="D531" s="233" t="s">
        <v>942</v>
      </c>
      <c r="E531" s="101" t="s">
        <v>403</v>
      </c>
      <c r="F531" s="220" t="s">
        <v>1571</v>
      </c>
      <c r="G531" s="216" t="s">
        <v>1552</v>
      </c>
      <c r="H531" s="216">
        <v>21.517999999999997</v>
      </c>
      <c r="I531" s="220" t="s">
        <v>417</v>
      </c>
      <c r="J531" s="137">
        <v>12</v>
      </c>
      <c r="K531" s="105">
        <v>17.78</v>
      </c>
      <c r="L531" s="105" t="s">
        <v>1575</v>
      </c>
      <c r="M531" s="129">
        <f>SUMIFS('C - Sazby a jednotkové ceny'!$H$7:$H$69,'C - Sazby a jednotkové ceny'!$E$7:$E$69,I531,'C - Sazby a jednotkové ceny'!$F$7:$F$69,J531)</f>
        <v>0</v>
      </c>
      <c r="N531" s="131">
        <f t="shared" si="8"/>
        <v>0</v>
      </c>
      <c r="O531" s="137" t="s">
        <v>1586</v>
      </c>
      <c r="P531" s="105" t="s">
        <v>1585</v>
      </c>
      <c r="Q531" s="105" t="s">
        <v>1585</v>
      </c>
      <c r="R531" s="105" t="s">
        <v>1585</v>
      </c>
      <c r="S531" s="105" t="s">
        <v>1585</v>
      </c>
      <c r="T531" s="105" t="s">
        <v>1585</v>
      </c>
    </row>
    <row r="532" spans="1:20" ht="15" customHeight="1" x14ac:dyDescent="0.2">
      <c r="A532" s="230" t="s">
        <v>489</v>
      </c>
      <c r="B532" s="99">
        <v>64</v>
      </c>
      <c r="C532" s="100">
        <v>24283</v>
      </c>
      <c r="D532" s="233" t="s">
        <v>943</v>
      </c>
      <c r="E532" s="101" t="s">
        <v>403</v>
      </c>
      <c r="F532" s="220" t="s">
        <v>1571</v>
      </c>
      <c r="G532" s="216" t="s">
        <v>2538</v>
      </c>
      <c r="H532" s="216">
        <v>21.517999999999997</v>
      </c>
      <c r="I532" s="220" t="s">
        <v>417</v>
      </c>
      <c r="J532" s="137">
        <v>12</v>
      </c>
      <c r="K532" s="105">
        <v>15.4</v>
      </c>
      <c r="L532" s="105" t="s">
        <v>1575</v>
      </c>
      <c r="M532" s="129">
        <f>SUMIFS('C - Sazby a jednotkové ceny'!$H$7:$H$69,'C - Sazby a jednotkové ceny'!$E$7:$E$69,I532,'C - Sazby a jednotkové ceny'!$F$7:$F$69,J532)</f>
        <v>0</v>
      </c>
      <c r="N532" s="131">
        <f t="shared" si="8"/>
        <v>0</v>
      </c>
      <c r="O532" s="137" t="s">
        <v>1586</v>
      </c>
      <c r="P532" s="105" t="s">
        <v>1585</v>
      </c>
      <c r="Q532" s="105" t="s">
        <v>1585</v>
      </c>
      <c r="R532" s="105" t="s">
        <v>1585</v>
      </c>
      <c r="S532" s="105" t="s">
        <v>1585</v>
      </c>
      <c r="T532" s="105" t="s">
        <v>1585</v>
      </c>
    </row>
    <row r="533" spans="1:20" ht="15" customHeight="1" x14ac:dyDescent="0.2">
      <c r="A533" s="230" t="s">
        <v>2510</v>
      </c>
      <c r="B533" s="99">
        <v>64</v>
      </c>
      <c r="C533" s="100">
        <v>24283</v>
      </c>
      <c r="D533" s="233" t="s">
        <v>944</v>
      </c>
      <c r="E533" s="101" t="s">
        <v>403</v>
      </c>
      <c r="F533" s="220" t="s">
        <v>1571</v>
      </c>
      <c r="G533" s="216" t="s">
        <v>1558</v>
      </c>
      <c r="H533" s="216">
        <v>43.035999999999994</v>
      </c>
      <c r="I533" s="220" t="s">
        <v>417</v>
      </c>
      <c r="J533" s="137">
        <v>12</v>
      </c>
      <c r="K533" s="105">
        <v>21.2</v>
      </c>
      <c r="L533" s="105" t="s">
        <v>1575</v>
      </c>
      <c r="M533" s="129">
        <f>SUMIFS('C - Sazby a jednotkové ceny'!$H$7:$H$69,'C - Sazby a jednotkové ceny'!$E$7:$E$69,I533,'C - Sazby a jednotkové ceny'!$F$7:$F$69,J533)</f>
        <v>0</v>
      </c>
      <c r="N533" s="131">
        <f t="shared" si="8"/>
        <v>0</v>
      </c>
      <c r="O533" s="137" t="s">
        <v>1586</v>
      </c>
      <c r="P533" s="105" t="s">
        <v>1585</v>
      </c>
      <c r="Q533" s="105" t="s">
        <v>1585</v>
      </c>
      <c r="R533" s="105" t="s">
        <v>1585</v>
      </c>
      <c r="S533" s="105" t="s">
        <v>1585</v>
      </c>
      <c r="T533" s="105" t="s">
        <v>1585</v>
      </c>
    </row>
    <row r="534" spans="1:20" ht="15" customHeight="1" x14ac:dyDescent="0.2">
      <c r="A534" s="230" t="s">
        <v>489</v>
      </c>
      <c r="B534" s="99">
        <v>64</v>
      </c>
      <c r="C534" s="100">
        <v>24283</v>
      </c>
      <c r="D534" s="233" t="s">
        <v>945</v>
      </c>
      <c r="E534" s="101" t="s">
        <v>403</v>
      </c>
      <c r="F534" s="220" t="s">
        <v>1571</v>
      </c>
      <c r="G534" s="216" t="s">
        <v>1552</v>
      </c>
      <c r="H534" s="216">
        <v>43.035999999999994</v>
      </c>
      <c r="I534" s="220" t="s">
        <v>417</v>
      </c>
      <c r="J534" s="137">
        <v>12</v>
      </c>
      <c r="K534" s="105">
        <v>35.68</v>
      </c>
      <c r="L534" s="105" t="s">
        <v>1575</v>
      </c>
      <c r="M534" s="129">
        <f>SUMIFS('C - Sazby a jednotkové ceny'!$H$7:$H$69,'C - Sazby a jednotkové ceny'!$E$7:$E$69,I534,'C - Sazby a jednotkové ceny'!$F$7:$F$69,J534)</f>
        <v>0</v>
      </c>
      <c r="N534" s="131">
        <f t="shared" si="8"/>
        <v>0</v>
      </c>
      <c r="O534" s="137" t="s">
        <v>1586</v>
      </c>
      <c r="P534" s="105" t="s">
        <v>1585</v>
      </c>
      <c r="Q534" s="105" t="s">
        <v>1585</v>
      </c>
      <c r="R534" s="105" t="s">
        <v>1585</v>
      </c>
      <c r="S534" s="105" t="s">
        <v>1585</v>
      </c>
      <c r="T534" s="105" t="s">
        <v>1585</v>
      </c>
    </row>
    <row r="535" spans="1:20" ht="15" customHeight="1" x14ac:dyDescent="0.2">
      <c r="A535" s="230" t="s">
        <v>489</v>
      </c>
      <c r="B535" s="99">
        <v>64</v>
      </c>
      <c r="C535" s="100">
        <v>24283</v>
      </c>
      <c r="D535" s="233" t="s">
        <v>946</v>
      </c>
      <c r="E535" s="101" t="s">
        <v>403</v>
      </c>
      <c r="F535" s="220" t="s">
        <v>1571</v>
      </c>
      <c r="G535" s="216" t="s">
        <v>1552</v>
      </c>
      <c r="H535" s="216">
        <v>11.889999999999999</v>
      </c>
      <c r="I535" s="220" t="s">
        <v>417</v>
      </c>
      <c r="J535" s="137">
        <v>12</v>
      </c>
      <c r="K535" s="105">
        <v>13.25</v>
      </c>
      <c r="L535" s="105" t="s">
        <v>1575</v>
      </c>
      <c r="M535" s="129">
        <f>SUMIFS('C - Sazby a jednotkové ceny'!$H$7:$H$69,'C - Sazby a jednotkové ceny'!$E$7:$E$69,I535,'C - Sazby a jednotkové ceny'!$F$7:$F$69,J535)</f>
        <v>0</v>
      </c>
      <c r="N535" s="131">
        <f t="shared" si="8"/>
        <v>0</v>
      </c>
      <c r="O535" s="137" t="s">
        <v>1586</v>
      </c>
      <c r="P535" s="105" t="s">
        <v>1585</v>
      </c>
      <c r="Q535" s="105" t="s">
        <v>1585</v>
      </c>
      <c r="R535" s="105" t="s">
        <v>1585</v>
      </c>
      <c r="S535" s="105" t="s">
        <v>1585</v>
      </c>
      <c r="T535" s="105" t="s">
        <v>1585</v>
      </c>
    </row>
    <row r="536" spans="1:20" ht="15" customHeight="1" x14ac:dyDescent="0.2">
      <c r="A536" s="230" t="s">
        <v>489</v>
      </c>
      <c r="B536" s="99">
        <v>64</v>
      </c>
      <c r="C536" s="100">
        <v>24283</v>
      </c>
      <c r="D536" s="233" t="s">
        <v>947</v>
      </c>
      <c r="E536" s="101" t="s">
        <v>403</v>
      </c>
      <c r="F536" s="220" t="s">
        <v>1571</v>
      </c>
      <c r="G536" s="216" t="s">
        <v>1552</v>
      </c>
      <c r="H536" s="216">
        <v>11.889999999999999</v>
      </c>
      <c r="I536" s="220" t="s">
        <v>417</v>
      </c>
      <c r="J536" s="137">
        <v>12</v>
      </c>
      <c r="K536" s="105">
        <v>12.56</v>
      </c>
      <c r="L536" s="105" t="s">
        <v>1575</v>
      </c>
      <c r="M536" s="129">
        <f>SUMIFS('C - Sazby a jednotkové ceny'!$H$7:$H$69,'C - Sazby a jednotkové ceny'!$E$7:$E$69,I536,'C - Sazby a jednotkové ceny'!$F$7:$F$69,J536)</f>
        <v>0</v>
      </c>
      <c r="N536" s="131">
        <f t="shared" si="8"/>
        <v>0</v>
      </c>
      <c r="O536" s="137" t="s">
        <v>1586</v>
      </c>
      <c r="P536" s="105" t="s">
        <v>1585</v>
      </c>
      <c r="Q536" s="105" t="s">
        <v>1585</v>
      </c>
      <c r="R536" s="105" t="s">
        <v>1585</v>
      </c>
      <c r="S536" s="105" t="s">
        <v>1585</v>
      </c>
      <c r="T536" s="105" t="s">
        <v>1585</v>
      </c>
    </row>
    <row r="537" spans="1:20" ht="15" customHeight="1" x14ac:dyDescent="0.2">
      <c r="A537" s="230" t="s">
        <v>489</v>
      </c>
      <c r="B537" s="99">
        <v>64</v>
      </c>
      <c r="C537" s="100">
        <v>24283</v>
      </c>
      <c r="D537" s="233" t="s">
        <v>948</v>
      </c>
      <c r="E537" s="101" t="s">
        <v>403</v>
      </c>
      <c r="F537" s="220" t="s">
        <v>1571</v>
      </c>
      <c r="G537" s="216" t="s">
        <v>1552</v>
      </c>
      <c r="H537" s="216">
        <v>11.889999999999999</v>
      </c>
      <c r="I537" s="220" t="s">
        <v>417</v>
      </c>
      <c r="J537" s="137">
        <v>12</v>
      </c>
      <c r="K537" s="105">
        <v>12.32</v>
      </c>
      <c r="L537" s="105" t="s">
        <v>1575</v>
      </c>
      <c r="M537" s="129">
        <f>SUMIFS('C - Sazby a jednotkové ceny'!$H$7:$H$69,'C - Sazby a jednotkové ceny'!$E$7:$E$69,I537,'C - Sazby a jednotkové ceny'!$F$7:$F$69,J537)</f>
        <v>0</v>
      </c>
      <c r="N537" s="131">
        <f t="shared" si="8"/>
        <v>0</v>
      </c>
      <c r="O537" s="137" t="s">
        <v>1586</v>
      </c>
      <c r="P537" s="105" t="s">
        <v>1585</v>
      </c>
      <c r="Q537" s="105" t="s">
        <v>1585</v>
      </c>
      <c r="R537" s="105" t="s">
        <v>1585</v>
      </c>
      <c r="S537" s="105" t="s">
        <v>1585</v>
      </c>
      <c r="T537" s="105" t="s">
        <v>1585</v>
      </c>
    </row>
    <row r="538" spans="1:20" ht="15" customHeight="1" x14ac:dyDescent="0.2">
      <c r="A538" s="230" t="s">
        <v>489</v>
      </c>
      <c r="B538" s="99">
        <v>64</v>
      </c>
      <c r="C538" s="100">
        <v>24283</v>
      </c>
      <c r="D538" s="233" t="s">
        <v>949</v>
      </c>
      <c r="E538" s="101" t="s">
        <v>403</v>
      </c>
      <c r="F538" s="220" t="s">
        <v>1571</v>
      </c>
      <c r="G538" s="216" t="s">
        <v>1552</v>
      </c>
      <c r="H538" s="216">
        <v>11.889999999999999</v>
      </c>
      <c r="I538" s="220" t="s">
        <v>417</v>
      </c>
      <c r="J538" s="137">
        <v>12</v>
      </c>
      <c r="K538" s="105">
        <v>13.02</v>
      </c>
      <c r="L538" s="105" t="s">
        <v>1575</v>
      </c>
      <c r="M538" s="129">
        <f>SUMIFS('C - Sazby a jednotkové ceny'!$H$7:$H$69,'C - Sazby a jednotkové ceny'!$E$7:$E$69,I538,'C - Sazby a jednotkové ceny'!$F$7:$F$69,J538)</f>
        <v>0</v>
      </c>
      <c r="N538" s="131">
        <f t="shared" si="8"/>
        <v>0</v>
      </c>
      <c r="O538" s="137" t="s">
        <v>1586</v>
      </c>
      <c r="P538" s="105" t="s">
        <v>1585</v>
      </c>
      <c r="Q538" s="105" t="s">
        <v>1585</v>
      </c>
      <c r="R538" s="105" t="s">
        <v>1585</v>
      </c>
      <c r="S538" s="105" t="s">
        <v>1585</v>
      </c>
      <c r="T538" s="105" t="s">
        <v>1585</v>
      </c>
    </row>
    <row r="539" spans="1:20" ht="15" customHeight="1" x14ac:dyDescent="0.2">
      <c r="A539" s="230" t="s">
        <v>489</v>
      </c>
      <c r="B539" s="99">
        <v>64</v>
      </c>
      <c r="C539" s="100">
        <v>24283</v>
      </c>
      <c r="D539" s="233" t="s">
        <v>950</v>
      </c>
      <c r="E539" s="101" t="s">
        <v>403</v>
      </c>
      <c r="F539" s="220" t="s">
        <v>1571</v>
      </c>
      <c r="G539" s="216" t="s">
        <v>1552</v>
      </c>
      <c r="H539" s="216">
        <v>23.779999999999998</v>
      </c>
      <c r="I539" s="220" t="s">
        <v>417</v>
      </c>
      <c r="J539" s="137">
        <v>12</v>
      </c>
      <c r="K539" s="105">
        <v>31.01</v>
      </c>
      <c r="L539" s="105" t="s">
        <v>1575</v>
      </c>
      <c r="M539" s="129">
        <f>SUMIFS('C - Sazby a jednotkové ceny'!$H$7:$H$69,'C - Sazby a jednotkové ceny'!$E$7:$E$69,I539,'C - Sazby a jednotkové ceny'!$F$7:$F$69,J539)</f>
        <v>0</v>
      </c>
      <c r="N539" s="131">
        <f t="shared" si="8"/>
        <v>0</v>
      </c>
      <c r="O539" s="137" t="s">
        <v>1586</v>
      </c>
      <c r="P539" s="105" t="s">
        <v>1585</v>
      </c>
      <c r="Q539" s="105" t="s">
        <v>1585</v>
      </c>
      <c r="R539" s="105" t="s">
        <v>1585</v>
      </c>
      <c r="S539" s="105" t="s">
        <v>1585</v>
      </c>
      <c r="T539" s="105" t="s">
        <v>1585</v>
      </c>
    </row>
    <row r="540" spans="1:20" ht="15" customHeight="1" x14ac:dyDescent="0.2">
      <c r="A540" s="230" t="s">
        <v>489</v>
      </c>
      <c r="B540" s="99">
        <v>64</v>
      </c>
      <c r="C540" s="100">
        <v>24283</v>
      </c>
      <c r="D540" s="233" t="s">
        <v>951</v>
      </c>
      <c r="E540" s="101" t="s">
        <v>403</v>
      </c>
      <c r="F540" s="220" t="s">
        <v>1571</v>
      </c>
      <c r="G540" s="216" t="s">
        <v>1552</v>
      </c>
      <c r="H540" s="216">
        <v>11.889999999999999</v>
      </c>
      <c r="I540" s="220" t="s">
        <v>417</v>
      </c>
      <c r="J540" s="137">
        <v>12</v>
      </c>
      <c r="K540" s="105">
        <v>14.77</v>
      </c>
      <c r="L540" s="105" t="s">
        <v>1575</v>
      </c>
      <c r="M540" s="129">
        <f>SUMIFS('C - Sazby a jednotkové ceny'!$H$7:$H$69,'C - Sazby a jednotkové ceny'!$E$7:$E$69,I540,'C - Sazby a jednotkové ceny'!$F$7:$F$69,J540)</f>
        <v>0</v>
      </c>
      <c r="N540" s="131">
        <f t="shared" si="8"/>
        <v>0</v>
      </c>
      <c r="O540" s="137" t="s">
        <v>1586</v>
      </c>
      <c r="P540" s="105" t="s">
        <v>1585</v>
      </c>
      <c r="Q540" s="105" t="s">
        <v>1585</v>
      </c>
      <c r="R540" s="105" t="s">
        <v>1585</v>
      </c>
      <c r="S540" s="105" t="s">
        <v>1585</v>
      </c>
      <c r="T540" s="105" t="s">
        <v>1585</v>
      </c>
    </row>
    <row r="541" spans="1:20" ht="15" customHeight="1" x14ac:dyDescent="0.2">
      <c r="A541" s="230" t="s">
        <v>489</v>
      </c>
      <c r="B541" s="99">
        <v>64</v>
      </c>
      <c r="C541" s="100">
        <v>24283</v>
      </c>
      <c r="D541" s="233" t="s">
        <v>952</v>
      </c>
      <c r="E541" s="101" t="s">
        <v>403</v>
      </c>
      <c r="F541" s="220" t="s">
        <v>1571</v>
      </c>
      <c r="G541" s="216" t="s">
        <v>1552</v>
      </c>
      <c r="H541" s="216">
        <v>11.889999999999999</v>
      </c>
      <c r="I541" s="220" t="s">
        <v>417</v>
      </c>
      <c r="J541" s="137">
        <v>12</v>
      </c>
      <c r="K541" s="105">
        <v>9.57</v>
      </c>
      <c r="L541" s="105" t="s">
        <v>1575</v>
      </c>
      <c r="M541" s="129">
        <f>SUMIFS('C - Sazby a jednotkové ceny'!$H$7:$H$69,'C - Sazby a jednotkové ceny'!$E$7:$E$69,I541,'C - Sazby a jednotkové ceny'!$F$7:$F$69,J541)</f>
        <v>0</v>
      </c>
      <c r="N541" s="131">
        <f t="shared" si="8"/>
        <v>0</v>
      </c>
      <c r="O541" s="137" t="s">
        <v>1586</v>
      </c>
      <c r="P541" s="105" t="s">
        <v>1585</v>
      </c>
      <c r="Q541" s="105" t="s">
        <v>1585</v>
      </c>
      <c r="R541" s="105" t="s">
        <v>1585</v>
      </c>
      <c r="S541" s="105" t="s">
        <v>1585</v>
      </c>
      <c r="T541" s="105" t="s">
        <v>1585</v>
      </c>
    </row>
    <row r="542" spans="1:20" ht="15" customHeight="1" x14ac:dyDescent="0.2">
      <c r="A542" s="230" t="s">
        <v>489</v>
      </c>
      <c r="B542" s="99">
        <v>64</v>
      </c>
      <c r="C542" s="100">
        <v>24283</v>
      </c>
      <c r="D542" s="233" t="s">
        <v>953</v>
      </c>
      <c r="E542" s="101" t="s">
        <v>403</v>
      </c>
      <c r="F542" s="220" t="s">
        <v>1571</v>
      </c>
      <c r="G542" s="216" t="s">
        <v>1552</v>
      </c>
      <c r="H542" s="216">
        <v>11.889999999999999</v>
      </c>
      <c r="I542" s="220" t="s">
        <v>417</v>
      </c>
      <c r="J542" s="137">
        <v>12</v>
      </c>
      <c r="K542" s="105">
        <v>16.57</v>
      </c>
      <c r="L542" s="105" t="s">
        <v>1575</v>
      </c>
      <c r="M542" s="129">
        <f>SUMIFS('C - Sazby a jednotkové ceny'!$H$7:$H$69,'C - Sazby a jednotkové ceny'!$E$7:$E$69,I542,'C - Sazby a jednotkové ceny'!$F$7:$F$69,J542)</f>
        <v>0</v>
      </c>
      <c r="N542" s="131">
        <f t="shared" si="8"/>
        <v>0</v>
      </c>
      <c r="O542" s="137" t="s">
        <v>1586</v>
      </c>
      <c r="P542" s="105" t="s">
        <v>1585</v>
      </c>
      <c r="Q542" s="105" t="s">
        <v>1585</v>
      </c>
      <c r="R542" s="105" t="s">
        <v>1585</v>
      </c>
      <c r="S542" s="105" t="s">
        <v>1585</v>
      </c>
      <c r="T542" s="105" t="s">
        <v>1585</v>
      </c>
    </row>
    <row r="543" spans="1:20" ht="15" customHeight="1" x14ac:dyDescent="0.2">
      <c r="A543" s="230" t="s">
        <v>2510</v>
      </c>
      <c r="B543" s="99">
        <v>64</v>
      </c>
      <c r="C543" s="100">
        <v>24283</v>
      </c>
      <c r="D543" s="233" t="s">
        <v>954</v>
      </c>
      <c r="E543" s="101" t="s">
        <v>403</v>
      </c>
      <c r="F543" s="220" t="s">
        <v>1571</v>
      </c>
      <c r="G543" s="216" t="s">
        <v>1552</v>
      </c>
      <c r="H543" s="216">
        <v>58.080936000000001</v>
      </c>
      <c r="I543" s="220" t="s">
        <v>417</v>
      </c>
      <c r="J543" s="137">
        <v>12</v>
      </c>
      <c r="K543" s="105">
        <v>34.799999999999997</v>
      </c>
      <c r="L543" s="105" t="s">
        <v>1575</v>
      </c>
      <c r="M543" s="129">
        <f>SUMIFS('C - Sazby a jednotkové ceny'!$H$7:$H$69,'C - Sazby a jednotkové ceny'!$E$7:$E$69,I543,'C - Sazby a jednotkové ceny'!$F$7:$F$69,J543)</f>
        <v>0</v>
      </c>
      <c r="N543" s="131">
        <f t="shared" si="8"/>
        <v>0</v>
      </c>
      <c r="O543" s="137" t="s">
        <v>1586</v>
      </c>
      <c r="P543" s="105" t="s">
        <v>1585</v>
      </c>
      <c r="Q543" s="105" t="s">
        <v>1585</v>
      </c>
      <c r="R543" s="105" t="s">
        <v>1585</v>
      </c>
      <c r="S543" s="105" t="s">
        <v>1585</v>
      </c>
      <c r="T543" s="105" t="s">
        <v>1585</v>
      </c>
    </row>
    <row r="544" spans="1:20" ht="15" customHeight="1" x14ac:dyDescent="0.2">
      <c r="A544" s="230" t="s">
        <v>2510</v>
      </c>
      <c r="B544" s="99">
        <v>64</v>
      </c>
      <c r="C544" s="100">
        <v>24283</v>
      </c>
      <c r="D544" s="233" t="s">
        <v>955</v>
      </c>
      <c r="E544" s="101" t="s">
        <v>403</v>
      </c>
      <c r="F544" s="220" t="s">
        <v>1571</v>
      </c>
      <c r="G544" s="216" t="s">
        <v>1552</v>
      </c>
      <c r="H544" s="216">
        <v>6.75</v>
      </c>
      <c r="I544" s="220" t="s">
        <v>417</v>
      </c>
      <c r="J544" s="137">
        <v>12</v>
      </c>
      <c r="K544" s="105">
        <v>15.4</v>
      </c>
      <c r="L544" s="105" t="s">
        <v>1575</v>
      </c>
      <c r="M544" s="129">
        <f>SUMIFS('C - Sazby a jednotkové ceny'!$H$7:$H$69,'C - Sazby a jednotkové ceny'!$E$7:$E$69,I544,'C - Sazby a jednotkové ceny'!$F$7:$F$69,J544)</f>
        <v>0</v>
      </c>
      <c r="N544" s="131">
        <f t="shared" si="8"/>
        <v>0</v>
      </c>
      <c r="O544" s="137" t="s">
        <v>1586</v>
      </c>
      <c r="P544" s="105" t="s">
        <v>1585</v>
      </c>
      <c r="Q544" s="105" t="s">
        <v>1585</v>
      </c>
      <c r="R544" s="105" t="s">
        <v>1585</v>
      </c>
      <c r="S544" s="105" t="s">
        <v>1585</v>
      </c>
      <c r="T544" s="105" t="s">
        <v>1585</v>
      </c>
    </row>
    <row r="545" spans="1:20" ht="15" customHeight="1" x14ac:dyDescent="0.2">
      <c r="A545" s="230" t="s">
        <v>2510</v>
      </c>
      <c r="B545" s="99">
        <v>64</v>
      </c>
      <c r="C545" s="100">
        <v>24283</v>
      </c>
      <c r="D545" s="233" t="s">
        <v>956</v>
      </c>
      <c r="E545" s="101" t="s">
        <v>403</v>
      </c>
      <c r="F545" s="220" t="s">
        <v>1571</v>
      </c>
      <c r="G545" s="216" t="s">
        <v>1552</v>
      </c>
      <c r="H545" s="216">
        <v>17.204736</v>
      </c>
      <c r="I545" s="220" t="s">
        <v>417</v>
      </c>
      <c r="J545" s="137">
        <v>12</v>
      </c>
      <c r="K545" s="105">
        <v>7.78</v>
      </c>
      <c r="L545" s="105" t="s">
        <v>1575</v>
      </c>
      <c r="M545" s="129">
        <f>SUMIFS('C - Sazby a jednotkové ceny'!$H$7:$H$69,'C - Sazby a jednotkové ceny'!$E$7:$E$69,I545,'C - Sazby a jednotkové ceny'!$F$7:$F$69,J545)</f>
        <v>0</v>
      </c>
      <c r="N545" s="131">
        <f t="shared" si="8"/>
        <v>0</v>
      </c>
      <c r="O545" s="137" t="s">
        <v>1586</v>
      </c>
      <c r="P545" s="105" t="s">
        <v>1585</v>
      </c>
      <c r="Q545" s="105" t="s">
        <v>1585</v>
      </c>
      <c r="R545" s="105" t="s">
        <v>1585</v>
      </c>
      <c r="S545" s="105" t="s">
        <v>1585</v>
      </c>
      <c r="T545" s="105" t="s">
        <v>1585</v>
      </c>
    </row>
    <row r="546" spans="1:20" ht="15" customHeight="1" x14ac:dyDescent="0.2">
      <c r="A546" s="230" t="s">
        <v>2510</v>
      </c>
      <c r="B546" s="99">
        <v>64</v>
      </c>
      <c r="C546" s="100">
        <v>24283</v>
      </c>
      <c r="D546" s="233" t="s">
        <v>957</v>
      </c>
      <c r="E546" s="101" t="s">
        <v>403</v>
      </c>
      <c r="F546" s="220" t="s">
        <v>1571</v>
      </c>
      <c r="G546" s="216" t="s">
        <v>2526</v>
      </c>
      <c r="H546" s="216">
        <v>0</v>
      </c>
      <c r="I546" s="220" t="s">
        <v>417</v>
      </c>
      <c r="J546" s="137">
        <v>12</v>
      </c>
      <c r="K546" s="105">
        <v>10</v>
      </c>
      <c r="L546" s="105" t="s">
        <v>1575</v>
      </c>
      <c r="M546" s="129">
        <f>SUMIFS('C - Sazby a jednotkové ceny'!$H$7:$H$69,'C - Sazby a jednotkové ceny'!$E$7:$E$69,I546,'C - Sazby a jednotkové ceny'!$F$7:$F$69,J546)</f>
        <v>0</v>
      </c>
      <c r="N546" s="131">
        <f t="shared" si="8"/>
        <v>0</v>
      </c>
      <c r="O546" s="137" t="s">
        <v>1586</v>
      </c>
      <c r="P546" s="105" t="s">
        <v>1585</v>
      </c>
      <c r="Q546" s="105" t="s">
        <v>1585</v>
      </c>
      <c r="R546" s="105" t="s">
        <v>1585</v>
      </c>
      <c r="S546" s="105" t="s">
        <v>1585</v>
      </c>
      <c r="T546" s="105" t="s">
        <v>1585</v>
      </c>
    </row>
    <row r="547" spans="1:20" ht="15" customHeight="1" x14ac:dyDescent="0.2">
      <c r="A547" s="230" t="s">
        <v>2510</v>
      </c>
      <c r="B547" s="99">
        <v>64</v>
      </c>
      <c r="C547" s="100">
        <v>24283</v>
      </c>
      <c r="D547" s="233" t="s">
        <v>958</v>
      </c>
      <c r="E547" s="101" t="s">
        <v>403</v>
      </c>
      <c r="F547" s="220" t="s">
        <v>1571</v>
      </c>
      <c r="G547" s="216" t="s">
        <v>2526</v>
      </c>
      <c r="H547" s="216">
        <v>0</v>
      </c>
      <c r="I547" s="220" t="s">
        <v>417</v>
      </c>
      <c r="J547" s="137">
        <v>12</v>
      </c>
      <c r="K547" s="105">
        <v>19</v>
      </c>
      <c r="L547" s="105" t="s">
        <v>1575</v>
      </c>
      <c r="M547" s="129">
        <f>SUMIFS('C - Sazby a jednotkové ceny'!$H$7:$H$69,'C - Sazby a jednotkové ceny'!$E$7:$E$69,I547,'C - Sazby a jednotkové ceny'!$F$7:$F$69,J547)</f>
        <v>0</v>
      </c>
      <c r="N547" s="131">
        <f t="shared" si="8"/>
        <v>0</v>
      </c>
      <c r="O547" s="137" t="s">
        <v>1586</v>
      </c>
      <c r="P547" s="105" t="s">
        <v>1585</v>
      </c>
      <c r="Q547" s="105" t="s">
        <v>1585</v>
      </c>
      <c r="R547" s="105" t="s">
        <v>1585</v>
      </c>
      <c r="S547" s="105" t="s">
        <v>1585</v>
      </c>
      <c r="T547" s="105" t="s">
        <v>1585</v>
      </c>
    </row>
    <row r="548" spans="1:20" ht="15" customHeight="1" x14ac:dyDescent="0.2">
      <c r="A548" s="230" t="s">
        <v>2510</v>
      </c>
      <c r="B548" s="99">
        <v>64</v>
      </c>
      <c r="C548" s="100">
        <v>24283</v>
      </c>
      <c r="D548" s="233" t="s">
        <v>959</v>
      </c>
      <c r="E548" s="101" t="s">
        <v>403</v>
      </c>
      <c r="F548" s="220" t="s">
        <v>1571</v>
      </c>
      <c r="G548" s="216" t="s">
        <v>1552</v>
      </c>
      <c r="H548" s="216">
        <v>24.136199999999999</v>
      </c>
      <c r="I548" s="220" t="s">
        <v>417</v>
      </c>
      <c r="J548" s="137">
        <v>12</v>
      </c>
      <c r="K548" s="105">
        <v>14.45</v>
      </c>
      <c r="L548" s="105" t="s">
        <v>1575</v>
      </c>
      <c r="M548" s="129">
        <f>SUMIFS('C - Sazby a jednotkové ceny'!$H$7:$H$69,'C - Sazby a jednotkové ceny'!$E$7:$E$69,I548,'C - Sazby a jednotkové ceny'!$F$7:$F$69,J548)</f>
        <v>0</v>
      </c>
      <c r="N548" s="131">
        <f t="shared" si="8"/>
        <v>0</v>
      </c>
      <c r="O548" s="137" t="s">
        <v>1586</v>
      </c>
      <c r="P548" s="105" t="s">
        <v>1585</v>
      </c>
      <c r="Q548" s="105" t="s">
        <v>1585</v>
      </c>
      <c r="R548" s="105" t="s">
        <v>1585</v>
      </c>
      <c r="S548" s="105" t="s">
        <v>1585</v>
      </c>
      <c r="T548" s="105" t="s">
        <v>1585</v>
      </c>
    </row>
    <row r="549" spans="1:20" ht="15" customHeight="1" x14ac:dyDescent="0.2">
      <c r="A549" s="230" t="s">
        <v>2510</v>
      </c>
      <c r="B549" s="99">
        <v>64</v>
      </c>
      <c r="C549" s="100">
        <v>24283</v>
      </c>
      <c r="D549" s="233" t="s">
        <v>960</v>
      </c>
      <c r="E549" s="101" t="s">
        <v>403</v>
      </c>
      <c r="F549" s="220" t="s">
        <v>1571</v>
      </c>
      <c r="G549" s="216" t="s">
        <v>1552</v>
      </c>
      <c r="H549" s="216">
        <v>48.272399999999998</v>
      </c>
      <c r="I549" s="220" t="s">
        <v>417</v>
      </c>
      <c r="J549" s="137">
        <v>12</v>
      </c>
      <c r="K549" s="105">
        <v>40.97</v>
      </c>
      <c r="L549" s="105" t="s">
        <v>1575</v>
      </c>
      <c r="M549" s="129">
        <f>SUMIFS('C - Sazby a jednotkové ceny'!$H$7:$H$69,'C - Sazby a jednotkové ceny'!$E$7:$E$69,I549,'C - Sazby a jednotkové ceny'!$F$7:$F$69,J549)</f>
        <v>0</v>
      </c>
      <c r="N549" s="131">
        <f t="shared" si="8"/>
        <v>0</v>
      </c>
      <c r="O549" s="137" t="s">
        <v>1586</v>
      </c>
      <c r="P549" s="105" t="s">
        <v>1585</v>
      </c>
      <c r="Q549" s="105" t="s">
        <v>1585</v>
      </c>
      <c r="R549" s="105" t="s">
        <v>1585</v>
      </c>
      <c r="S549" s="105" t="s">
        <v>1585</v>
      </c>
      <c r="T549" s="105" t="s">
        <v>1585</v>
      </c>
    </row>
    <row r="550" spans="1:20" ht="15" customHeight="1" x14ac:dyDescent="0.2">
      <c r="A550" s="230" t="s">
        <v>2510</v>
      </c>
      <c r="B550" s="99">
        <v>64</v>
      </c>
      <c r="C550" s="100">
        <v>24283</v>
      </c>
      <c r="D550" s="233" t="s">
        <v>961</v>
      </c>
      <c r="E550" s="101" t="s">
        <v>403</v>
      </c>
      <c r="F550" s="220" t="s">
        <v>1571</v>
      </c>
      <c r="G550" s="216" t="s">
        <v>1552</v>
      </c>
      <c r="H550" s="216">
        <v>24.136199999999999</v>
      </c>
      <c r="I550" s="220" t="s">
        <v>417</v>
      </c>
      <c r="J550" s="137">
        <v>12</v>
      </c>
      <c r="K550" s="105">
        <v>20.14</v>
      </c>
      <c r="L550" s="105" t="s">
        <v>1575</v>
      </c>
      <c r="M550" s="129">
        <f>SUMIFS('C - Sazby a jednotkové ceny'!$H$7:$H$69,'C - Sazby a jednotkové ceny'!$E$7:$E$69,I550,'C - Sazby a jednotkové ceny'!$F$7:$F$69,J550)</f>
        <v>0</v>
      </c>
      <c r="N550" s="131">
        <f t="shared" si="8"/>
        <v>0</v>
      </c>
      <c r="O550" s="137" t="s">
        <v>1586</v>
      </c>
      <c r="P550" s="105" t="s">
        <v>1585</v>
      </c>
      <c r="Q550" s="105" t="s">
        <v>1585</v>
      </c>
      <c r="R550" s="105" t="s">
        <v>1585</v>
      </c>
      <c r="S550" s="105" t="s">
        <v>1585</v>
      </c>
      <c r="T550" s="105" t="s">
        <v>1585</v>
      </c>
    </row>
    <row r="551" spans="1:20" ht="15" customHeight="1" x14ac:dyDescent="0.2">
      <c r="A551" s="230" t="s">
        <v>2510</v>
      </c>
      <c r="B551" s="99">
        <v>64</v>
      </c>
      <c r="C551" s="100">
        <v>24283</v>
      </c>
      <c r="D551" s="233" t="s">
        <v>962</v>
      </c>
      <c r="E551" s="101" t="s">
        <v>403</v>
      </c>
      <c r="F551" s="220" t="s">
        <v>1571</v>
      </c>
      <c r="G551" s="216" t="s">
        <v>1552</v>
      </c>
      <c r="H551" s="216">
        <v>24.136199999999999</v>
      </c>
      <c r="I551" s="220" t="s">
        <v>417</v>
      </c>
      <c r="J551" s="137">
        <v>12</v>
      </c>
      <c r="K551" s="105">
        <v>20.14</v>
      </c>
      <c r="L551" s="105" t="s">
        <v>1575</v>
      </c>
      <c r="M551" s="129">
        <f>SUMIFS('C - Sazby a jednotkové ceny'!$H$7:$H$69,'C - Sazby a jednotkové ceny'!$E$7:$E$69,I551,'C - Sazby a jednotkové ceny'!$F$7:$F$69,J551)</f>
        <v>0</v>
      </c>
      <c r="N551" s="131">
        <f t="shared" si="8"/>
        <v>0</v>
      </c>
      <c r="O551" s="137" t="s">
        <v>1586</v>
      </c>
      <c r="P551" s="105" t="s">
        <v>1585</v>
      </c>
      <c r="Q551" s="105" t="s">
        <v>1585</v>
      </c>
      <c r="R551" s="105" t="s">
        <v>1585</v>
      </c>
      <c r="S551" s="105" t="s">
        <v>1585</v>
      </c>
      <c r="T551" s="105" t="s">
        <v>1585</v>
      </c>
    </row>
    <row r="552" spans="1:20" ht="15" customHeight="1" x14ac:dyDescent="0.2">
      <c r="A552" s="230" t="s">
        <v>2510</v>
      </c>
      <c r="B552" s="99">
        <v>64</v>
      </c>
      <c r="C552" s="100">
        <v>24283</v>
      </c>
      <c r="D552" s="233" t="s">
        <v>963</v>
      </c>
      <c r="E552" s="101" t="s">
        <v>403</v>
      </c>
      <c r="F552" s="220" t="s">
        <v>1571</v>
      </c>
      <c r="G552" s="216" t="s">
        <v>1552</v>
      </c>
      <c r="H552" s="216">
        <v>24.136199999999999</v>
      </c>
      <c r="I552" s="220" t="s">
        <v>417</v>
      </c>
      <c r="J552" s="137">
        <v>12</v>
      </c>
      <c r="K552" s="105">
        <v>12.88</v>
      </c>
      <c r="L552" s="105" t="s">
        <v>1575</v>
      </c>
      <c r="M552" s="129">
        <f>SUMIFS('C - Sazby a jednotkové ceny'!$H$7:$H$69,'C - Sazby a jednotkové ceny'!$E$7:$E$69,I552,'C - Sazby a jednotkové ceny'!$F$7:$F$69,J552)</f>
        <v>0</v>
      </c>
      <c r="N552" s="131">
        <f t="shared" si="8"/>
        <v>0</v>
      </c>
      <c r="O552" s="137" t="s">
        <v>1586</v>
      </c>
      <c r="P552" s="105" t="s">
        <v>1585</v>
      </c>
      <c r="Q552" s="105" t="s">
        <v>1585</v>
      </c>
      <c r="R552" s="105" t="s">
        <v>1585</v>
      </c>
      <c r="S552" s="105" t="s">
        <v>1585</v>
      </c>
      <c r="T552" s="105" t="s">
        <v>1585</v>
      </c>
    </row>
    <row r="553" spans="1:20" ht="15" customHeight="1" x14ac:dyDescent="0.2">
      <c r="A553" s="230" t="s">
        <v>2510</v>
      </c>
      <c r="B553" s="99">
        <v>64</v>
      </c>
      <c r="C553" s="100">
        <v>24283</v>
      </c>
      <c r="D553" s="233" t="s">
        <v>964</v>
      </c>
      <c r="E553" s="101" t="s">
        <v>403</v>
      </c>
      <c r="F553" s="220" t="s">
        <v>1571</v>
      </c>
      <c r="G553" s="216" t="s">
        <v>2526</v>
      </c>
      <c r="H553" s="216">
        <v>0</v>
      </c>
      <c r="I553" s="220" t="s">
        <v>417</v>
      </c>
      <c r="J553" s="137">
        <v>12</v>
      </c>
      <c r="K553" s="105">
        <v>31.01</v>
      </c>
      <c r="L553" s="105" t="s">
        <v>1575</v>
      </c>
      <c r="M553" s="129">
        <f>SUMIFS('C - Sazby a jednotkové ceny'!$H$7:$H$69,'C - Sazby a jednotkové ceny'!$E$7:$E$69,I553,'C - Sazby a jednotkové ceny'!$F$7:$F$69,J553)</f>
        <v>0</v>
      </c>
      <c r="N553" s="131">
        <f t="shared" si="8"/>
        <v>0</v>
      </c>
      <c r="O553" s="137" t="s">
        <v>1586</v>
      </c>
      <c r="P553" s="105" t="s">
        <v>1585</v>
      </c>
      <c r="Q553" s="105" t="s">
        <v>1585</v>
      </c>
      <c r="R553" s="105" t="s">
        <v>1585</v>
      </c>
      <c r="S553" s="105" t="s">
        <v>1585</v>
      </c>
      <c r="T553" s="105" t="s">
        <v>1585</v>
      </c>
    </row>
    <row r="554" spans="1:20" ht="15" customHeight="1" x14ac:dyDescent="0.2">
      <c r="A554" s="230" t="s">
        <v>2510</v>
      </c>
      <c r="B554" s="99">
        <v>64</v>
      </c>
      <c r="C554" s="100">
        <v>24283</v>
      </c>
      <c r="D554" s="233" t="s">
        <v>965</v>
      </c>
      <c r="E554" s="101" t="s">
        <v>403</v>
      </c>
      <c r="F554" s="220" t="s">
        <v>1571</v>
      </c>
      <c r="G554" s="216" t="s">
        <v>1552</v>
      </c>
      <c r="H554" s="216">
        <v>24.136199999999999</v>
      </c>
      <c r="I554" s="220" t="s">
        <v>417</v>
      </c>
      <c r="J554" s="137">
        <v>12</v>
      </c>
      <c r="K554" s="105">
        <v>12.83</v>
      </c>
      <c r="L554" s="105" t="s">
        <v>1575</v>
      </c>
      <c r="M554" s="129">
        <f>SUMIFS('C - Sazby a jednotkové ceny'!$H$7:$H$69,'C - Sazby a jednotkové ceny'!$E$7:$E$69,I554,'C - Sazby a jednotkové ceny'!$F$7:$F$69,J554)</f>
        <v>0</v>
      </c>
      <c r="N554" s="131">
        <f t="shared" si="8"/>
        <v>0</v>
      </c>
      <c r="O554" s="137" t="s">
        <v>1586</v>
      </c>
      <c r="P554" s="105" t="s">
        <v>1585</v>
      </c>
      <c r="Q554" s="105" t="s">
        <v>1585</v>
      </c>
      <c r="R554" s="105" t="s">
        <v>1585</v>
      </c>
      <c r="S554" s="105" t="s">
        <v>1585</v>
      </c>
      <c r="T554" s="105" t="s">
        <v>1585</v>
      </c>
    </row>
    <row r="555" spans="1:20" ht="15" customHeight="1" x14ac:dyDescent="0.2">
      <c r="A555" s="230" t="s">
        <v>2510</v>
      </c>
      <c r="B555" s="99">
        <v>64</v>
      </c>
      <c r="C555" s="100">
        <v>24283</v>
      </c>
      <c r="D555" s="233" t="s">
        <v>966</v>
      </c>
      <c r="E555" s="101" t="s">
        <v>403</v>
      </c>
      <c r="F555" s="220" t="s">
        <v>1571</v>
      </c>
      <c r="G555" s="216" t="s">
        <v>1552</v>
      </c>
      <c r="H555" s="216">
        <v>17.204736</v>
      </c>
      <c r="I555" s="220" t="s">
        <v>417</v>
      </c>
      <c r="J555" s="137">
        <v>12</v>
      </c>
      <c r="K555" s="105">
        <v>17.850000000000001</v>
      </c>
      <c r="L555" s="105" t="s">
        <v>1575</v>
      </c>
      <c r="M555" s="129">
        <f>SUMIFS('C - Sazby a jednotkové ceny'!$H$7:$H$69,'C - Sazby a jednotkové ceny'!$E$7:$E$69,I555,'C - Sazby a jednotkové ceny'!$F$7:$F$69,J555)</f>
        <v>0</v>
      </c>
      <c r="N555" s="131">
        <f t="shared" si="8"/>
        <v>0</v>
      </c>
      <c r="O555" s="137" t="s">
        <v>1586</v>
      </c>
      <c r="P555" s="105" t="s">
        <v>1585</v>
      </c>
      <c r="Q555" s="105" t="s">
        <v>1585</v>
      </c>
      <c r="R555" s="105" t="s">
        <v>1585</v>
      </c>
      <c r="S555" s="105" t="s">
        <v>1585</v>
      </c>
      <c r="T555" s="105" t="s">
        <v>1585</v>
      </c>
    </row>
    <row r="556" spans="1:20" ht="15" customHeight="1" x14ac:dyDescent="0.2">
      <c r="A556" s="230" t="s">
        <v>2510</v>
      </c>
      <c r="B556" s="99">
        <v>64</v>
      </c>
      <c r="C556" s="100">
        <v>24283</v>
      </c>
      <c r="D556" s="233" t="s">
        <v>967</v>
      </c>
      <c r="E556" s="101" t="s">
        <v>403</v>
      </c>
      <c r="F556" s="220" t="s">
        <v>1571</v>
      </c>
      <c r="G556" s="216" t="s">
        <v>1552</v>
      </c>
      <c r="H556" s="216">
        <v>24.136199999999999</v>
      </c>
      <c r="I556" s="220" t="s">
        <v>417</v>
      </c>
      <c r="J556" s="137">
        <v>12</v>
      </c>
      <c r="K556" s="105">
        <v>15.91</v>
      </c>
      <c r="L556" s="105" t="s">
        <v>1575</v>
      </c>
      <c r="M556" s="129">
        <f>SUMIFS('C - Sazby a jednotkové ceny'!$H$7:$H$69,'C - Sazby a jednotkové ceny'!$E$7:$E$69,I556,'C - Sazby a jednotkové ceny'!$F$7:$F$69,J556)</f>
        <v>0</v>
      </c>
      <c r="N556" s="131">
        <f t="shared" si="8"/>
        <v>0</v>
      </c>
      <c r="O556" s="137" t="s">
        <v>1586</v>
      </c>
      <c r="P556" s="105" t="s">
        <v>1585</v>
      </c>
      <c r="Q556" s="105" t="s">
        <v>1585</v>
      </c>
      <c r="R556" s="105" t="s">
        <v>1585</v>
      </c>
      <c r="S556" s="105" t="s">
        <v>1585</v>
      </c>
      <c r="T556" s="105" t="s">
        <v>1585</v>
      </c>
    </row>
    <row r="557" spans="1:20" ht="15" customHeight="1" x14ac:dyDescent="0.2">
      <c r="A557" s="230" t="s">
        <v>2510</v>
      </c>
      <c r="B557" s="99">
        <v>64</v>
      </c>
      <c r="C557" s="100">
        <v>24283</v>
      </c>
      <c r="D557" s="233" t="s">
        <v>968</v>
      </c>
      <c r="E557" s="101" t="s">
        <v>403</v>
      </c>
      <c r="F557" s="220" t="s">
        <v>1571</v>
      </c>
      <c r="G557" s="216" t="s">
        <v>1552</v>
      </c>
      <c r="H557" s="216">
        <v>41.340935999999999</v>
      </c>
      <c r="I557" s="220" t="s">
        <v>417</v>
      </c>
      <c r="J557" s="137">
        <v>12</v>
      </c>
      <c r="K557" s="105">
        <v>41.62</v>
      </c>
      <c r="L557" s="105" t="s">
        <v>1575</v>
      </c>
      <c r="M557" s="129">
        <f>SUMIFS('C - Sazby a jednotkové ceny'!$H$7:$H$69,'C - Sazby a jednotkové ceny'!$E$7:$E$69,I557,'C - Sazby a jednotkové ceny'!$F$7:$F$69,J557)</f>
        <v>0</v>
      </c>
      <c r="N557" s="131">
        <f t="shared" si="8"/>
        <v>0</v>
      </c>
      <c r="O557" s="137" t="s">
        <v>1586</v>
      </c>
      <c r="P557" s="105" t="s">
        <v>1585</v>
      </c>
      <c r="Q557" s="105" t="s">
        <v>1585</v>
      </c>
      <c r="R557" s="105" t="s">
        <v>1585</v>
      </c>
      <c r="S557" s="105" t="s">
        <v>1585</v>
      </c>
      <c r="T557" s="105" t="s">
        <v>1585</v>
      </c>
    </row>
    <row r="558" spans="1:20" ht="15" customHeight="1" x14ac:dyDescent="0.2">
      <c r="A558" s="230" t="s">
        <v>2510</v>
      </c>
      <c r="B558" s="99">
        <v>64</v>
      </c>
      <c r="C558" s="100">
        <v>24283</v>
      </c>
      <c r="D558" s="233" t="s">
        <v>969</v>
      </c>
      <c r="E558" s="101" t="s">
        <v>403</v>
      </c>
      <c r="F558" s="220" t="s">
        <v>1571</v>
      </c>
      <c r="G558" s="216" t="s">
        <v>2528</v>
      </c>
      <c r="H558" s="216">
        <v>0</v>
      </c>
      <c r="I558" s="220" t="s">
        <v>417</v>
      </c>
      <c r="J558" s="137">
        <v>12</v>
      </c>
      <c r="K558" s="105">
        <v>4.71</v>
      </c>
      <c r="L558" s="105" t="s">
        <v>1575</v>
      </c>
      <c r="M558" s="129">
        <f>SUMIFS('C - Sazby a jednotkové ceny'!$H$7:$H$69,'C - Sazby a jednotkové ceny'!$E$7:$E$69,I558,'C - Sazby a jednotkové ceny'!$F$7:$F$69,J558)</f>
        <v>0</v>
      </c>
      <c r="N558" s="131">
        <f t="shared" si="8"/>
        <v>0</v>
      </c>
      <c r="O558" s="137" t="s">
        <v>1586</v>
      </c>
      <c r="P558" s="105" t="s">
        <v>1585</v>
      </c>
      <c r="Q558" s="105" t="s">
        <v>1585</v>
      </c>
      <c r="R558" s="105" t="s">
        <v>1585</v>
      </c>
      <c r="S558" s="105" t="s">
        <v>1585</v>
      </c>
      <c r="T558" s="105" t="s">
        <v>1585</v>
      </c>
    </row>
    <row r="559" spans="1:20" ht="15" customHeight="1" x14ac:dyDescent="0.2">
      <c r="A559" s="230" t="s">
        <v>2510</v>
      </c>
      <c r="B559" s="99">
        <v>64</v>
      </c>
      <c r="C559" s="100">
        <v>24283</v>
      </c>
      <c r="D559" s="233" t="s">
        <v>970</v>
      </c>
      <c r="E559" s="101" t="s">
        <v>403</v>
      </c>
      <c r="F559" s="220" t="s">
        <v>1571</v>
      </c>
      <c r="G559" s="216" t="s">
        <v>1552</v>
      </c>
      <c r="H559" s="216">
        <v>168.95339999999999</v>
      </c>
      <c r="I559" s="220" t="s">
        <v>417</v>
      </c>
      <c r="J559" s="137">
        <v>12</v>
      </c>
      <c r="K559" s="105">
        <v>38.700000000000003</v>
      </c>
      <c r="L559" s="105" t="s">
        <v>1575</v>
      </c>
      <c r="M559" s="129">
        <f>SUMIFS('C - Sazby a jednotkové ceny'!$H$7:$H$69,'C - Sazby a jednotkové ceny'!$E$7:$E$69,I559,'C - Sazby a jednotkové ceny'!$F$7:$F$69,J559)</f>
        <v>0</v>
      </c>
      <c r="N559" s="131">
        <f t="shared" si="8"/>
        <v>0</v>
      </c>
      <c r="O559" s="137" t="s">
        <v>1586</v>
      </c>
      <c r="P559" s="105" t="s">
        <v>1585</v>
      </c>
      <c r="Q559" s="105" t="s">
        <v>1585</v>
      </c>
      <c r="R559" s="105" t="s">
        <v>1585</v>
      </c>
      <c r="S559" s="105" t="s">
        <v>1585</v>
      </c>
      <c r="T559" s="105" t="s">
        <v>1585</v>
      </c>
    </row>
    <row r="560" spans="1:20" ht="15" customHeight="1" x14ac:dyDescent="0.2">
      <c r="A560" s="230" t="s">
        <v>489</v>
      </c>
      <c r="B560" s="99">
        <v>64</v>
      </c>
      <c r="C560" s="100">
        <v>24283</v>
      </c>
      <c r="D560" s="233" t="s">
        <v>971</v>
      </c>
      <c r="E560" s="101" t="s">
        <v>403</v>
      </c>
      <c r="F560" s="220" t="s">
        <v>1571</v>
      </c>
      <c r="G560" s="216" t="s">
        <v>1552</v>
      </c>
      <c r="H560" s="216">
        <v>0</v>
      </c>
      <c r="I560" s="220" t="s">
        <v>417</v>
      </c>
      <c r="J560" s="137">
        <v>12</v>
      </c>
      <c r="K560" s="105">
        <v>38</v>
      </c>
      <c r="L560" s="105" t="s">
        <v>1575</v>
      </c>
      <c r="M560" s="129">
        <f>SUMIFS('C - Sazby a jednotkové ceny'!$H$7:$H$69,'C - Sazby a jednotkové ceny'!$E$7:$E$69,I560,'C - Sazby a jednotkové ceny'!$F$7:$F$69,J560)</f>
        <v>0</v>
      </c>
      <c r="N560" s="131">
        <f t="shared" si="8"/>
        <v>0</v>
      </c>
      <c r="O560" s="137" t="s">
        <v>1586</v>
      </c>
      <c r="P560" s="105" t="s">
        <v>1585</v>
      </c>
      <c r="Q560" s="105" t="s">
        <v>1585</v>
      </c>
      <c r="R560" s="105" t="s">
        <v>1585</v>
      </c>
      <c r="S560" s="105" t="s">
        <v>1585</v>
      </c>
      <c r="T560" s="105" t="s">
        <v>1585</v>
      </c>
    </row>
    <row r="561" spans="1:20" ht="15" customHeight="1" x14ac:dyDescent="0.2">
      <c r="A561" s="230" t="s">
        <v>489</v>
      </c>
      <c r="B561" s="99">
        <v>64</v>
      </c>
      <c r="C561" s="100">
        <v>24283</v>
      </c>
      <c r="D561" s="233" t="s">
        <v>972</v>
      </c>
      <c r="E561" s="101" t="s">
        <v>403</v>
      </c>
      <c r="F561" s="220" t="s">
        <v>1571</v>
      </c>
      <c r="G561" s="216" t="s">
        <v>1552</v>
      </c>
      <c r="H561" s="216">
        <v>0</v>
      </c>
      <c r="I561" s="220" t="s">
        <v>417</v>
      </c>
      <c r="J561" s="137">
        <v>12</v>
      </c>
      <c r="K561" s="105">
        <v>13.8</v>
      </c>
      <c r="L561" s="105" t="s">
        <v>1575</v>
      </c>
      <c r="M561" s="129">
        <f>SUMIFS('C - Sazby a jednotkové ceny'!$H$7:$H$69,'C - Sazby a jednotkové ceny'!$E$7:$E$69,I561,'C - Sazby a jednotkové ceny'!$F$7:$F$69,J561)</f>
        <v>0</v>
      </c>
      <c r="N561" s="131">
        <f t="shared" si="8"/>
        <v>0</v>
      </c>
      <c r="O561" s="137" t="s">
        <v>1586</v>
      </c>
      <c r="P561" s="105" t="s">
        <v>1585</v>
      </c>
      <c r="Q561" s="105" t="s">
        <v>1585</v>
      </c>
      <c r="R561" s="105" t="s">
        <v>1585</v>
      </c>
      <c r="S561" s="105" t="s">
        <v>1585</v>
      </c>
      <c r="T561" s="105" t="s">
        <v>1585</v>
      </c>
    </row>
    <row r="562" spans="1:20" ht="15" customHeight="1" x14ac:dyDescent="0.2">
      <c r="A562" s="230" t="s">
        <v>489</v>
      </c>
      <c r="B562" s="99">
        <v>64</v>
      </c>
      <c r="C562" s="100">
        <v>24283</v>
      </c>
      <c r="D562" s="233" t="s">
        <v>973</v>
      </c>
      <c r="E562" s="101" t="s">
        <v>403</v>
      </c>
      <c r="F562" s="220" t="s">
        <v>1571</v>
      </c>
      <c r="G562" s="216" t="s">
        <v>1552</v>
      </c>
      <c r="H562" s="216">
        <v>0</v>
      </c>
      <c r="I562" s="220" t="s">
        <v>417</v>
      </c>
      <c r="J562" s="137">
        <v>12</v>
      </c>
      <c r="K562" s="105">
        <v>38.380000000000003</v>
      </c>
      <c r="L562" s="105" t="s">
        <v>1575</v>
      </c>
      <c r="M562" s="129">
        <f>SUMIFS('C - Sazby a jednotkové ceny'!$H$7:$H$69,'C - Sazby a jednotkové ceny'!$E$7:$E$69,I562,'C - Sazby a jednotkové ceny'!$F$7:$F$69,J562)</f>
        <v>0</v>
      </c>
      <c r="N562" s="131">
        <f t="shared" si="8"/>
        <v>0</v>
      </c>
      <c r="O562" s="137" t="s">
        <v>1586</v>
      </c>
      <c r="P562" s="105" t="s">
        <v>1585</v>
      </c>
      <c r="Q562" s="105" t="s">
        <v>1585</v>
      </c>
      <c r="R562" s="105" t="s">
        <v>1585</v>
      </c>
      <c r="S562" s="105" t="s">
        <v>1585</v>
      </c>
      <c r="T562" s="105" t="s">
        <v>1585</v>
      </c>
    </row>
    <row r="563" spans="1:20" ht="15" customHeight="1" x14ac:dyDescent="0.2">
      <c r="A563" s="230" t="s">
        <v>2510</v>
      </c>
      <c r="B563" s="99">
        <v>64</v>
      </c>
      <c r="C563" s="100">
        <v>24283</v>
      </c>
      <c r="D563" s="233" t="s">
        <v>974</v>
      </c>
      <c r="E563" s="101" t="s">
        <v>403</v>
      </c>
      <c r="F563" s="220" t="s">
        <v>1571</v>
      </c>
      <c r="G563" s="216" t="s">
        <v>1552</v>
      </c>
      <c r="H563" s="216">
        <v>24.136199999999999</v>
      </c>
      <c r="I563" s="220" t="s">
        <v>417</v>
      </c>
      <c r="J563" s="137">
        <v>12</v>
      </c>
      <c r="K563" s="105">
        <v>18.77</v>
      </c>
      <c r="L563" s="105" t="s">
        <v>1575</v>
      </c>
      <c r="M563" s="129">
        <f>SUMIFS('C - Sazby a jednotkové ceny'!$H$7:$H$69,'C - Sazby a jednotkové ceny'!$E$7:$E$69,I563,'C - Sazby a jednotkové ceny'!$F$7:$F$69,J563)</f>
        <v>0</v>
      </c>
      <c r="N563" s="131">
        <f t="shared" si="8"/>
        <v>0</v>
      </c>
      <c r="O563" s="137" t="s">
        <v>1586</v>
      </c>
      <c r="P563" s="105" t="s">
        <v>1585</v>
      </c>
      <c r="Q563" s="105" t="s">
        <v>1585</v>
      </c>
      <c r="R563" s="105" t="s">
        <v>1585</v>
      </c>
      <c r="S563" s="105" t="s">
        <v>1585</v>
      </c>
      <c r="T563" s="105" t="s">
        <v>1585</v>
      </c>
    </row>
    <row r="564" spans="1:20" ht="15" customHeight="1" x14ac:dyDescent="0.2">
      <c r="A564" s="230" t="s">
        <v>2510</v>
      </c>
      <c r="B564" s="99">
        <v>64</v>
      </c>
      <c r="C564" s="100">
        <v>24283</v>
      </c>
      <c r="D564" s="233" t="s">
        <v>975</v>
      </c>
      <c r="E564" s="101" t="s">
        <v>403</v>
      </c>
      <c r="F564" s="220" t="s">
        <v>1571</v>
      </c>
      <c r="G564" s="216" t="s">
        <v>1552</v>
      </c>
      <c r="H564" s="216">
        <v>24.136199999999999</v>
      </c>
      <c r="I564" s="220" t="s">
        <v>417</v>
      </c>
      <c r="J564" s="137">
        <v>12</v>
      </c>
      <c r="K564" s="105">
        <v>19.46</v>
      </c>
      <c r="L564" s="105" t="s">
        <v>1575</v>
      </c>
      <c r="M564" s="129">
        <f>SUMIFS('C - Sazby a jednotkové ceny'!$H$7:$H$69,'C - Sazby a jednotkové ceny'!$E$7:$E$69,I564,'C - Sazby a jednotkové ceny'!$F$7:$F$69,J564)</f>
        <v>0</v>
      </c>
      <c r="N564" s="131">
        <f t="shared" si="8"/>
        <v>0</v>
      </c>
      <c r="O564" s="137" t="s">
        <v>1586</v>
      </c>
      <c r="P564" s="105" t="s">
        <v>1585</v>
      </c>
      <c r="Q564" s="105" t="s">
        <v>1585</v>
      </c>
      <c r="R564" s="105" t="s">
        <v>1585</v>
      </c>
      <c r="S564" s="105" t="s">
        <v>1585</v>
      </c>
      <c r="T564" s="105" t="s">
        <v>1585</v>
      </c>
    </row>
    <row r="565" spans="1:20" ht="15" customHeight="1" x14ac:dyDescent="0.2">
      <c r="A565" s="230" t="s">
        <v>2510</v>
      </c>
      <c r="B565" s="99">
        <v>64</v>
      </c>
      <c r="C565" s="100">
        <v>24283</v>
      </c>
      <c r="D565" s="233" t="s">
        <v>976</v>
      </c>
      <c r="E565" s="101" t="s">
        <v>403</v>
      </c>
      <c r="F565" s="220" t="s">
        <v>1571</v>
      </c>
      <c r="G565" s="216" t="s">
        <v>1552</v>
      </c>
      <c r="H565" s="216">
        <v>41.340935999999999</v>
      </c>
      <c r="I565" s="220" t="s">
        <v>417</v>
      </c>
      <c r="J565" s="137">
        <v>12</v>
      </c>
      <c r="K565" s="105">
        <v>48.58</v>
      </c>
      <c r="L565" s="105" t="s">
        <v>1575</v>
      </c>
      <c r="M565" s="129">
        <f>SUMIFS('C - Sazby a jednotkové ceny'!$H$7:$H$69,'C - Sazby a jednotkové ceny'!$E$7:$E$69,I565,'C - Sazby a jednotkové ceny'!$F$7:$F$69,J565)</f>
        <v>0</v>
      </c>
      <c r="N565" s="131">
        <f t="shared" si="8"/>
        <v>0</v>
      </c>
      <c r="O565" s="137" t="s">
        <v>1586</v>
      </c>
      <c r="P565" s="105" t="s">
        <v>1585</v>
      </c>
      <c r="Q565" s="105" t="s">
        <v>1585</v>
      </c>
      <c r="R565" s="105" t="s">
        <v>1585</v>
      </c>
      <c r="S565" s="105" t="s">
        <v>1585</v>
      </c>
      <c r="T565" s="105" t="s">
        <v>1585</v>
      </c>
    </row>
    <row r="566" spans="1:20" ht="15" customHeight="1" x14ac:dyDescent="0.2">
      <c r="A566" s="230" t="s">
        <v>2510</v>
      </c>
      <c r="B566" s="99">
        <v>64</v>
      </c>
      <c r="C566" s="100">
        <v>24283</v>
      </c>
      <c r="D566" s="233" t="s">
        <v>977</v>
      </c>
      <c r="E566" s="101" t="s">
        <v>403</v>
      </c>
      <c r="F566" s="220" t="s">
        <v>1571</v>
      </c>
      <c r="G566" s="216" t="s">
        <v>1552</v>
      </c>
      <c r="H566" s="216">
        <v>24.136199999999999</v>
      </c>
      <c r="I566" s="220" t="s">
        <v>417</v>
      </c>
      <c r="J566" s="137">
        <v>12</v>
      </c>
      <c r="K566" s="105">
        <v>22.28</v>
      </c>
      <c r="L566" s="105" t="s">
        <v>1575</v>
      </c>
      <c r="M566" s="129">
        <f>SUMIFS('C - Sazby a jednotkové ceny'!$H$7:$H$69,'C - Sazby a jednotkové ceny'!$E$7:$E$69,I566,'C - Sazby a jednotkové ceny'!$F$7:$F$69,J566)</f>
        <v>0</v>
      </c>
      <c r="N566" s="131">
        <f t="shared" si="8"/>
        <v>0</v>
      </c>
      <c r="O566" s="137" t="s">
        <v>1586</v>
      </c>
      <c r="P566" s="105" t="s">
        <v>1585</v>
      </c>
      <c r="Q566" s="105" t="s">
        <v>1585</v>
      </c>
      <c r="R566" s="105" t="s">
        <v>1585</v>
      </c>
      <c r="S566" s="105" t="s">
        <v>1585</v>
      </c>
      <c r="T566" s="105" t="s">
        <v>1585</v>
      </c>
    </row>
    <row r="567" spans="1:20" ht="15" customHeight="1" x14ac:dyDescent="0.2">
      <c r="A567" s="230" t="s">
        <v>2510</v>
      </c>
      <c r="B567" s="99">
        <v>64</v>
      </c>
      <c r="C567" s="100">
        <v>24283</v>
      </c>
      <c r="D567" s="233" t="s">
        <v>978</v>
      </c>
      <c r="E567" s="101" t="s">
        <v>403</v>
      </c>
      <c r="F567" s="220" t="s">
        <v>1571</v>
      </c>
      <c r="G567" s="216" t="s">
        <v>1552</v>
      </c>
      <c r="H567" s="216">
        <v>17.204736</v>
      </c>
      <c r="I567" s="220" t="s">
        <v>417</v>
      </c>
      <c r="J567" s="137">
        <v>12</v>
      </c>
      <c r="K567" s="105">
        <v>27.42</v>
      </c>
      <c r="L567" s="105" t="s">
        <v>1575</v>
      </c>
      <c r="M567" s="129">
        <f>SUMIFS('C - Sazby a jednotkové ceny'!$H$7:$H$69,'C - Sazby a jednotkové ceny'!$E$7:$E$69,I567,'C - Sazby a jednotkové ceny'!$F$7:$F$69,J567)</f>
        <v>0</v>
      </c>
      <c r="N567" s="131">
        <f t="shared" si="8"/>
        <v>0</v>
      </c>
      <c r="O567" s="137" t="s">
        <v>1586</v>
      </c>
      <c r="P567" s="105" t="s">
        <v>1585</v>
      </c>
      <c r="Q567" s="105" t="s">
        <v>1585</v>
      </c>
      <c r="R567" s="105" t="s">
        <v>1585</v>
      </c>
      <c r="S567" s="105" t="s">
        <v>1585</v>
      </c>
      <c r="T567" s="105" t="s">
        <v>1585</v>
      </c>
    </row>
    <row r="568" spans="1:20" ht="15" customHeight="1" x14ac:dyDescent="0.2">
      <c r="A568" s="230" t="s">
        <v>2510</v>
      </c>
      <c r="B568" s="99">
        <v>64</v>
      </c>
      <c r="C568" s="100">
        <v>24283</v>
      </c>
      <c r="D568" s="233" t="s">
        <v>979</v>
      </c>
      <c r="E568" s="101" t="s">
        <v>403</v>
      </c>
      <c r="F568" s="220" t="s">
        <v>1571</v>
      </c>
      <c r="G568" s="216" t="s">
        <v>1552</v>
      </c>
      <c r="H568" s="216">
        <v>24.136199999999999</v>
      </c>
      <c r="I568" s="220" t="s">
        <v>417</v>
      </c>
      <c r="J568" s="137">
        <v>12</v>
      </c>
      <c r="K568" s="105">
        <v>20.14</v>
      </c>
      <c r="L568" s="105" t="s">
        <v>1575</v>
      </c>
      <c r="M568" s="129">
        <f>SUMIFS('C - Sazby a jednotkové ceny'!$H$7:$H$69,'C - Sazby a jednotkové ceny'!$E$7:$E$69,I568,'C - Sazby a jednotkové ceny'!$F$7:$F$69,J568)</f>
        <v>0</v>
      </c>
      <c r="N568" s="131">
        <f t="shared" si="8"/>
        <v>0</v>
      </c>
      <c r="O568" s="137" t="s">
        <v>1586</v>
      </c>
      <c r="P568" s="105" t="s">
        <v>1585</v>
      </c>
      <c r="Q568" s="105" t="s">
        <v>1585</v>
      </c>
      <c r="R568" s="105" t="s">
        <v>1585</v>
      </c>
      <c r="S568" s="105" t="s">
        <v>1585</v>
      </c>
      <c r="T568" s="105" t="s">
        <v>1585</v>
      </c>
    </row>
    <row r="569" spans="1:20" ht="15" customHeight="1" x14ac:dyDescent="0.2">
      <c r="A569" s="230" t="s">
        <v>2510</v>
      </c>
      <c r="B569" s="99">
        <v>64</v>
      </c>
      <c r="C569" s="100">
        <v>24283</v>
      </c>
      <c r="D569" s="233" t="s">
        <v>980</v>
      </c>
      <c r="E569" s="101" t="s">
        <v>403</v>
      </c>
      <c r="F569" s="220" t="s">
        <v>1571</v>
      </c>
      <c r="G569" s="216" t="s">
        <v>1552</v>
      </c>
      <c r="H569" s="216">
        <v>48.272399999999998</v>
      </c>
      <c r="I569" s="220" t="s">
        <v>417</v>
      </c>
      <c r="J569" s="137">
        <v>12</v>
      </c>
      <c r="K569" s="105">
        <v>38.909999999999997</v>
      </c>
      <c r="L569" s="105" t="s">
        <v>1575</v>
      </c>
      <c r="M569" s="129">
        <f>SUMIFS('C - Sazby a jednotkové ceny'!$H$7:$H$69,'C - Sazby a jednotkové ceny'!$E$7:$E$69,I569,'C - Sazby a jednotkové ceny'!$F$7:$F$69,J569)</f>
        <v>0</v>
      </c>
      <c r="N569" s="131">
        <f t="shared" si="8"/>
        <v>0</v>
      </c>
      <c r="O569" s="137" t="s">
        <v>1586</v>
      </c>
      <c r="P569" s="105" t="s">
        <v>1585</v>
      </c>
      <c r="Q569" s="105" t="s">
        <v>1585</v>
      </c>
      <c r="R569" s="105" t="s">
        <v>1585</v>
      </c>
      <c r="S569" s="105" t="s">
        <v>1585</v>
      </c>
      <c r="T569" s="105" t="s">
        <v>1585</v>
      </c>
    </row>
    <row r="570" spans="1:20" ht="15" customHeight="1" x14ac:dyDescent="0.2">
      <c r="A570" s="230" t="s">
        <v>2510</v>
      </c>
      <c r="B570" s="99">
        <v>64</v>
      </c>
      <c r="C570" s="100">
        <v>24283</v>
      </c>
      <c r="D570" s="233" t="s">
        <v>981</v>
      </c>
      <c r="E570" s="101" t="s">
        <v>403</v>
      </c>
      <c r="F570" s="220" t="s">
        <v>1571</v>
      </c>
      <c r="G570" s="216" t="s">
        <v>1552</v>
      </c>
      <c r="H570" s="216">
        <v>48.272399999999998</v>
      </c>
      <c r="I570" s="220" t="s">
        <v>417</v>
      </c>
      <c r="J570" s="137">
        <v>12</v>
      </c>
      <c r="K570" s="105">
        <v>27.93</v>
      </c>
      <c r="L570" s="105" t="s">
        <v>1575</v>
      </c>
      <c r="M570" s="129">
        <f>SUMIFS('C - Sazby a jednotkové ceny'!$H$7:$H$69,'C - Sazby a jednotkové ceny'!$E$7:$E$69,I570,'C - Sazby a jednotkové ceny'!$F$7:$F$69,J570)</f>
        <v>0</v>
      </c>
      <c r="N570" s="131">
        <f t="shared" si="8"/>
        <v>0</v>
      </c>
      <c r="O570" s="137" t="s">
        <v>1586</v>
      </c>
      <c r="P570" s="105" t="s">
        <v>1585</v>
      </c>
      <c r="Q570" s="105" t="s">
        <v>1585</v>
      </c>
      <c r="R570" s="105" t="s">
        <v>1585</v>
      </c>
      <c r="S570" s="105" t="s">
        <v>1585</v>
      </c>
      <c r="T570" s="105" t="s">
        <v>1585</v>
      </c>
    </row>
    <row r="571" spans="1:20" ht="15" customHeight="1" x14ac:dyDescent="0.2">
      <c r="A571" s="230" t="s">
        <v>2510</v>
      </c>
      <c r="B571" s="99">
        <v>64</v>
      </c>
      <c r="C571" s="100">
        <v>24283</v>
      </c>
      <c r="D571" s="233" t="s">
        <v>982</v>
      </c>
      <c r="E571" s="101" t="s">
        <v>403</v>
      </c>
      <c r="F571" s="220" t="s">
        <v>1571</v>
      </c>
      <c r="G571" s="216" t="s">
        <v>2526</v>
      </c>
      <c r="H571" s="216">
        <v>0</v>
      </c>
      <c r="I571" s="220" t="s">
        <v>417</v>
      </c>
      <c r="J571" s="137">
        <v>12</v>
      </c>
      <c r="K571" s="105">
        <v>18.239999999999998</v>
      </c>
      <c r="L571" s="105" t="s">
        <v>1575</v>
      </c>
      <c r="M571" s="129">
        <f>SUMIFS('C - Sazby a jednotkové ceny'!$H$7:$H$69,'C - Sazby a jednotkové ceny'!$E$7:$E$69,I571,'C - Sazby a jednotkové ceny'!$F$7:$F$69,J571)</f>
        <v>0</v>
      </c>
      <c r="N571" s="131">
        <f t="shared" si="8"/>
        <v>0</v>
      </c>
      <c r="O571" s="137" t="s">
        <v>1586</v>
      </c>
      <c r="P571" s="105" t="s">
        <v>1585</v>
      </c>
      <c r="Q571" s="105" t="s">
        <v>1585</v>
      </c>
      <c r="R571" s="105" t="s">
        <v>1585</v>
      </c>
      <c r="S571" s="105" t="s">
        <v>1585</v>
      </c>
      <c r="T571" s="105" t="s">
        <v>1585</v>
      </c>
    </row>
    <row r="572" spans="1:20" ht="15" customHeight="1" x14ac:dyDescent="0.2">
      <c r="A572" s="230" t="s">
        <v>2510</v>
      </c>
      <c r="B572" s="99">
        <v>64</v>
      </c>
      <c r="C572" s="100">
        <v>24283</v>
      </c>
      <c r="D572" s="233" t="s">
        <v>983</v>
      </c>
      <c r="E572" s="101" t="s">
        <v>403</v>
      </c>
      <c r="F572" s="220" t="s">
        <v>1571</v>
      </c>
      <c r="G572" s="216" t="s">
        <v>1552</v>
      </c>
      <c r="H572" s="216">
        <v>24.136199999999999</v>
      </c>
      <c r="I572" s="220" t="s">
        <v>417</v>
      </c>
      <c r="J572" s="137">
        <v>12</v>
      </c>
      <c r="K572" s="105">
        <v>12.25</v>
      </c>
      <c r="L572" s="105" t="s">
        <v>1575</v>
      </c>
      <c r="M572" s="129">
        <f>SUMIFS('C - Sazby a jednotkové ceny'!$H$7:$H$69,'C - Sazby a jednotkové ceny'!$E$7:$E$69,I572,'C - Sazby a jednotkové ceny'!$F$7:$F$69,J572)</f>
        <v>0</v>
      </c>
      <c r="N572" s="131">
        <f t="shared" si="8"/>
        <v>0</v>
      </c>
      <c r="O572" s="137" t="s">
        <v>1586</v>
      </c>
      <c r="P572" s="105" t="s">
        <v>1585</v>
      </c>
      <c r="Q572" s="105" t="s">
        <v>1585</v>
      </c>
      <c r="R572" s="105" t="s">
        <v>1585</v>
      </c>
      <c r="S572" s="105" t="s">
        <v>1585</v>
      </c>
      <c r="T572" s="105" t="s">
        <v>1585</v>
      </c>
    </row>
    <row r="573" spans="1:20" ht="15" customHeight="1" x14ac:dyDescent="0.2">
      <c r="A573" s="230" t="s">
        <v>2510</v>
      </c>
      <c r="B573" s="99">
        <v>64</v>
      </c>
      <c r="C573" s="100">
        <v>24283</v>
      </c>
      <c r="D573" s="233" t="s">
        <v>984</v>
      </c>
      <c r="E573" s="101" t="s">
        <v>403</v>
      </c>
      <c r="F573" s="220" t="s">
        <v>1571</v>
      </c>
      <c r="G573" s="216" t="s">
        <v>2526</v>
      </c>
      <c r="H573" s="216">
        <v>0</v>
      </c>
      <c r="I573" s="220" t="s">
        <v>417</v>
      </c>
      <c r="J573" s="137">
        <v>12</v>
      </c>
      <c r="K573" s="105">
        <v>4.74</v>
      </c>
      <c r="L573" s="105" t="s">
        <v>1575</v>
      </c>
      <c r="M573" s="129">
        <f>SUMIFS('C - Sazby a jednotkové ceny'!$H$7:$H$69,'C - Sazby a jednotkové ceny'!$E$7:$E$69,I573,'C - Sazby a jednotkové ceny'!$F$7:$F$69,J573)</f>
        <v>0</v>
      </c>
      <c r="N573" s="131">
        <f t="shared" si="8"/>
        <v>0</v>
      </c>
      <c r="O573" s="137" t="s">
        <v>1586</v>
      </c>
      <c r="P573" s="105" t="s">
        <v>1585</v>
      </c>
      <c r="Q573" s="105" t="s">
        <v>1585</v>
      </c>
      <c r="R573" s="105" t="s">
        <v>1585</v>
      </c>
      <c r="S573" s="105" t="s">
        <v>1585</v>
      </c>
      <c r="T573" s="105" t="s">
        <v>1585</v>
      </c>
    </row>
    <row r="574" spans="1:20" ht="15" customHeight="1" x14ac:dyDescent="0.2">
      <c r="A574" s="230" t="s">
        <v>2510</v>
      </c>
      <c r="B574" s="99">
        <v>64</v>
      </c>
      <c r="C574" s="100">
        <v>24283</v>
      </c>
      <c r="D574" s="233" t="s">
        <v>985</v>
      </c>
      <c r="E574" s="101" t="s">
        <v>403</v>
      </c>
      <c r="F574" s="220" t="s">
        <v>1571</v>
      </c>
      <c r="G574" s="216" t="s">
        <v>1558</v>
      </c>
      <c r="H574" s="216">
        <v>24.136199999999999</v>
      </c>
      <c r="I574" s="220" t="s">
        <v>417</v>
      </c>
      <c r="J574" s="137">
        <v>12</v>
      </c>
      <c r="K574" s="105">
        <v>19.18</v>
      </c>
      <c r="L574" s="105" t="s">
        <v>1575</v>
      </c>
      <c r="M574" s="129">
        <f>SUMIFS('C - Sazby a jednotkové ceny'!$H$7:$H$69,'C - Sazby a jednotkové ceny'!$E$7:$E$69,I574,'C - Sazby a jednotkové ceny'!$F$7:$F$69,J574)</f>
        <v>0</v>
      </c>
      <c r="N574" s="131">
        <f t="shared" si="8"/>
        <v>0</v>
      </c>
      <c r="O574" s="137" t="s">
        <v>1586</v>
      </c>
      <c r="P574" s="105" t="s">
        <v>1585</v>
      </c>
      <c r="Q574" s="105" t="s">
        <v>1585</v>
      </c>
      <c r="R574" s="105" t="s">
        <v>1585</v>
      </c>
      <c r="S574" s="105" t="s">
        <v>1585</v>
      </c>
      <c r="T574" s="105" t="s">
        <v>1585</v>
      </c>
    </row>
    <row r="575" spans="1:20" ht="15" customHeight="1" x14ac:dyDescent="0.2">
      <c r="A575" s="230" t="s">
        <v>489</v>
      </c>
      <c r="B575" s="99">
        <v>64</v>
      </c>
      <c r="C575" s="100">
        <v>24283</v>
      </c>
      <c r="D575" s="233" t="s">
        <v>986</v>
      </c>
      <c r="E575" s="101" t="s">
        <v>403</v>
      </c>
      <c r="F575" s="220" t="s">
        <v>1571</v>
      </c>
      <c r="G575" s="216" t="s">
        <v>1557</v>
      </c>
      <c r="H575" s="216">
        <v>6.29</v>
      </c>
      <c r="I575" s="220" t="s">
        <v>417</v>
      </c>
      <c r="J575" s="137">
        <v>12</v>
      </c>
      <c r="K575" s="105">
        <v>1.56</v>
      </c>
      <c r="L575" s="105" t="s">
        <v>1575</v>
      </c>
      <c r="M575" s="129">
        <f>SUMIFS('C - Sazby a jednotkové ceny'!$H$7:$H$69,'C - Sazby a jednotkové ceny'!$E$7:$E$69,I575,'C - Sazby a jednotkové ceny'!$F$7:$F$69,J575)</f>
        <v>0</v>
      </c>
      <c r="N575" s="131">
        <f t="shared" si="8"/>
        <v>0</v>
      </c>
      <c r="O575" s="137" t="s">
        <v>1586</v>
      </c>
      <c r="P575" s="105" t="s">
        <v>1585</v>
      </c>
      <c r="Q575" s="105" t="s">
        <v>1585</v>
      </c>
      <c r="R575" s="105" t="s">
        <v>1585</v>
      </c>
      <c r="S575" s="105" t="s">
        <v>1585</v>
      </c>
      <c r="T575" s="105" t="s">
        <v>1585</v>
      </c>
    </row>
    <row r="576" spans="1:20" ht="15" customHeight="1" x14ac:dyDescent="0.2">
      <c r="A576" s="230" t="s">
        <v>2510</v>
      </c>
      <c r="B576" s="99">
        <v>64</v>
      </c>
      <c r="C576" s="100">
        <v>24283</v>
      </c>
      <c r="D576" s="233" t="s">
        <v>987</v>
      </c>
      <c r="E576" s="101" t="s">
        <v>403</v>
      </c>
      <c r="F576" s="216" t="s">
        <v>1571</v>
      </c>
      <c r="G576" s="216" t="s">
        <v>2518</v>
      </c>
      <c r="H576" s="216">
        <v>21.46</v>
      </c>
      <c r="I576" s="220" t="s">
        <v>417</v>
      </c>
      <c r="J576" s="137">
        <v>12</v>
      </c>
      <c r="K576" s="105">
        <v>5.28</v>
      </c>
      <c r="L576" s="105" t="s">
        <v>1575</v>
      </c>
      <c r="M576" s="129">
        <f>SUMIFS('C - Sazby a jednotkové ceny'!$H$7:$H$69,'C - Sazby a jednotkové ceny'!$E$7:$E$69,I576,'C - Sazby a jednotkové ceny'!$F$7:$F$69,J576)</f>
        <v>0</v>
      </c>
      <c r="N576" s="131">
        <f t="shared" si="8"/>
        <v>0</v>
      </c>
      <c r="O576" s="137" t="s">
        <v>1586</v>
      </c>
      <c r="P576" s="105" t="s">
        <v>1585</v>
      </c>
      <c r="Q576" s="105" t="s">
        <v>1585</v>
      </c>
      <c r="R576" s="105" t="s">
        <v>1585</v>
      </c>
      <c r="S576" s="105" t="s">
        <v>1585</v>
      </c>
      <c r="T576" s="105" t="s">
        <v>1585</v>
      </c>
    </row>
    <row r="577" spans="1:20" ht="15" customHeight="1" x14ac:dyDescent="0.2">
      <c r="A577" s="230" t="s">
        <v>489</v>
      </c>
      <c r="B577" s="99">
        <v>64</v>
      </c>
      <c r="C577" s="100">
        <v>24283</v>
      </c>
      <c r="D577" s="233" t="s">
        <v>988</v>
      </c>
      <c r="E577" s="101" t="s">
        <v>403</v>
      </c>
      <c r="F577" s="220" t="s">
        <v>1571</v>
      </c>
      <c r="G577" s="216" t="s">
        <v>2540</v>
      </c>
      <c r="H577" s="216">
        <v>0</v>
      </c>
      <c r="I577" s="220" t="s">
        <v>417</v>
      </c>
      <c r="J577" s="137">
        <v>12</v>
      </c>
      <c r="K577" s="105">
        <v>7.26</v>
      </c>
      <c r="L577" s="105" t="s">
        <v>1575</v>
      </c>
      <c r="M577" s="129">
        <f>SUMIFS('C - Sazby a jednotkové ceny'!$H$7:$H$69,'C - Sazby a jednotkové ceny'!$E$7:$E$69,I577,'C - Sazby a jednotkové ceny'!$F$7:$F$69,J577)</f>
        <v>0</v>
      </c>
      <c r="N577" s="131">
        <f t="shared" si="8"/>
        <v>0</v>
      </c>
      <c r="O577" s="137" t="s">
        <v>1586</v>
      </c>
      <c r="P577" s="105" t="s">
        <v>1585</v>
      </c>
      <c r="Q577" s="105" t="s">
        <v>1585</v>
      </c>
      <c r="R577" s="105" t="s">
        <v>1585</v>
      </c>
      <c r="S577" s="105" t="s">
        <v>1585</v>
      </c>
      <c r="T577" s="105" t="s">
        <v>1585</v>
      </c>
    </row>
    <row r="578" spans="1:20" ht="15" customHeight="1" x14ac:dyDescent="0.2">
      <c r="A578" s="230" t="s">
        <v>2510</v>
      </c>
      <c r="B578" s="99">
        <v>64</v>
      </c>
      <c r="C578" s="100">
        <v>24283</v>
      </c>
      <c r="D578" s="233" t="s">
        <v>989</v>
      </c>
      <c r="E578" s="101" t="s">
        <v>403</v>
      </c>
      <c r="F578" s="220" t="s">
        <v>1571</v>
      </c>
      <c r="G578" s="216" t="s">
        <v>1552</v>
      </c>
      <c r="H578" s="216">
        <v>31.086431999999995</v>
      </c>
      <c r="I578" s="220" t="s">
        <v>417</v>
      </c>
      <c r="J578" s="137">
        <v>12</v>
      </c>
      <c r="K578" s="105">
        <v>31.36</v>
      </c>
      <c r="L578" s="105" t="s">
        <v>1575</v>
      </c>
      <c r="M578" s="129">
        <f>SUMIFS('C - Sazby a jednotkové ceny'!$H$7:$H$69,'C - Sazby a jednotkové ceny'!$E$7:$E$69,I578,'C - Sazby a jednotkové ceny'!$F$7:$F$69,J578)</f>
        <v>0</v>
      </c>
      <c r="N578" s="131">
        <f t="shared" si="8"/>
        <v>0</v>
      </c>
      <c r="O578" s="137" t="s">
        <v>1586</v>
      </c>
      <c r="P578" s="105" t="s">
        <v>1585</v>
      </c>
      <c r="Q578" s="105" t="s">
        <v>1585</v>
      </c>
      <c r="R578" s="105" t="s">
        <v>1585</v>
      </c>
      <c r="S578" s="105" t="s">
        <v>1585</v>
      </c>
      <c r="T578" s="105" t="s">
        <v>1585</v>
      </c>
    </row>
    <row r="579" spans="1:20" ht="15" customHeight="1" x14ac:dyDescent="0.2">
      <c r="A579" s="230" t="s">
        <v>2510</v>
      </c>
      <c r="B579" s="99">
        <v>64</v>
      </c>
      <c r="C579" s="100">
        <v>24283</v>
      </c>
      <c r="D579" s="233" t="s">
        <v>990</v>
      </c>
      <c r="E579" s="101" t="s">
        <v>403</v>
      </c>
      <c r="F579" s="220" t="s">
        <v>1571</v>
      </c>
      <c r="G579" s="216" t="s">
        <v>1552</v>
      </c>
      <c r="H579" s="216">
        <v>31.086431999999995</v>
      </c>
      <c r="I579" s="220" t="s">
        <v>417</v>
      </c>
      <c r="J579" s="137">
        <v>12</v>
      </c>
      <c r="K579" s="105">
        <v>17.86</v>
      </c>
      <c r="L579" s="105" t="s">
        <v>1575</v>
      </c>
      <c r="M579" s="129">
        <f>SUMIFS('C - Sazby a jednotkové ceny'!$H$7:$H$69,'C - Sazby a jednotkové ceny'!$E$7:$E$69,I579,'C - Sazby a jednotkové ceny'!$F$7:$F$69,J579)</f>
        <v>0</v>
      </c>
      <c r="N579" s="131">
        <f t="shared" si="8"/>
        <v>0</v>
      </c>
      <c r="O579" s="137" t="s">
        <v>1586</v>
      </c>
      <c r="P579" s="105" t="s">
        <v>1585</v>
      </c>
      <c r="Q579" s="105" t="s">
        <v>1585</v>
      </c>
      <c r="R579" s="105" t="s">
        <v>1585</v>
      </c>
      <c r="S579" s="105" t="s">
        <v>1585</v>
      </c>
      <c r="T579" s="105" t="s">
        <v>1585</v>
      </c>
    </row>
    <row r="580" spans="1:20" ht="15" customHeight="1" x14ac:dyDescent="0.2">
      <c r="A580" s="230" t="s">
        <v>2510</v>
      </c>
      <c r="B580" s="99">
        <v>64</v>
      </c>
      <c r="C580" s="100">
        <v>24283</v>
      </c>
      <c r="D580" s="233" t="s">
        <v>991</v>
      </c>
      <c r="E580" s="101" t="s">
        <v>403</v>
      </c>
      <c r="F580" s="220" t="s">
        <v>1571</v>
      </c>
      <c r="G580" s="216" t="s">
        <v>1551</v>
      </c>
      <c r="H580" s="216">
        <v>0</v>
      </c>
      <c r="I580" s="220" t="s">
        <v>417</v>
      </c>
      <c r="J580" s="137">
        <v>12</v>
      </c>
      <c r="K580" s="105">
        <v>19.510000000000002</v>
      </c>
      <c r="L580" s="105" t="s">
        <v>1575</v>
      </c>
      <c r="M580" s="129">
        <f>SUMIFS('C - Sazby a jednotkové ceny'!$H$7:$H$69,'C - Sazby a jednotkové ceny'!$E$7:$E$69,I580,'C - Sazby a jednotkové ceny'!$F$7:$F$69,J580)</f>
        <v>0</v>
      </c>
      <c r="N580" s="131">
        <f t="shared" si="8"/>
        <v>0</v>
      </c>
      <c r="O580" s="137" t="s">
        <v>1586</v>
      </c>
      <c r="P580" s="105" t="s">
        <v>1585</v>
      </c>
      <c r="Q580" s="105" t="s">
        <v>1585</v>
      </c>
      <c r="R580" s="105" t="s">
        <v>1585</v>
      </c>
      <c r="S580" s="105" t="s">
        <v>1585</v>
      </c>
      <c r="T580" s="105" t="s">
        <v>1585</v>
      </c>
    </row>
    <row r="581" spans="1:20" ht="15" customHeight="1" x14ac:dyDescent="0.2">
      <c r="A581" s="230" t="s">
        <v>2510</v>
      </c>
      <c r="B581" s="99">
        <v>64</v>
      </c>
      <c r="C581" s="100">
        <v>24283</v>
      </c>
      <c r="D581" s="233" t="s">
        <v>992</v>
      </c>
      <c r="E581" s="101" t="s">
        <v>403</v>
      </c>
      <c r="F581" s="220" t="s">
        <v>1571</v>
      </c>
      <c r="G581" s="216" t="s">
        <v>1552</v>
      </c>
      <c r="H581" s="216">
        <v>24.136199999999999</v>
      </c>
      <c r="I581" s="220" t="s">
        <v>417</v>
      </c>
      <c r="J581" s="137">
        <v>12</v>
      </c>
      <c r="K581" s="105">
        <v>18.670000000000002</v>
      </c>
      <c r="L581" s="105" t="s">
        <v>1575</v>
      </c>
      <c r="M581" s="129">
        <f>SUMIFS('C - Sazby a jednotkové ceny'!$H$7:$H$69,'C - Sazby a jednotkové ceny'!$E$7:$E$69,I581,'C - Sazby a jednotkové ceny'!$F$7:$F$69,J581)</f>
        <v>0</v>
      </c>
      <c r="N581" s="131">
        <f t="shared" si="8"/>
        <v>0</v>
      </c>
      <c r="O581" s="137" t="s">
        <v>1586</v>
      </c>
      <c r="P581" s="105" t="s">
        <v>1585</v>
      </c>
      <c r="Q581" s="105" t="s">
        <v>1585</v>
      </c>
      <c r="R581" s="105" t="s">
        <v>1585</v>
      </c>
      <c r="S581" s="105" t="s">
        <v>1585</v>
      </c>
      <c r="T581" s="105" t="s">
        <v>1585</v>
      </c>
    </row>
    <row r="582" spans="1:20" ht="15" customHeight="1" x14ac:dyDescent="0.2">
      <c r="A582" s="230" t="s">
        <v>2510</v>
      </c>
      <c r="B582" s="99">
        <v>64</v>
      </c>
      <c r="C582" s="100">
        <v>24283</v>
      </c>
      <c r="D582" s="233" t="s">
        <v>993</v>
      </c>
      <c r="E582" s="101" t="s">
        <v>403</v>
      </c>
      <c r="F582" s="220" t="s">
        <v>1571</v>
      </c>
      <c r="G582" s="216" t="s">
        <v>2526</v>
      </c>
      <c r="H582" s="216">
        <v>0</v>
      </c>
      <c r="I582" s="220" t="s">
        <v>417</v>
      </c>
      <c r="J582" s="137">
        <v>12</v>
      </c>
      <c r="K582" s="105">
        <v>6.46</v>
      </c>
      <c r="L582" s="105" t="s">
        <v>1575</v>
      </c>
      <c r="M582" s="129">
        <f>SUMIFS('C - Sazby a jednotkové ceny'!$H$7:$H$69,'C - Sazby a jednotkové ceny'!$E$7:$E$69,I582,'C - Sazby a jednotkové ceny'!$F$7:$F$69,J582)</f>
        <v>0</v>
      </c>
      <c r="N582" s="131">
        <f t="shared" si="8"/>
        <v>0</v>
      </c>
      <c r="O582" s="137" t="s">
        <v>1586</v>
      </c>
      <c r="P582" s="105" t="s">
        <v>1585</v>
      </c>
      <c r="Q582" s="105" t="s">
        <v>1585</v>
      </c>
      <c r="R582" s="105" t="s">
        <v>1585</v>
      </c>
      <c r="S582" s="105" t="s">
        <v>1585</v>
      </c>
      <c r="T582" s="105" t="s">
        <v>1585</v>
      </c>
    </row>
    <row r="583" spans="1:20" ht="15" customHeight="1" x14ac:dyDescent="0.2">
      <c r="A583" s="230" t="s">
        <v>2510</v>
      </c>
      <c r="B583" s="99">
        <v>64</v>
      </c>
      <c r="C583" s="100">
        <v>24283</v>
      </c>
      <c r="D583" s="233" t="s">
        <v>994</v>
      </c>
      <c r="E583" s="101" t="s">
        <v>403</v>
      </c>
      <c r="F583" s="220" t="s">
        <v>1571</v>
      </c>
      <c r="G583" s="216" t="s">
        <v>2526</v>
      </c>
      <c r="H583" s="216">
        <v>0</v>
      </c>
      <c r="I583" s="220" t="s">
        <v>417</v>
      </c>
      <c r="J583" s="137">
        <v>12</v>
      </c>
      <c r="K583" s="105">
        <v>7.55</v>
      </c>
      <c r="L583" s="105" t="s">
        <v>1575</v>
      </c>
      <c r="M583" s="129">
        <f>SUMIFS('C - Sazby a jednotkové ceny'!$H$7:$H$69,'C - Sazby a jednotkové ceny'!$E$7:$E$69,I583,'C - Sazby a jednotkové ceny'!$F$7:$F$69,J583)</f>
        <v>0</v>
      </c>
      <c r="N583" s="131">
        <f t="shared" ref="N583:N646" si="9">J583*M583*K583*(365/12/28)</f>
        <v>0</v>
      </c>
      <c r="O583" s="137" t="s">
        <v>1586</v>
      </c>
      <c r="P583" s="105" t="s">
        <v>1585</v>
      </c>
      <c r="Q583" s="105" t="s">
        <v>1585</v>
      </c>
      <c r="R583" s="105" t="s">
        <v>1585</v>
      </c>
      <c r="S583" s="105" t="s">
        <v>1585</v>
      </c>
      <c r="T583" s="105" t="s">
        <v>1585</v>
      </c>
    </row>
    <row r="584" spans="1:20" ht="15" customHeight="1" x14ac:dyDescent="0.2">
      <c r="A584" s="230" t="s">
        <v>489</v>
      </c>
      <c r="B584" s="99">
        <v>64</v>
      </c>
      <c r="C584" s="100">
        <v>24283</v>
      </c>
      <c r="D584" s="233" t="s">
        <v>995</v>
      </c>
      <c r="E584" s="101" t="s">
        <v>403</v>
      </c>
      <c r="F584" s="220" t="s">
        <v>1571</v>
      </c>
      <c r="G584" s="216" t="s">
        <v>1558</v>
      </c>
      <c r="H584" s="216">
        <v>0</v>
      </c>
      <c r="I584" s="220" t="s">
        <v>417</v>
      </c>
      <c r="J584" s="137">
        <v>12</v>
      </c>
      <c r="K584" s="105">
        <v>2.95</v>
      </c>
      <c r="L584" s="105" t="s">
        <v>1575</v>
      </c>
      <c r="M584" s="129">
        <f>SUMIFS('C - Sazby a jednotkové ceny'!$H$7:$H$69,'C - Sazby a jednotkové ceny'!$E$7:$E$69,I584,'C - Sazby a jednotkové ceny'!$F$7:$F$69,J584)</f>
        <v>0</v>
      </c>
      <c r="N584" s="131">
        <f t="shared" si="9"/>
        <v>0</v>
      </c>
      <c r="O584" s="137" t="s">
        <v>1586</v>
      </c>
      <c r="P584" s="105" t="s">
        <v>1585</v>
      </c>
      <c r="Q584" s="105" t="s">
        <v>1585</v>
      </c>
      <c r="R584" s="105" t="s">
        <v>1585</v>
      </c>
      <c r="S584" s="105" t="s">
        <v>1585</v>
      </c>
      <c r="T584" s="105" t="s">
        <v>1585</v>
      </c>
    </row>
    <row r="585" spans="1:20" ht="15" customHeight="1" x14ac:dyDescent="0.2">
      <c r="A585" s="230" t="s">
        <v>489</v>
      </c>
      <c r="B585" s="99">
        <v>64</v>
      </c>
      <c r="C585" s="100">
        <v>24283</v>
      </c>
      <c r="D585" s="233" t="s">
        <v>996</v>
      </c>
      <c r="E585" s="101" t="s">
        <v>403</v>
      </c>
      <c r="F585" s="220" t="s">
        <v>1571</v>
      </c>
      <c r="G585" s="216" t="s">
        <v>1558</v>
      </c>
      <c r="H585" s="216">
        <v>0</v>
      </c>
      <c r="I585" s="220" t="s">
        <v>417</v>
      </c>
      <c r="J585" s="137">
        <v>12</v>
      </c>
      <c r="K585" s="105">
        <v>1.92</v>
      </c>
      <c r="L585" s="105" t="s">
        <v>1575</v>
      </c>
      <c r="M585" s="129">
        <f>SUMIFS('C - Sazby a jednotkové ceny'!$H$7:$H$69,'C - Sazby a jednotkové ceny'!$E$7:$E$69,I585,'C - Sazby a jednotkové ceny'!$F$7:$F$69,J585)</f>
        <v>0</v>
      </c>
      <c r="N585" s="131">
        <f t="shared" si="9"/>
        <v>0</v>
      </c>
      <c r="O585" s="137" t="s">
        <v>1586</v>
      </c>
      <c r="P585" s="105" t="s">
        <v>1585</v>
      </c>
      <c r="Q585" s="105" t="s">
        <v>1585</v>
      </c>
      <c r="R585" s="105" t="s">
        <v>1585</v>
      </c>
      <c r="S585" s="105" t="s">
        <v>1585</v>
      </c>
      <c r="T585" s="105" t="s">
        <v>1585</v>
      </c>
    </row>
    <row r="586" spans="1:20" ht="15" customHeight="1" x14ac:dyDescent="0.2">
      <c r="A586" s="230" t="s">
        <v>2510</v>
      </c>
      <c r="B586" s="99">
        <v>64</v>
      </c>
      <c r="C586" s="100">
        <v>24283</v>
      </c>
      <c r="D586" s="233" t="s">
        <v>997</v>
      </c>
      <c r="E586" s="101" t="s">
        <v>403</v>
      </c>
      <c r="F586" s="220" t="s">
        <v>1571</v>
      </c>
      <c r="G586" s="216" t="s">
        <v>1552</v>
      </c>
      <c r="H586" s="216">
        <v>9.990000000000002</v>
      </c>
      <c r="I586" s="220" t="s">
        <v>417</v>
      </c>
      <c r="J586" s="137">
        <v>12</v>
      </c>
      <c r="K586" s="105">
        <v>17.100000000000001</v>
      </c>
      <c r="L586" s="105" t="s">
        <v>1575</v>
      </c>
      <c r="M586" s="129">
        <f>SUMIFS('C - Sazby a jednotkové ceny'!$H$7:$H$69,'C - Sazby a jednotkové ceny'!$E$7:$E$69,I586,'C - Sazby a jednotkové ceny'!$F$7:$F$69,J586)</f>
        <v>0</v>
      </c>
      <c r="N586" s="131">
        <f t="shared" si="9"/>
        <v>0</v>
      </c>
      <c r="O586" s="137" t="s">
        <v>1586</v>
      </c>
      <c r="P586" s="105" t="s">
        <v>1585</v>
      </c>
      <c r="Q586" s="105" t="s">
        <v>1585</v>
      </c>
      <c r="R586" s="105" t="s">
        <v>1585</v>
      </c>
      <c r="S586" s="105" t="s">
        <v>1585</v>
      </c>
      <c r="T586" s="105" t="s">
        <v>1585</v>
      </c>
    </row>
    <row r="587" spans="1:20" ht="15" customHeight="1" x14ac:dyDescent="0.2">
      <c r="A587" s="230" t="s">
        <v>2510</v>
      </c>
      <c r="B587" s="99">
        <v>64</v>
      </c>
      <c r="C587" s="100">
        <v>24283</v>
      </c>
      <c r="D587" s="233" t="s">
        <v>998</v>
      </c>
      <c r="E587" s="101" t="s">
        <v>403</v>
      </c>
      <c r="F587" s="220" t="s">
        <v>1571</v>
      </c>
      <c r="G587" s="216" t="s">
        <v>1552</v>
      </c>
      <c r="H587" s="216">
        <v>9.990000000000002</v>
      </c>
      <c r="I587" s="220" t="s">
        <v>417</v>
      </c>
      <c r="J587" s="137">
        <v>12</v>
      </c>
      <c r="K587" s="105">
        <v>17.399999999999999</v>
      </c>
      <c r="L587" s="105" t="s">
        <v>1575</v>
      </c>
      <c r="M587" s="129">
        <f>SUMIFS('C - Sazby a jednotkové ceny'!$H$7:$H$69,'C - Sazby a jednotkové ceny'!$E$7:$E$69,I587,'C - Sazby a jednotkové ceny'!$F$7:$F$69,J587)</f>
        <v>0</v>
      </c>
      <c r="N587" s="131">
        <f t="shared" si="9"/>
        <v>0</v>
      </c>
      <c r="O587" s="137" t="s">
        <v>1586</v>
      </c>
      <c r="P587" s="105" t="s">
        <v>1585</v>
      </c>
      <c r="Q587" s="105" t="s">
        <v>1585</v>
      </c>
      <c r="R587" s="105" t="s">
        <v>1585</v>
      </c>
      <c r="S587" s="105" t="s">
        <v>1585</v>
      </c>
      <c r="T587" s="105" t="s">
        <v>1585</v>
      </c>
    </row>
    <row r="588" spans="1:20" ht="15" customHeight="1" x14ac:dyDescent="0.2">
      <c r="A588" s="230" t="s">
        <v>2510</v>
      </c>
      <c r="B588" s="99">
        <v>64</v>
      </c>
      <c r="C588" s="100">
        <v>24283</v>
      </c>
      <c r="D588" s="233" t="s">
        <v>999</v>
      </c>
      <c r="E588" s="101" t="s">
        <v>403</v>
      </c>
      <c r="F588" s="220" t="s">
        <v>1571</v>
      </c>
      <c r="G588" s="216" t="s">
        <v>2526</v>
      </c>
      <c r="H588" s="216">
        <v>0</v>
      </c>
      <c r="I588" s="220" t="s">
        <v>417</v>
      </c>
      <c r="J588" s="137">
        <v>12</v>
      </c>
      <c r="K588" s="105">
        <v>10.81</v>
      </c>
      <c r="L588" s="105" t="s">
        <v>1575</v>
      </c>
      <c r="M588" s="129">
        <f>SUMIFS('C - Sazby a jednotkové ceny'!$H$7:$H$69,'C - Sazby a jednotkové ceny'!$E$7:$E$69,I588,'C - Sazby a jednotkové ceny'!$F$7:$F$69,J588)</f>
        <v>0</v>
      </c>
      <c r="N588" s="131">
        <f t="shared" si="9"/>
        <v>0</v>
      </c>
      <c r="O588" s="137" t="s">
        <v>1586</v>
      </c>
      <c r="P588" s="105" t="s">
        <v>1585</v>
      </c>
      <c r="Q588" s="105" t="s">
        <v>1585</v>
      </c>
      <c r="R588" s="105" t="s">
        <v>1585</v>
      </c>
      <c r="S588" s="105" t="s">
        <v>1585</v>
      </c>
      <c r="T588" s="105" t="s">
        <v>1585</v>
      </c>
    </row>
    <row r="589" spans="1:20" ht="15" customHeight="1" x14ac:dyDescent="0.2">
      <c r="A589" s="230" t="s">
        <v>2510</v>
      </c>
      <c r="B589" s="99">
        <v>64</v>
      </c>
      <c r="C589" s="100">
        <v>24283</v>
      </c>
      <c r="D589" s="233" t="s">
        <v>1000</v>
      </c>
      <c r="E589" s="101" t="s">
        <v>403</v>
      </c>
      <c r="F589" s="220" t="s">
        <v>1571</v>
      </c>
      <c r="G589" s="216" t="s">
        <v>1552</v>
      </c>
      <c r="H589" s="216">
        <v>9.990000000000002</v>
      </c>
      <c r="I589" s="220" t="s">
        <v>417</v>
      </c>
      <c r="J589" s="137">
        <v>12</v>
      </c>
      <c r="K589" s="105">
        <v>15.6</v>
      </c>
      <c r="L589" s="105" t="s">
        <v>1575</v>
      </c>
      <c r="M589" s="129">
        <f>SUMIFS('C - Sazby a jednotkové ceny'!$H$7:$H$69,'C - Sazby a jednotkové ceny'!$E$7:$E$69,I589,'C - Sazby a jednotkové ceny'!$F$7:$F$69,J589)</f>
        <v>0</v>
      </c>
      <c r="N589" s="131">
        <f t="shared" si="9"/>
        <v>0</v>
      </c>
      <c r="O589" s="137" t="s">
        <v>1586</v>
      </c>
      <c r="P589" s="105" t="s">
        <v>1585</v>
      </c>
      <c r="Q589" s="105" t="s">
        <v>1585</v>
      </c>
      <c r="R589" s="105" t="s">
        <v>1585</v>
      </c>
      <c r="S589" s="105" t="s">
        <v>1585</v>
      </c>
      <c r="T589" s="105" t="s">
        <v>1585</v>
      </c>
    </row>
    <row r="590" spans="1:20" ht="15" customHeight="1" x14ac:dyDescent="0.2">
      <c r="A590" s="230" t="s">
        <v>489</v>
      </c>
      <c r="B590" s="99">
        <v>64</v>
      </c>
      <c r="C590" s="100">
        <v>24283</v>
      </c>
      <c r="D590" s="233" t="s">
        <v>1001</v>
      </c>
      <c r="E590" s="101" t="s">
        <v>403</v>
      </c>
      <c r="F590" s="220" t="s">
        <v>1571</v>
      </c>
      <c r="G590" s="216" t="s">
        <v>1558</v>
      </c>
      <c r="H590" s="216">
        <v>0</v>
      </c>
      <c r="I590" s="220" t="s">
        <v>417</v>
      </c>
      <c r="J590" s="137">
        <v>12</v>
      </c>
      <c r="K590" s="105">
        <v>4.04</v>
      </c>
      <c r="L590" s="105" t="s">
        <v>1575</v>
      </c>
      <c r="M590" s="129">
        <f>SUMIFS('C - Sazby a jednotkové ceny'!$H$7:$H$69,'C - Sazby a jednotkové ceny'!$E$7:$E$69,I590,'C - Sazby a jednotkové ceny'!$F$7:$F$69,J590)</f>
        <v>0</v>
      </c>
      <c r="N590" s="131">
        <f t="shared" si="9"/>
        <v>0</v>
      </c>
      <c r="O590" s="137" t="s">
        <v>1586</v>
      </c>
      <c r="P590" s="105" t="s">
        <v>1585</v>
      </c>
      <c r="Q590" s="105" t="s">
        <v>1585</v>
      </c>
      <c r="R590" s="105" t="s">
        <v>1585</v>
      </c>
      <c r="S590" s="105" t="s">
        <v>1585</v>
      </c>
      <c r="T590" s="105" t="s">
        <v>1585</v>
      </c>
    </row>
    <row r="591" spans="1:20" ht="15" customHeight="1" x14ac:dyDescent="0.2">
      <c r="A591" s="230" t="s">
        <v>2510</v>
      </c>
      <c r="B591" s="99">
        <v>64</v>
      </c>
      <c r="C591" s="100">
        <v>24283</v>
      </c>
      <c r="D591" s="233" t="s">
        <v>1002</v>
      </c>
      <c r="E591" s="101" t="s">
        <v>403</v>
      </c>
      <c r="F591" s="220" t="s">
        <v>1571</v>
      </c>
      <c r="G591" s="216" t="s">
        <v>1552</v>
      </c>
      <c r="H591" s="216">
        <v>19.980000000000004</v>
      </c>
      <c r="I591" s="220" t="s">
        <v>417</v>
      </c>
      <c r="J591" s="137">
        <v>12</v>
      </c>
      <c r="K591" s="105">
        <v>45.8</v>
      </c>
      <c r="L591" s="105" t="s">
        <v>1575</v>
      </c>
      <c r="M591" s="129">
        <f>SUMIFS('C - Sazby a jednotkové ceny'!$H$7:$H$69,'C - Sazby a jednotkové ceny'!$E$7:$E$69,I591,'C - Sazby a jednotkové ceny'!$F$7:$F$69,J591)</f>
        <v>0</v>
      </c>
      <c r="N591" s="131">
        <f t="shared" si="9"/>
        <v>0</v>
      </c>
      <c r="O591" s="137" t="s">
        <v>1586</v>
      </c>
      <c r="P591" s="105" t="s">
        <v>1585</v>
      </c>
      <c r="Q591" s="105" t="s">
        <v>1585</v>
      </c>
      <c r="R591" s="105" t="s">
        <v>1585</v>
      </c>
      <c r="S591" s="105" t="s">
        <v>1585</v>
      </c>
      <c r="T591" s="105" t="s">
        <v>1585</v>
      </c>
    </row>
    <row r="592" spans="1:20" ht="15" customHeight="1" x14ac:dyDescent="0.2">
      <c r="A592" s="230" t="s">
        <v>2510</v>
      </c>
      <c r="B592" s="99">
        <v>64</v>
      </c>
      <c r="C592" s="100">
        <v>24283</v>
      </c>
      <c r="D592" s="233" t="s">
        <v>1003</v>
      </c>
      <c r="E592" s="101" t="s">
        <v>403</v>
      </c>
      <c r="F592" s="220" t="s">
        <v>1571</v>
      </c>
      <c r="G592" s="216" t="s">
        <v>1552</v>
      </c>
      <c r="H592" s="216">
        <v>19.980000000000004</v>
      </c>
      <c r="I592" s="220" t="s">
        <v>417</v>
      </c>
      <c r="J592" s="137">
        <v>12</v>
      </c>
      <c r="K592" s="105">
        <v>43.5</v>
      </c>
      <c r="L592" s="105" t="s">
        <v>1575</v>
      </c>
      <c r="M592" s="129">
        <f>SUMIFS('C - Sazby a jednotkové ceny'!$H$7:$H$69,'C - Sazby a jednotkové ceny'!$E$7:$E$69,I592,'C - Sazby a jednotkové ceny'!$F$7:$F$69,J592)</f>
        <v>0</v>
      </c>
      <c r="N592" s="131">
        <f t="shared" si="9"/>
        <v>0</v>
      </c>
      <c r="O592" s="137" t="s">
        <v>1586</v>
      </c>
      <c r="P592" s="105" t="s">
        <v>1585</v>
      </c>
      <c r="Q592" s="105" t="s">
        <v>1585</v>
      </c>
      <c r="R592" s="105" t="s">
        <v>1585</v>
      </c>
      <c r="S592" s="105" t="s">
        <v>1585</v>
      </c>
      <c r="T592" s="105" t="s">
        <v>1585</v>
      </c>
    </row>
    <row r="593" spans="1:20" ht="15" customHeight="1" x14ac:dyDescent="0.2">
      <c r="A593" s="230" t="s">
        <v>2510</v>
      </c>
      <c r="B593" s="99">
        <v>64</v>
      </c>
      <c r="C593" s="100">
        <v>24283</v>
      </c>
      <c r="D593" s="233" t="s">
        <v>1004</v>
      </c>
      <c r="E593" s="101" t="s">
        <v>403</v>
      </c>
      <c r="F593" s="220" t="s">
        <v>1571</v>
      </c>
      <c r="G593" s="216" t="s">
        <v>1552</v>
      </c>
      <c r="H593" s="216">
        <v>9.990000000000002</v>
      </c>
      <c r="I593" s="220" t="s">
        <v>417</v>
      </c>
      <c r="J593" s="137">
        <v>12</v>
      </c>
      <c r="K593" s="105">
        <v>22.71</v>
      </c>
      <c r="L593" s="105" t="s">
        <v>1575</v>
      </c>
      <c r="M593" s="129">
        <f>SUMIFS('C - Sazby a jednotkové ceny'!$H$7:$H$69,'C - Sazby a jednotkové ceny'!$E$7:$E$69,I593,'C - Sazby a jednotkové ceny'!$F$7:$F$69,J593)</f>
        <v>0</v>
      </c>
      <c r="N593" s="131">
        <f t="shared" si="9"/>
        <v>0</v>
      </c>
      <c r="O593" s="137" t="s">
        <v>1586</v>
      </c>
      <c r="P593" s="105" t="s">
        <v>1585</v>
      </c>
      <c r="Q593" s="105" t="s">
        <v>1585</v>
      </c>
      <c r="R593" s="105" t="s">
        <v>1585</v>
      </c>
      <c r="S593" s="105" t="s">
        <v>1585</v>
      </c>
      <c r="T593" s="105" t="s">
        <v>1585</v>
      </c>
    </row>
    <row r="594" spans="1:20" ht="15" customHeight="1" x14ac:dyDescent="0.2">
      <c r="A594" s="230" t="s">
        <v>2510</v>
      </c>
      <c r="B594" s="99">
        <v>64</v>
      </c>
      <c r="C594" s="100">
        <v>24283</v>
      </c>
      <c r="D594" s="233" t="s">
        <v>1005</v>
      </c>
      <c r="E594" s="101" t="s">
        <v>403</v>
      </c>
      <c r="F594" s="220" t="s">
        <v>1571</v>
      </c>
      <c r="G594" s="216" t="s">
        <v>1552</v>
      </c>
      <c r="H594" s="216">
        <v>19.980000000000004</v>
      </c>
      <c r="I594" s="220" t="s">
        <v>417</v>
      </c>
      <c r="J594" s="137">
        <v>12</v>
      </c>
      <c r="K594" s="105">
        <v>21.59</v>
      </c>
      <c r="L594" s="105" t="s">
        <v>1575</v>
      </c>
      <c r="M594" s="129">
        <f>SUMIFS('C - Sazby a jednotkové ceny'!$H$7:$H$69,'C - Sazby a jednotkové ceny'!$E$7:$E$69,I594,'C - Sazby a jednotkové ceny'!$F$7:$F$69,J594)</f>
        <v>0</v>
      </c>
      <c r="N594" s="131">
        <f t="shared" si="9"/>
        <v>0</v>
      </c>
      <c r="O594" s="137" t="s">
        <v>1586</v>
      </c>
      <c r="P594" s="105" t="s">
        <v>1585</v>
      </c>
      <c r="Q594" s="105" t="s">
        <v>1585</v>
      </c>
      <c r="R594" s="105" t="s">
        <v>1585</v>
      </c>
      <c r="S594" s="105" t="s">
        <v>1585</v>
      </c>
      <c r="T594" s="105" t="s">
        <v>1585</v>
      </c>
    </row>
    <row r="595" spans="1:20" ht="15" customHeight="1" x14ac:dyDescent="0.2">
      <c r="A595" s="230" t="s">
        <v>489</v>
      </c>
      <c r="B595" s="99">
        <v>64</v>
      </c>
      <c r="C595" s="100">
        <v>24283</v>
      </c>
      <c r="D595" s="233" t="s">
        <v>1006</v>
      </c>
      <c r="E595" s="101" t="s">
        <v>403</v>
      </c>
      <c r="F595" s="220" t="s">
        <v>1571</v>
      </c>
      <c r="G595" s="216" t="s">
        <v>1552</v>
      </c>
      <c r="H595" s="216">
        <v>0</v>
      </c>
      <c r="I595" s="220" t="s">
        <v>417</v>
      </c>
      <c r="J595" s="137">
        <v>12</v>
      </c>
      <c r="K595" s="105">
        <v>24</v>
      </c>
      <c r="L595" s="105" t="s">
        <v>1575</v>
      </c>
      <c r="M595" s="129">
        <f>SUMIFS('C - Sazby a jednotkové ceny'!$H$7:$H$69,'C - Sazby a jednotkové ceny'!$E$7:$E$69,I595,'C - Sazby a jednotkové ceny'!$F$7:$F$69,J595)</f>
        <v>0</v>
      </c>
      <c r="N595" s="131">
        <f t="shared" si="9"/>
        <v>0</v>
      </c>
      <c r="O595" s="137" t="s">
        <v>1586</v>
      </c>
      <c r="P595" s="105" t="s">
        <v>1585</v>
      </c>
      <c r="Q595" s="105" t="s">
        <v>1585</v>
      </c>
      <c r="R595" s="105" t="s">
        <v>1585</v>
      </c>
      <c r="S595" s="105" t="s">
        <v>1585</v>
      </c>
      <c r="T595" s="105" t="s">
        <v>1585</v>
      </c>
    </row>
    <row r="596" spans="1:20" ht="15" customHeight="1" x14ac:dyDescent="0.2">
      <c r="A596" s="230" t="s">
        <v>2510</v>
      </c>
      <c r="B596" s="99">
        <v>64</v>
      </c>
      <c r="C596" s="100">
        <v>24283</v>
      </c>
      <c r="D596" s="233" t="s">
        <v>1007</v>
      </c>
      <c r="E596" s="101" t="s">
        <v>403</v>
      </c>
      <c r="F596" s="220" t="s">
        <v>1571</v>
      </c>
      <c r="G596" s="216" t="s">
        <v>1552</v>
      </c>
      <c r="H596" s="216">
        <v>9.990000000000002</v>
      </c>
      <c r="I596" s="220" t="s">
        <v>417</v>
      </c>
      <c r="J596" s="137">
        <v>12</v>
      </c>
      <c r="K596" s="105">
        <v>21.59</v>
      </c>
      <c r="L596" s="105" t="s">
        <v>1575</v>
      </c>
      <c r="M596" s="129">
        <f>SUMIFS('C - Sazby a jednotkové ceny'!$H$7:$H$69,'C - Sazby a jednotkové ceny'!$E$7:$E$69,I596,'C - Sazby a jednotkové ceny'!$F$7:$F$69,J596)</f>
        <v>0</v>
      </c>
      <c r="N596" s="131">
        <f t="shared" si="9"/>
        <v>0</v>
      </c>
      <c r="O596" s="137" t="s">
        <v>1586</v>
      </c>
      <c r="P596" s="105" t="s">
        <v>1585</v>
      </c>
      <c r="Q596" s="105" t="s">
        <v>1585</v>
      </c>
      <c r="R596" s="105" t="s">
        <v>1585</v>
      </c>
      <c r="S596" s="105" t="s">
        <v>1585</v>
      </c>
      <c r="T596" s="105" t="s">
        <v>1585</v>
      </c>
    </row>
    <row r="597" spans="1:20" ht="15" customHeight="1" x14ac:dyDescent="0.2">
      <c r="A597" s="230" t="s">
        <v>2510</v>
      </c>
      <c r="B597" s="99">
        <v>64</v>
      </c>
      <c r="C597" s="100">
        <v>24283</v>
      </c>
      <c r="D597" s="233" t="s">
        <v>1008</v>
      </c>
      <c r="E597" s="101" t="s">
        <v>403</v>
      </c>
      <c r="F597" s="220" t="s">
        <v>1571</v>
      </c>
      <c r="G597" s="216" t="s">
        <v>1552</v>
      </c>
      <c r="H597" s="216">
        <v>9.990000000000002</v>
      </c>
      <c r="I597" s="220" t="s">
        <v>417</v>
      </c>
      <c r="J597" s="137">
        <v>12</v>
      </c>
      <c r="K597" s="105">
        <v>23.84</v>
      </c>
      <c r="L597" s="105" t="s">
        <v>1575</v>
      </c>
      <c r="M597" s="129">
        <f>SUMIFS('C - Sazby a jednotkové ceny'!$H$7:$H$69,'C - Sazby a jednotkové ceny'!$E$7:$E$69,I597,'C - Sazby a jednotkové ceny'!$F$7:$F$69,J597)</f>
        <v>0</v>
      </c>
      <c r="N597" s="131">
        <f t="shared" si="9"/>
        <v>0</v>
      </c>
      <c r="O597" s="137" t="s">
        <v>1586</v>
      </c>
      <c r="P597" s="105" t="s">
        <v>1585</v>
      </c>
      <c r="Q597" s="105" t="s">
        <v>1585</v>
      </c>
      <c r="R597" s="105" t="s">
        <v>1585</v>
      </c>
      <c r="S597" s="105" t="s">
        <v>1585</v>
      </c>
      <c r="T597" s="105" t="s">
        <v>1585</v>
      </c>
    </row>
    <row r="598" spans="1:20" ht="15" customHeight="1" x14ac:dyDescent="0.2">
      <c r="A598" s="230" t="s">
        <v>489</v>
      </c>
      <c r="B598" s="99">
        <v>64</v>
      </c>
      <c r="C598" s="100">
        <v>24283</v>
      </c>
      <c r="D598" s="233" t="s">
        <v>1009</v>
      </c>
      <c r="E598" s="101" t="s">
        <v>403</v>
      </c>
      <c r="F598" s="220" t="s">
        <v>1571</v>
      </c>
      <c r="G598" s="216" t="s">
        <v>1552</v>
      </c>
      <c r="H598" s="216">
        <v>21.517999999999997</v>
      </c>
      <c r="I598" s="220" t="s">
        <v>417</v>
      </c>
      <c r="J598" s="137">
        <v>12</v>
      </c>
      <c r="K598" s="105">
        <v>16.52</v>
      </c>
      <c r="L598" s="105" t="s">
        <v>1575</v>
      </c>
      <c r="M598" s="129">
        <f>SUMIFS('C - Sazby a jednotkové ceny'!$H$7:$H$69,'C - Sazby a jednotkové ceny'!$E$7:$E$69,I598,'C - Sazby a jednotkové ceny'!$F$7:$F$69,J598)</f>
        <v>0</v>
      </c>
      <c r="N598" s="131">
        <f t="shared" si="9"/>
        <v>0</v>
      </c>
      <c r="O598" s="137" t="s">
        <v>1586</v>
      </c>
      <c r="P598" s="105" t="s">
        <v>1585</v>
      </c>
      <c r="Q598" s="105" t="s">
        <v>1585</v>
      </c>
      <c r="R598" s="105" t="s">
        <v>1585</v>
      </c>
      <c r="S598" s="105" t="s">
        <v>1585</v>
      </c>
      <c r="T598" s="105" t="s">
        <v>1585</v>
      </c>
    </row>
    <row r="599" spans="1:20" ht="15" customHeight="1" x14ac:dyDescent="0.2">
      <c r="A599" s="230" t="s">
        <v>2510</v>
      </c>
      <c r="B599" s="99">
        <v>64</v>
      </c>
      <c r="C599" s="100">
        <v>24283</v>
      </c>
      <c r="D599" s="233" t="s">
        <v>1010</v>
      </c>
      <c r="E599" s="101" t="s">
        <v>403</v>
      </c>
      <c r="F599" s="220" t="s">
        <v>1571</v>
      </c>
      <c r="G599" s="216" t="s">
        <v>2526</v>
      </c>
      <c r="H599" s="216">
        <v>21.517999999999997</v>
      </c>
      <c r="I599" s="220" t="s">
        <v>417</v>
      </c>
      <c r="J599" s="137">
        <v>12</v>
      </c>
      <c r="K599" s="105">
        <v>16.8</v>
      </c>
      <c r="L599" s="105" t="s">
        <v>1575</v>
      </c>
      <c r="M599" s="129">
        <f>SUMIFS('C - Sazby a jednotkové ceny'!$H$7:$H$69,'C - Sazby a jednotkové ceny'!$E$7:$E$69,I599,'C - Sazby a jednotkové ceny'!$F$7:$F$69,J599)</f>
        <v>0</v>
      </c>
      <c r="N599" s="131">
        <f t="shared" si="9"/>
        <v>0</v>
      </c>
      <c r="O599" s="137" t="s">
        <v>1586</v>
      </c>
      <c r="P599" s="105" t="s">
        <v>1585</v>
      </c>
      <c r="Q599" s="105" t="s">
        <v>1585</v>
      </c>
      <c r="R599" s="105" t="s">
        <v>1585</v>
      </c>
      <c r="S599" s="105" t="s">
        <v>1585</v>
      </c>
      <c r="T599" s="105" t="s">
        <v>1585</v>
      </c>
    </row>
    <row r="600" spans="1:20" ht="15" customHeight="1" x14ac:dyDescent="0.2">
      <c r="A600" s="230" t="s">
        <v>2510</v>
      </c>
      <c r="B600" s="99">
        <v>64</v>
      </c>
      <c r="C600" s="100">
        <v>24283</v>
      </c>
      <c r="D600" s="233" t="s">
        <v>1011</v>
      </c>
      <c r="E600" s="101" t="s">
        <v>403</v>
      </c>
      <c r="F600" s="220" t="s">
        <v>1572</v>
      </c>
      <c r="G600" s="216" t="s">
        <v>2517</v>
      </c>
      <c r="H600" s="216">
        <v>21.517999999999997</v>
      </c>
      <c r="I600" s="220" t="s">
        <v>418</v>
      </c>
      <c r="J600" s="137">
        <v>12</v>
      </c>
      <c r="K600" s="105">
        <v>12.4</v>
      </c>
      <c r="L600" s="105" t="s">
        <v>1575</v>
      </c>
      <c r="M600" s="129">
        <f>SUMIFS('C - Sazby a jednotkové ceny'!$H$7:$H$69,'C - Sazby a jednotkové ceny'!$E$7:$E$69,I600,'C - Sazby a jednotkové ceny'!$F$7:$F$69,J600)</f>
        <v>0</v>
      </c>
      <c r="N600" s="131">
        <f t="shared" si="9"/>
        <v>0</v>
      </c>
      <c r="O600" s="137" t="s">
        <v>1586</v>
      </c>
      <c r="P600" s="105" t="s">
        <v>1585</v>
      </c>
      <c r="Q600" s="105" t="s">
        <v>1585</v>
      </c>
      <c r="R600" s="105" t="s">
        <v>1585</v>
      </c>
      <c r="S600" s="105" t="s">
        <v>1585</v>
      </c>
      <c r="T600" s="105" t="s">
        <v>1585</v>
      </c>
    </row>
    <row r="601" spans="1:20" ht="15" customHeight="1" x14ac:dyDescent="0.2">
      <c r="A601" s="230" t="s">
        <v>2510</v>
      </c>
      <c r="B601" s="99">
        <v>64</v>
      </c>
      <c r="C601" s="100">
        <v>24283</v>
      </c>
      <c r="D601" s="233" t="s">
        <v>1012</v>
      </c>
      <c r="E601" s="101" t="s">
        <v>403</v>
      </c>
      <c r="F601" s="220" t="s">
        <v>1571</v>
      </c>
      <c r="G601" s="216" t="s">
        <v>1552</v>
      </c>
      <c r="H601" s="216">
        <v>21.517999999999997</v>
      </c>
      <c r="I601" s="220" t="s">
        <v>417</v>
      </c>
      <c r="J601" s="137">
        <v>12</v>
      </c>
      <c r="K601" s="105">
        <v>10</v>
      </c>
      <c r="L601" s="105" t="s">
        <v>1575</v>
      </c>
      <c r="M601" s="129">
        <f>SUMIFS('C - Sazby a jednotkové ceny'!$H$7:$H$69,'C - Sazby a jednotkové ceny'!$E$7:$E$69,I601,'C - Sazby a jednotkové ceny'!$F$7:$F$69,J601)</f>
        <v>0</v>
      </c>
      <c r="N601" s="131">
        <f t="shared" si="9"/>
        <v>0</v>
      </c>
      <c r="O601" s="137" t="s">
        <v>1586</v>
      </c>
      <c r="P601" s="105" t="s">
        <v>1585</v>
      </c>
      <c r="Q601" s="105" t="s">
        <v>1585</v>
      </c>
      <c r="R601" s="105" t="s">
        <v>1585</v>
      </c>
      <c r="S601" s="105" t="s">
        <v>1585</v>
      </c>
      <c r="T601" s="105" t="s">
        <v>1585</v>
      </c>
    </row>
    <row r="602" spans="1:20" ht="15" customHeight="1" x14ac:dyDescent="0.2">
      <c r="A602" s="230" t="s">
        <v>2510</v>
      </c>
      <c r="B602" s="99">
        <v>64</v>
      </c>
      <c r="C602" s="100">
        <v>24283</v>
      </c>
      <c r="D602" s="233" t="s">
        <v>1013</v>
      </c>
      <c r="E602" s="101" t="s">
        <v>403</v>
      </c>
      <c r="F602" s="220" t="s">
        <v>1571</v>
      </c>
      <c r="G602" s="216" t="s">
        <v>2542</v>
      </c>
      <c r="H602" s="216">
        <v>21.517999999999997</v>
      </c>
      <c r="I602" s="220" t="s">
        <v>417</v>
      </c>
      <c r="J602" s="137">
        <v>12</v>
      </c>
      <c r="K602" s="105">
        <v>10.4</v>
      </c>
      <c r="L602" s="105" t="s">
        <v>1575</v>
      </c>
      <c r="M602" s="129">
        <f>SUMIFS('C - Sazby a jednotkové ceny'!$H$7:$H$69,'C - Sazby a jednotkové ceny'!$E$7:$E$69,I602,'C - Sazby a jednotkové ceny'!$F$7:$F$69,J602)</f>
        <v>0</v>
      </c>
      <c r="N602" s="131">
        <f t="shared" si="9"/>
        <v>0</v>
      </c>
      <c r="O602" s="137" t="s">
        <v>1586</v>
      </c>
      <c r="P602" s="105" t="s">
        <v>1585</v>
      </c>
      <c r="Q602" s="105" t="s">
        <v>1585</v>
      </c>
      <c r="R602" s="105" t="s">
        <v>1585</v>
      </c>
      <c r="S602" s="105" t="s">
        <v>1585</v>
      </c>
      <c r="T602" s="105" t="s">
        <v>1585</v>
      </c>
    </row>
    <row r="603" spans="1:20" ht="15" customHeight="1" x14ac:dyDescent="0.2">
      <c r="A603" s="230" t="s">
        <v>2510</v>
      </c>
      <c r="B603" s="99">
        <v>64</v>
      </c>
      <c r="C603" s="100">
        <v>24283</v>
      </c>
      <c r="D603" s="233" t="s">
        <v>1014</v>
      </c>
      <c r="E603" s="101" t="s">
        <v>403</v>
      </c>
      <c r="F603" s="220" t="s">
        <v>1571</v>
      </c>
      <c r="G603" s="216" t="s">
        <v>1552</v>
      </c>
      <c r="H603" s="216">
        <v>21.517999999999997</v>
      </c>
      <c r="I603" s="220" t="s">
        <v>417</v>
      </c>
      <c r="J603" s="137">
        <v>12</v>
      </c>
      <c r="K603" s="105">
        <v>11.2</v>
      </c>
      <c r="L603" s="105" t="s">
        <v>1575</v>
      </c>
      <c r="M603" s="129">
        <f>SUMIFS('C - Sazby a jednotkové ceny'!$H$7:$H$69,'C - Sazby a jednotkové ceny'!$E$7:$E$69,I603,'C - Sazby a jednotkové ceny'!$F$7:$F$69,J603)</f>
        <v>0</v>
      </c>
      <c r="N603" s="131">
        <f t="shared" si="9"/>
        <v>0</v>
      </c>
      <c r="O603" s="137" t="s">
        <v>1586</v>
      </c>
      <c r="P603" s="105" t="s">
        <v>1585</v>
      </c>
      <c r="Q603" s="105" t="s">
        <v>1585</v>
      </c>
      <c r="R603" s="105" t="s">
        <v>1585</v>
      </c>
      <c r="S603" s="105" t="s">
        <v>1585</v>
      </c>
      <c r="T603" s="105" t="s">
        <v>1585</v>
      </c>
    </row>
    <row r="604" spans="1:20" ht="15" customHeight="1" x14ac:dyDescent="0.2">
      <c r="A604" s="230" t="s">
        <v>2510</v>
      </c>
      <c r="B604" s="99">
        <v>64</v>
      </c>
      <c r="C604" s="100">
        <v>24283</v>
      </c>
      <c r="D604" s="233" t="s">
        <v>1015</v>
      </c>
      <c r="E604" s="101" t="s">
        <v>403</v>
      </c>
      <c r="F604" s="220" t="s">
        <v>1571</v>
      </c>
      <c r="G604" s="216" t="s">
        <v>1552</v>
      </c>
      <c r="H604" s="216">
        <v>21.517999999999997</v>
      </c>
      <c r="I604" s="220" t="s">
        <v>417</v>
      </c>
      <c r="J604" s="137">
        <v>12</v>
      </c>
      <c r="K604" s="105">
        <v>11</v>
      </c>
      <c r="L604" s="105" t="s">
        <v>1575</v>
      </c>
      <c r="M604" s="129">
        <f>SUMIFS('C - Sazby a jednotkové ceny'!$H$7:$H$69,'C - Sazby a jednotkové ceny'!$E$7:$E$69,I604,'C - Sazby a jednotkové ceny'!$F$7:$F$69,J604)</f>
        <v>0</v>
      </c>
      <c r="N604" s="131">
        <f t="shared" si="9"/>
        <v>0</v>
      </c>
      <c r="O604" s="137" t="s">
        <v>1586</v>
      </c>
      <c r="P604" s="105" t="s">
        <v>1585</v>
      </c>
      <c r="Q604" s="105" t="s">
        <v>1585</v>
      </c>
      <c r="R604" s="105" t="s">
        <v>1585</v>
      </c>
      <c r="S604" s="105" t="s">
        <v>1585</v>
      </c>
      <c r="T604" s="105" t="s">
        <v>1585</v>
      </c>
    </row>
    <row r="605" spans="1:20" ht="15" customHeight="1" x14ac:dyDescent="0.2">
      <c r="A605" s="230" t="s">
        <v>2510</v>
      </c>
      <c r="B605" s="99">
        <v>64</v>
      </c>
      <c r="C605" s="100">
        <v>24283</v>
      </c>
      <c r="D605" s="233" t="s">
        <v>1016</v>
      </c>
      <c r="E605" s="101" t="s">
        <v>403</v>
      </c>
      <c r="F605" s="220" t="s">
        <v>1571</v>
      </c>
      <c r="G605" s="216" t="s">
        <v>1552</v>
      </c>
      <c r="H605" s="216">
        <v>21.517999999999997</v>
      </c>
      <c r="I605" s="220" t="s">
        <v>417</v>
      </c>
      <c r="J605" s="137">
        <v>12</v>
      </c>
      <c r="K605" s="105">
        <v>9.4</v>
      </c>
      <c r="L605" s="105" t="s">
        <v>1575</v>
      </c>
      <c r="M605" s="129">
        <f>SUMIFS('C - Sazby a jednotkové ceny'!$H$7:$H$69,'C - Sazby a jednotkové ceny'!$E$7:$E$69,I605,'C - Sazby a jednotkové ceny'!$F$7:$F$69,J605)</f>
        <v>0</v>
      </c>
      <c r="N605" s="131">
        <f t="shared" si="9"/>
        <v>0</v>
      </c>
      <c r="O605" s="137" t="s">
        <v>1586</v>
      </c>
      <c r="P605" s="105" t="s">
        <v>1585</v>
      </c>
      <c r="Q605" s="105" t="s">
        <v>1585</v>
      </c>
      <c r="R605" s="105" t="s">
        <v>1585</v>
      </c>
      <c r="S605" s="105" t="s">
        <v>1585</v>
      </c>
      <c r="T605" s="105" t="s">
        <v>1585</v>
      </c>
    </row>
    <row r="606" spans="1:20" ht="15" customHeight="1" x14ac:dyDescent="0.2">
      <c r="A606" s="230" t="s">
        <v>2510</v>
      </c>
      <c r="B606" s="99">
        <v>64</v>
      </c>
      <c r="C606" s="100">
        <v>24283</v>
      </c>
      <c r="D606" s="233" t="s">
        <v>1017</v>
      </c>
      <c r="E606" s="101" t="s">
        <v>403</v>
      </c>
      <c r="F606" s="220" t="s">
        <v>1571</v>
      </c>
      <c r="G606" s="216" t="s">
        <v>1552</v>
      </c>
      <c r="H606" s="216">
        <v>43.035999999999994</v>
      </c>
      <c r="I606" s="220" t="s">
        <v>417</v>
      </c>
      <c r="J606" s="137">
        <v>12</v>
      </c>
      <c r="K606" s="105">
        <v>21.2</v>
      </c>
      <c r="L606" s="105" t="s">
        <v>1575</v>
      </c>
      <c r="M606" s="129">
        <f>SUMIFS('C - Sazby a jednotkové ceny'!$H$7:$H$69,'C - Sazby a jednotkové ceny'!$E$7:$E$69,I606,'C - Sazby a jednotkové ceny'!$F$7:$F$69,J606)</f>
        <v>0</v>
      </c>
      <c r="N606" s="131">
        <f t="shared" si="9"/>
        <v>0</v>
      </c>
      <c r="O606" s="137" t="s">
        <v>1586</v>
      </c>
      <c r="P606" s="105" t="s">
        <v>1585</v>
      </c>
      <c r="Q606" s="105" t="s">
        <v>1585</v>
      </c>
      <c r="R606" s="105" t="s">
        <v>1585</v>
      </c>
      <c r="S606" s="105" t="s">
        <v>1585</v>
      </c>
      <c r="T606" s="105" t="s">
        <v>1585</v>
      </c>
    </row>
    <row r="607" spans="1:20" ht="15" customHeight="1" x14ac:dyDescent="0.2">
      <c r="A607" s="230" t="s">
        <v>2510</v>
      </c>
      <c r="B607" s="99">
        <v>64</v>
      </c>
      <c r="C607" s="100">
        <v>24283</v>
      </c>
      <c r="D607" s="233" t="s">
        <v>1018</v>
      </c>
      <c r="E607" s="101" t="s">
        <v>403</v>
      </c>
      <c r="F607" s="220" t="s">
        <v>1571</v>
      </c>
      <c r="G607" s="216" t="s">
        <v>2528</v>
      </c>
      <c r="H607" s="216">
        <v>21.517999999999997</v>
      </c>
      <c r="I607" s="220" t="s">
        <v>417</v>
      </c>
      <c r="J607" s="137">
        <v>12</v>
      </c>
      <c r="K607" s="105">
        <v>9.75</v>
      </c>
      <c r="L607" s="105" t="s">
        <v>1575</v>
      </c>
      <c r="M607" s="129">
        <f>SUMIFS('C - Sazby a jednotkové ceny'!$H$7:$H$69,'C - Sazby a jednotkové ceny'!$E$7:$E$69,I607,'C - Sazby a jednotkové ceny'!$F$7:$F$69,J607)</f>
        <v>0</v>
      </c>
      <c r="N607" s="131">
        <f t="shared" si="9"/>
        <v>0</v>
      </c>
      <c r="O607" s="137" t="s">
        <v>1586</v>
      </c>
      <c r="P607" s="105" t="s">
        <v>1585</v>
      </c>
      <c r="Q607" s="105" t="s">
        <v>1585</v>
      </c>
      <c r="R607" s="105" t="s">
        <v>1585</v>
      </c>
      <c r="S607" s="105" t="s">
        <v>1585</v>
      </c>
      <c r="T607" s="105" t="s">
        <v>1585</v>
      </c>
    </row>
    <row r="608" spans="1:20" ht="15" customHeight="1" x14ac:dyDescent="0.2">
      <c r="A608" s="230" t="s">
        <v>2510</v>
      </c>
      <c r="B608" s="99">
        <v>64</v>
      </c>
      <c r="C608" s="100">
        <v>24283</v>
      </c>
      <c r="D608" s="233" t="s">
        <v>1019</v>
      </c>
      <c r="E608" s="101" t="s">
        <v>403</v>
      </c>
      <c r="F608" s="220" t="s">
        <v>1571</v>
      </c>
      <c r="G608" s="216" t="s">
        <v>2526</v>
      </c>
      <c r="H608" s="216">
        <v>0</v>
      </c>
      <c r="I608" s="220" t="s">
        <v>417</v>
      </c>
      <c r="J608" s="137">
        <v>12</v>
      </c>
      <c r="K608" s="105">
        <v>56.18</v>
      </c>
      <c r="L608" s="105" t="s">
        <v>1575</v>
      </c>
      <c r="M608" s="129">
        <f>SUMIFS('C - Sazby a jednotkové ceny'!$H$7:$H$69,'C - Sazby a jednotkové ceny'!$E$7:$E$69,I608,'C - Sazby a jednotkové ceny'!$F$7:$F$69,J608)</f>
        <v>0</v>
      </c>
      <c r="N608" s="131">
        <f t="shared" si="9"/>
        <v>0</v>
      </c>
      <c r="O608" s="137" t="s">
        <v>1586</v>
      </c>
      <c r="P608" s="105" t="s">
        <v>1585</v>
      </c>
      <c r="Q608" s="105" t="s">
        <v>1585</v>
      </c>
      <c r="R608" s="105" t="s">
        <v>1585</v>
      </c>
      <c r="S608" s="105" t="s">
        <v>1585</v>
      </c>
      <c r="T608" s="105" t="s">
        <v>1585</v>
      </c>
    </row>
    <row r="609" spans="1:20" ht="15" customHeight="1" x14ac:dyDescent="0.2">
      <c r="A609" s="230" t="s">
        <v>2510</v>
      </c>
      <c r="B609" s="99">
        <v>64</v>
      </c>
      <c r="C609" s="100">
        <v>24283</v>
      </c>
      <c r="D609" s="233" t="s">
        <v>1020</v>
      </c>
      <c r="E609" s="101" t="s">
        <v>403</v>
      </c>
      <c r="F609" s="220" t="s">
        <v>1571</v>
      </c>
      <c r="G609" s="216" t="s">
        <v>1552</v>
      </c>
      <c r="H609" s="216">
        <v>21.517999999999997</v>
      </c>
      <c r="I609" s="220" t="s">
        <v>417</v>
      </c>
      <c r="J609" s="137">
        <v>12</v>
      </c>
      <c r="K609" s="105">
        <v>18.28</v>
      </c>
      <c r="L609" s="105" t="s">
        <v>1575</v>
      </c>
      <c r="M609" s="129">
        <f>SUMIFS('C - Sazby a jednotkové ceny'!$H$7:$H$69,'C - Sazby a jednotkové ceny'!$E$7:$E$69,I609,'C - Sazby a jednotkové ceny'!$F$7:$F$69,J609)</f>
        <v>0</v>
      </c>
      <c r="N609" s="131">
        <f t="shared" si="9"/>
        <v>0</v>
      </c>
      <c r="O609" s="137" t="s">
        <v>1586</v>
      </c>
      <c r="P609" s="105" t="s">
        <v>1585</v>
      </c>
      <c r="Q609" s="105" t="s">
        <v>1585</v>
      </c>
      <c r="R609" s="105" t="s">
        <v>1585</v>
      </c>
      <c r="S609" s="105" t="s">
        <v>1585</v>
      </c>
      <c r="T609" s="105" t="s">
        <v>1585</v>
      </c>
    </row>
    <row r="610" spans="1:20" ht="15" customHeight="1" x14ac:dyDescent="0.2">
      <c r="A610" s="230" t="s">
        <v>2510</v>
      </c>
      <c r="B610" s="99">
        <v>64</v>
      </c>
      <c r="C610" s="100">
        <v>24283</v>
      </c>
      <c r="D610" s="233" t="s">
        <v>1021</v>
      </c>
      <c r="E610" s="101" t="s">
        <v>403</v>
      </c>
      <c r="F610" s="220" t="s">
        <v>1571</v>
      </c>
      <c r="G610" s="216" t="s">
        <v>1552</v>
      </c>
      <c r="H610" s="216">
        <v>21.517999999999997</v>
      </c>
      <c r="I610" s="220" t="s">
        <v>417</v>
      </c>
      <c r="J610" s="137">
        <v>12</v>
      </c>
      <c r="K610" s="105">
        <v>12.42</v>
      </c>
      <c r="L610" s="105" t="s">
        <v>1575</v>
      </c>
      <c r="M610" s="129">
        <f>SUMIFS('C - Sazby a jednotkové ceny'!$H$7:$H$69,'C - Sazby a jednotkové ceny'!$E$7:$E$69,I610,'C - Sazby a jednotkové ceny'!$F$7:$F$69,J610)</f>
        <v>0</v>
      </c>
      <c r="N610" s="131">
        <f t="shared" si="9"/>
        <v>0</v>
      </c>
      <c r="O610" s="137" t="s">
        <v>1586</v>
      </c>
      <c r="P610" s="105" t="s">
        <v>1585</v>
      </c>
      <c r="Q610" s="105" t="s">
        <v>1585</v>
      </c>
      <c r="R610" s="105" t="s">
        <v>1585</v>
      </c>
      <c r="S610" s="105" t="s">
        <v>1585</v>
      </c>
      <c r="T610" s="105" t="s">
        <v>1585</v>
      </c>
    </row>
    <row r="611" spans="1:20" ht="15" customHeight="1" x14ac:dyDescent="0.2">
      <c r="A611" s="230" t="s">
        <v>2510</v>
      </c>
      <c r="B611" s="99">
        <v>64</v>
      </c>
      <c r="C611" s="100">
        <v>24283</v>
      </c>
      <c r="D611" s="233" t="s">
        <v>1022</v>
      </c>
      <c r="E611" s="101" t="s">
        <v>403</v>
      </c>
      <c r="F611" s="220" t="s">
        <v>1571</v>
      </c>
      <c r="G611" s="216" t="s">
        <v>1552</v>
      </c>
      <c r="H611" s="216">
        <v>21.517999999999997</v>
      </c>
      <c r="I611" s="220" t="s">
        <v>417</v>
      </c>
      <c r="J611" s="137">
        <v>12</v>
      </c>
      <c r="K611" s="105">
        <v>12.42</v>
      </c>
      <c r="L611" s="105" t="s">
        <v>1575</v>
      </c>
      <c r="M611" s="129">
        <f>SUMIFS('C - Sazby a jednotkové ceny'!$H$7:$H$69,'C - Sazby a jednotkové ceny'!$E$7:$E$69,I611,'C - Sazby a jednotkové ceny'!$F$7:$F$69,J611)</f>
        <v>0</v>
      </c>
      <c r="N611" s="131">
        <f t="shared" si="9"/>
        <v>0</v>
      </c>
      <c r="O611" s="137" t="s">
        <v>1586</v>
      </c>
      <c r="P611" s="105" t="s">
        <v>1585</v>
      </c>
      <c r="Q611" s="105" t="s">
        <v>1585</v>
      </c>
      <c r="R611" s="105" t="s">
        <v>1585</v>
      </c>
      <c r="S611" s="105" t="s">
        <v>1585</v>
      </c>
      <c r="T611" s="105" t="s">
        <v>1585</v>
      </c>
    </row>
    <row r="612" spans="1:20" ht="15" customHeight="1" x14ac:dyDescent="0.2">
      <c r="A612" s="230" t="s">
        <v>2510</v>
      </c>
      <c r="B612" s="99">
        <v>64</v>
      </c>
      <c r="C612" s="100">
        <v>24283</v>
      </c>
      <c r="D612" s="233" t="s">
        <v>1023</v>
      </c>
      <c r="E612" s="101" t="s">
        <v>403</v>
      </c>
      <c r="F612" s="220" t="s">
        <v>1571</v>
      </c>
      <c r="G612" s="216" t="s">
        <v>1552</v>
      </c>
      <c r="H612" s="216">
        <v>21.517999999999997</v>
      </c>
      <c r="I612" s="220" t="s">
        <v>417</v>
      </c>
      <c r="J612" s="137">
        <v>12</v>
      </c>
      <c r="K612" s="105">
        <v>12.42</v>
      </c>
      <c r="L612" s="105" t="s">
        <v>1575</v>
      </c>
      <c r="M612" s="129">
        <f>SUMIFS('C - Sazby a jednotkové ceny'!$H$7:$H$69,'C - Sazby a jednotkové ceny'!$E$7:$E$69,I612,'C - Sazby a jednotkové ceny'!$F$7:$F$69,J612)</f>
        <v>0</v>
      </c>
      <c r="N612" s="131">
        <f t="shared" si="9"/>
        <v>0</v>
      </c>
      <c r="O612" s="137" t="s">
        <v>1586</v>
      </c>
      <c r="P612" s="105" t="s">
        <v>1585</v>
      </c>
      <c r="Q612" s="105" t="s">
        <v>1585</v>
      </c>
      <c r="R612" s="105" t="s">
        <v>1585</v>
      </c>
      <c r="S612" s="105" t="s">
        <v>1585</v>
      </c>
      <c r="T612" s="105" t="s">
        <v>1585</v>
      </c>
    </row>
    <row r="613" spans="1:20" ht="15" customHeight="1" x14ac:dyDescent="0.2">
      <c r="A613" s="230" t="s">
        <v>2510</v>
      </c>
      <c r="B613" s="99">
        <v>64</v>
      </c>
      <c r="C613" s="100">
        <v>24283</v>
      </c>
      <c r="D613" s="233" t="s">
        <v>1024</v>
      </c>
      <c r="E613" s="101" t="s">
        <v>403</v>
      </c>
      <c r="F613" s="220" t="s">
        <v>1571</v>
      </c>
      <c r="G613" s="216" t="s">
        <v>1552</v>
      </c>
      <c r="H613" s="216">
        <v>21.517999999999997</v>
      </c>
      <c r="I613" s="220" t="s">
        <v>417</v>
      </c>
      <c r="J613" s="137">
        <v>12</v>
      </c>
      <c r="K613" s="105">
        <v>12.42</v>
      </c>
      <c r="L613" s="105" t="s">
        <v>1575</v>
      </c>
      <c r="M613" s="129">
        <f>SUMIFS('C - Sazby a jednotkové ceny'!$H$7:$H$69,'C - Sazby a jednotkové ceny'!$E$7:$E$69,I613,'C - Sazby a jednotkové ceny'!$F$7:$F$69,J613)</f>
        <v>0</v>
      </c>
      <c r="N613" s="131">
        <f t="shared" si="9"/>
        <v>0</v>
      </c>
      <c r="O613" s="137" t="s">
        <v>1586</v>
      </c>
      <c r="P613" s="105" t="s">
        <v>1585</v>
      </c>
      <c r="Q613" s="105" t="s">
        <v>1585</v>
      </c>
      <c r="R613" s="105" t="s">
        <v>1585</v>
      </c>
      <c r="S613" s="105" t="s">
        <v>1585</v>
      </c>
      <c r="T613" s="105" t="s">
        <v>1585</v>
      </c>
    </row>
    <row r="614" spans="1:20" ht="15" customHeight="1" x14ac:dyDescent="0.2">
      <c r="A614" s="230" t="s">
        <v>2510</v>
      </c>
      <c r="B614" s="99">
        <v>64</v>
      </c>
      <c r="C614" s="100">
        <v>24283</v>
      </c>
      <c r="D614" s="233" t="s">
        <v>1025</v>
      </c>
      <c r="E614" s="101" t="s">
        <v>403</v>
      </c>
      <c r="F614" s="220" t="s">
        <v>1571</v>
      </c>
      <c r="G614" s="216" t="s">
        <v>1552</v>
      </c>
      <c r="H614" s="216">
        <v>21.517999999999997</v>
      </c>
      <c r="I614" s="220" t="s">
        <v>417</v>
      </c>
      <c r="J614" s="137">
        <v>12</v>
      </c>
      <c r="K614" s="105">
        <v>12.65</v>
      </c>
      <c r="L614" s="105" t="s">
        <v>1575</v>
      </c>
      <c r="M614" s="129">
        <f>SUMIFS('C - Sazby a jednotkové ceny'!$H$7:$H$69,'C - Sazby a jednotkové ceny'!$E$7:$E$69,I614,'C - Sazby a jednotkové ceny'!$F$7:$F$69,J614)</f>
        <v>0</v>
      </c>
      <c r="N614" s="131">
        <f t="shared" si="9"/>
        <v>0</v>
      </c>
      <c r="O614" s="137" t="s">
        <v>1586</v>
      </c>
      <c r="P614" s="105" t="s">
        <v>1585</v>
      </c>
      <c r="Q614" s="105" t="s">
        <v>1585</v>
      </c>
      <c r="R614" s="105" t="s">
        <v>1585</v>
      </c>
      <c r="S614" s="105" t="s">
        <v>1585</v>
      </c>
      <c r="T614" s="105" t="s">
        <v>1585</v>
      </c>
    </row>
    <row r="615" spans="1:20" ht="15" customHeight="1" x14ac:dyDescent="0.2">
      <c r="A615" s="230" t="s">
        <v>2510</v>
      </c>
      <c r="B615" s="99">
        <v>64</v>
      </c>
      <c r="C615" s="100">
        <v>24283</v>
      </c>
      <c r="D615" s="233" t="s">
        <v>1026</v>
      </c>
      <c r="E615" s="101" t="s">
        <v>403</v>
      </c>
      <c r="F615" s="220" t="s">
        <v>1571</v>
      </c>
      <c r="G615" s="216" t="s">
        <v>1559</v>
      </c>
      <c r="H615" s="216">
        <v>21.517999999999997</v>
      </c>
      <c r="I615" s="220" t="s">
        <v>417</v>
      </c>
      <c r="J615" s="137">
        <v>12</v>
      </c>
      <c r="K615" s="105">
        <v>12.42</v>
      </c>
      <c r="L615" s="105" t="s">
        <v>1575</v>
      </c>
      <c r="M615" s="129">
        <f>SUMIFS('C - Sazby a jednotkové ceny'!$H$7:$H$69,'C - Sazby a jednotkové ceny'!$E$7:$E$69,I615,'C - Sazby a jednotkové ceny'!$F$7:$F$69,J615)</f>
        <v>0</v>
      </c>
      <c r="N615" s="131">
        <f t="shared" si="9"/>
        <v>0</v>
      </c>
      <c r="O615" s="137" t="s">
        <v>1586</v>
      </c>
      <c r="P615" s="105" t="s">
        <v>1585</v>
      </c>
      <c r="Q615" s="105" t="s">
        <v>1585</v>
      </c>
      <c r="R615" s="105" t="s">
        <v>1585</v>
      </c>
      <c r="S615" s="105" t="s">
        <v>1585</v>
      </c>
      <c r="T615" s="105" t="s">
        <v>1585</v>
      </c>
    </row>
    <row r="616" spans="1:20" ht="15" customHeight="1" x14ac:dyDescent="0.2">
      <c r="A616" s="230" t="s">
        <v>2510</v>
      </c>
      <c r="B616" s="99">
        <v>64</v>
      </c>
      <c r="C616" s="100">
        <v>24283</v>
      </c>
      <c r="D616" s="233" t="s">
        <v>1027</v>
      </c>
      <c r="E616" s="101" t="s">
        <v>403</v>
      </c>
      <c r="F616" s="220" t="s">
        <v>1571</v>
      </c>
      <c r="G616" s="216" t="s">
        <v>1552</v>
      </c>
      <c r="H616" s="216">
        <v>21.517999999999997</v>
      </c>
      <c r="I616" s="220" t="s">
        <v>417</v>
      </c>
      <c r="J616" s="137">
        <v>12</v>
      </c>
      <c r="K616" s="105">
        <v>12.65</v>
      </c>
      <c r="L616" s="105" t="s">
        <v>1575</v>
      </c>
      <c r="M616" s="129">
        <f>SUMIFS('C - Sazby a jednotkové ceny'!$H$7:$H$69,'C - Sazby a jednotkové ceny'!$E$7:$E$69,I616,'C - Sazby a jednotkové ceny'!$F$7:$F$69,J616)</f>
        <v>0</v>
      </c>
      <c r="N616" s="131">
        <f t="shared" si="9"/>
        <v>0</v>
      </c>
      <c r="O616" s="137" t="s">
        <v>1586</v>
      </c>
      <c r="P616" s="105" t="s">
        <v>1585</v>
      </c>
      <c r="Q616" s="105" t="s">
        <v>1585</v>
      </c>
      <c r="R616" s="105" t="s">
        <v>1585</v>
      </c>
      <c r="S616" s="105" t="s">
        <v>1585</v>
      </c>
      <c r="T616" s="105" t="s">
        <v>1585</v>
      </c>
    </row>
    <row r="617" spans="1:20" ht="15" customHeight="1" x14ac:dyDescent="0.2">
      <c r="A617" s="230" t="s">
        <v>2510</v>
      </c>
      <c r="B617" s="99">
        <v>64</v>
      </c>
      <c r="C617" s="100">
        <v>24283</v>
      </c>
      <c r="D617" s="233" t="s">
        <v>1028</v>
      </c>
      <c r="E617" s="101" t="s">
        <v>403</v>
      </c>
      <c r="F617" s="220" t="s">
        <v>1571</v>
      </c>
      <c r="G617" s="216" t="s">
        <v>1552</v>
      </c>
      <c r="H617" s="216">
        <v>21.517999999999997</v>
      </c>
      <c r="I617" s="220" t="s">
        <v>417</v>
      </c>
      <c r="J617" s="137">
        <v>12</v>
      </c>
      <c r="K617" s="105">
        <v>12.65</v>
      </c>
      <c r="L617" s="105" t="s">
        <v>1575</v>
      </c>
      <c r="M617" s="129">
        <f>SUMIFS('C - Sazby a jednotkové ceny'!$H$7:$H$69,'C - Sazby a jednotkové ceny'!$E$7:$E$69,I617,'C - Sazby a jednotkové ceny'!$F$7:$F$69,J617)</f>
        <v>0</v>
      </c>
      <c r="N617" s="131">
        <f t="shared" si="9"/>
        <v>0</v>
      </c>
      <c r="O617" s="137" t="s">
        <v>1586</v>
      </c>
      <c r="P617" s="105" t="s">
        <v>1585</v>
      </c>
      <c r="Q617" s="105" t="s">
        <v>1585</v>
      </c>
      <c r="R617" s="105" t="s">
        <v>1585</v>
      </c>
      <c r="S617" s="105" t="s">
        <v>1585</v>
      </c>
      <c r="T617" s="105" t="s">
        <v>1585</v>
      </c>
    </row>
    <row r="618" spans="1:20" ht="15" customHeight="1" x14ac:dyDescent="0.2">
      <c r="A618" s="230" t="s">
        <v>2510</v>
      </c>
      <c r="B618" s="99">
        <v>64</v>
      </c>
      <c r="C618" s="100">
        <v>24283</v>
      </c>
      <c r="D618" s="233" t="s">
        <v>1029</v>
      </c>
      <c r="E618" s="101" t="s">
        <v>403</v>
      </c>
      <c r="F618" s="220" t="s">
        <v>1571</v>
      </c>
      <c r="G618" s="216" t="s">
        <v>2526</v>
      </c>
      <c r="H618" s="216">
        <v>0</v>
      </c>
      <c r="I618" s="220" t="s">
        <v>417</v>
      </c>
      <c r="J618" s="137">
        <v>12</v>
      </c>
      <c r="K618" s="105">
        <v>3.98</v>
      </c>
      <c r="L618" s="105" t="s">
        <v>1575</v>
      </c>
      <c r="M618" s="129">
        <f>SUMIFS('C - Sazby a jednotkové ceny'!$H$7:$H$69,'C - Sazby a jednotkové ceny'!$E$7:$E$69,I618,'C - Sazby a jednotkové ceny'!$F$7:$F$69,J618)</f>
        <v>0</v>
      </c>
      <c r="N618" s="131">
        <f t="shared" si="9"/>
        <v>0</v>
      </c>
      <c r="O618" s="137" t="s">
        <v>1586</v>
      </c>
      <c r="P618" s="105" t="s">
        <v>1585</v>
      </c>
      <c r="Q618" s="105" t="s">
        <v>1585</v>
      </c>
      <c r="R618" s="105" t="s">
        <v>1585</v>
      </c>
      <c r="S618" s="105" t="s">
        <v>1585</v>
      </c>
      <c r="T618" s="105" t="s">
        <v>1585</v>
      </c>
    </row>
    <row r="619" spans="1:20" ht="15" customHeight="1" x14ac:dyDescent="0.2">
      <c r="A619" s="230" t="s">
        <v>2510</v>
      </c>
      <c r="B619" s="99">
        <v>64</v>
      </c>
      <c r="C619" s="100">
        <v>24283</v>
      </c>
      <c r="D619" s="233" t="s">
        <v>1030</v>
      </c>
      <c r="E619" s="101" t="s">
        <v>403</v>
      </c>
      <c r="F619" s="220" t="s">
        <v>1572</v>
      </c>
      <c r="G619" s="216" t="s">
        <v>1553</v>
      </c>
      <c r="H619" s="216">
        <v>0</v>
      </c>
      <c r="I619" s="220" t="s">
        <v>418</v>
      </c>
      <c r="J619" s="137">
        <v>12</v>
      </c>
      <c r="K619" s="105">
        <v>3.18</v>
      </c>
      <c r="L619" s="105" t="s">
        <v>1575</v>
      </c>
      <c r="M619" s="129">
        <f>SUMIFS('C - Sazby a jednotkové ceny'!$H$7:$H$69,'C - Sazby a jednotkové ceny'!$E$7:$E$69,I619,'C - Sazby a jednotkové ceny'!$F$7:$F$69,J619)</f>
        <v>0</v>
      </c>
      <c r="N619" s="131">
        <f t="shared" si="9"/>
        <v>0</v>
      </c>
      <c r="O619" s="137" t="s">
        <v>1586</v>
      </c>
      <c r="P619" s="105" t="s">
        <v>1585</v>
      </c>
      <c r="Q619" s="105" t="s">
        <v>1585</v>
      </c>
      <c r="R619" s="105" t="s">
        <v>1585</v>
      </c>
      <c r="S619" s="105" t="s">
        <v>1585</v>
      </c>
      <c r="T619" s="105" t="s">
        <v>1585</v>
      </c>
    </row>
    <row r="620" spans="1:20" ht="15" customHeight="1" x14ac:dyDescent="0.2">
      <c r="A620" s="230" t="s">
        <v>2510</v>
      </c>
      <c r="B620" s="99">
        <v>64</v>
      </c>
      <c r="C620" s="100">
        <v>24283</v>
      </c>
      <c r="D620" s="233" t="s">
        <v>1031</v>
      </c>
      <c r="E620" s="101" t="s">
        <v>403</v>
      </c>
      <c r="F620" s="220" t="s">
        <v>1572</v>
      </c>
      <c r="G620" s="216" t="s">
        <v>1556</v>
      </c>
      <c r="H620" s="216">
        <v>21.517999999999997</v>
      </c>
      <c r="I620" s="220" t="s">
        <v>418</v>
      </c>
      <c r="J620" s="137">
        <v>12</v>
      </c>
      <c r="K620" s="105">
        <v>8.49</v>
      </c>
      <c r="L620" s="105" t="s">
        <v>1575</v>
      </c>
      <c r="M620" s="129">
        <f>SUMIFS('C - Sazby a jednotkové ceny'!$H$7:$H$69,'C - Sazby a jednotkové ceny'!$E$7:$E$69,I620,'C - Sazby a jednotkové ceny'!$F$7:$F$69,J620)</f>
        <v>0</v>
      </c>
      <c r="N620" s="131">
        <f t="shared" si="9"/>
        <v>0</v>
      </c>
      <c r="O620" s="137" t="s">
        <v>1586</v>
      </c>
      <c r="P620" s="105" t="s">
        <v>1585</v>
      </c>
      <c r="Q620" s="105" t="s">
        <v>1585</v>
      </c>
      <c r="R620" s="105" t="s">
        <v>1585</v>
      </c>
      <c r="S620" s="105" t="s">
        <v>1585</v>
      </c>
      <c r="T620" s="105" t="s">
        <v>1585</v>
      </c>
    </row>
    <row r="621" spans="1:20" ht="15" customHeight="1" x14ac:dyDescent="0.2">
      <c r="A621" s="230" t="s">
        <v>2510</v>
      </c>
      <c r="B621" s="99">
        <v>64</v>
      </c>
      <c r="C621" s="100">
        <v>24283</v>
      </c>
      <c r="D621" s="233" t="s">
        <v>1032</v>
      </c>
      <c r="E621" s="101" t="s">
        <v>403</v>
      </c>
      <c r="F621" s="220" t="s">
        <v>1571</v>
      </c>
      <c r="G621" s="216" t="s">
        <v>1560</v>
      </c>
      <c r="H621" s="216">
        <v>21.517999999999997</v>
      </c>
      <c r="I621" s="220" t="s">
        <v>417</v>
      </c>
      <c r="J621" s="137">
        <v>12</v>
      </c>
      <c r="K621" s="105">
        <v>17.68</v>
      </c>
      <c r="L621" s="105" t="s">
        <v>1575</v>
      </c>
      <c r="M621" s="129">
        <f>SUMIFS('C - Sazby a jednotkové ceny'!$H$7:$H$69,'C - Sazby a jednotkové ceny'!$E$7:$E$69,I621,'C - Sazby a jednotkové ceny'!$F$7:$F$69,J621)</f>
        <v>0</v>
      </c>
      <c r="N621" s="131">
        <f t="shared" si="9"/>
        <v>0</v>
      </c>
      <c r="O621" s="137" t="s">
        <v>1586</v>
      </c>
      <c r="P621" s="105" t="s">
        <v>1585</v>
      </c>
      <c r="Q621" s="105" t="s">
        <v>1585</v>
      </c>
      <c r="R621" s="105" t="s">
        <v>1585</v>
      </c>
      <c r="S621" s="105" t="s">
        <v>1585</v>
      </c>
      <c r="T621" s="105" t="s">
        <v>1585</v>
      </c>
    </row>
    <row r="622" spans="1:20" ht="15" customHeight="1" x14ac:dyDescent="0.2">
      <c r="A622" s="230" t="s">
        <v>2510</v>
      </c>
      <c r="B622" s="99">
        <v>64</v>
      </c>
      <c r="C622" s="100">
        <v>24283</v>
      </c>
      <c r="D622" s="233" t="s">
        <v>1033</v>
      </c>
      <c r="E622" s="101" t="s">
        <v>403</v>
      </c>
      <c r="F622" s="220" t="s">
        <v>1571</v>
      </c>
      <c r="G622" s="216" t="s">
        <v>1554</v>
      </c>
      <c r="H622" s="216">
        <v>43.035999999999994</v>
      </c>
      <c r="I622" s="220" t="s">
        <v>417</v>
      </c>
      <c r="J622" s="137">
        <v>12</v>
      </c>
      <c r="K622" s="105">
        <v>23.24</v>
      </c>
      <c r="L622" s="105" t="s">
        <v>1575</v>
      </c>
      <c r="M622" s="129">
        <f>SUMIFS('C - Sazby a jednotkové ceny'!$H$7:$H$69,'C - Sazby a jednotkové ceny'!$E$7:$E$69,I622,'C - Sazby a jednotkové ceny'!$F$7:$F$69,J622)</f>
        <v>0</v>
      </c>
      <c r="N622" s="131">
        <f t="shared" si="9"/>
        <v>0</v>
      </c>
      <c r="O622" s="137" t="s">
        <v>1586</v>
      </c>
      <c r="P622" s="105" t="s">
        <v>1585</v>
      </c>
      <c r="Q622" s="105" t="s">
        <v>1585</v>
      </c>
      <c r="R622" s="105" t="s">
        <v>1585</v>
      </c>
      <c r="S622" s="105" t="s">
        <v>1585</v>
      </c>
      <c r="T622" s="105" t="s">
        <v>1585</v>
      </c>
    </row>
    <row r="623" spans="1:20" ht="15" customHeight="1" x14ac:dyDescent="0.2">
      <c r="A623" s="230" t="s">
        <v>2510</v>
      </c>
      <c r="B623" s="99">
        <v>64</v>
      </c>
      <c r="C623" s="100">
        <v>24283</v>
      </c>
      <c r="D623" s="233" t="s">
        <v>1034</v>
      </c>
      <c r="E623" s="101" t="s">
        <v>403</v>
      </c>
      <c r="F623" s="220" t="s">
        <v>1571</v>
      </c>
      <c r="G623" s="216" t="s">
        <v>1552</v>
      </c>
      <c r="H623" s="216">
        <v>43.035999999999994</v>
      </c>
      <c r="I623" s="220" t="s">
        <v>417</v>
      </c>
      <c r="J623" s="137">
        <v>12</v>
      </c>
      <c r="K623" s="105">
        <v>15.68</v>
      </c>
      <c r="L623" s="105" t="s">
        <v>1575</v>
      </c>
      <c r="M623" s="129">
        <f>SUMIFS('C - Sazby a jednotkové ceny'!$H$7:$H$69,'C - Sazby a jednotkové ceny'!$E$7:$E$69,I623,'C - Sazby a jednotkové ceny'!$F$7:$F$69,J623)</f>
        <v>0</v>
      </c>
      <c r="N623" s="131">
        <f t="shared" si="9"/>
        <v>0</v>
      </c>
      <c r="O623" s="137" t="s">
        <v>1586</v>
      </c>
      <c r="P623" s="105" t="s">
        <v>1585</v>
      </c>
      <c r="Q623" s="105" t="s">
        <v>1585</v>
      </c>
      <c r="R623" s="105" t="s">
        <v>1585</v>
      </c>
      <c r="S623" s="105" t="s">
        <v>1585</v>
      </c>
      <c r="T623" s="105" t="s">
        <v>1585</v>
      </c>
    </row>
    <row r="624" spans="1:20" ht="15" customHeight="1" x14ac:dyDescent="0.2">
      <c r="A624" s="230" t="s">
        <v>2510</v>
      </c>
      <c r="B624" s="99">
        <v>64</v>
      </c>
      <c r="C624" s="100">
        <v>24283</v>
      </c>
      <c r="D624" s="233" t="s">
        <v>1035</v>
      </c>
      <c r="E624" s="101" t="s">
        <v>403</v>
      </c>
      <c r="F624" s="220" t="s">
        <v>1571</v>
      </c>
      <c r="G624" s="216" t="s">
        <v>1552</v>
      </c>
      <c r="H624" s="216">
        <v>21.517999999999997</v>
      </c>
      <c r="I624" s="220" t="s">
        <v>417</v>
      </c>
      <c r="J624" s="137">
        <v>12</v>
      </c>
      <c r="K624" s="105">
        <v>17.920000000000002</v>
      </c>
      <c r="L624" s="105" t="s">
        <v>1575</v>
      </c>
      <c r="M624" s="129">
        <f>SUMIFS('C - Sazby a jednotkové ceny'!$H$7:$H$69,'C - Sazby a jednotkové ceny'!$E$7:$E$69,I624,'C - Sazby a jednotkové ceny'!$F$7:$F$69,J624)</f>
        <v>0</v>
      </c>
      <c r="N624" s="131">
        <f t="shared" si="9"/>
        <v>0</v>
      </c>
      <c r="O624" s="137" t="s">
        <v>1586</v>
      </c>
      <c r="P624" s="105" t="s">
        <v>1585</v>
      </c>
      <c r="Q624" s="105" t="s">
        <v>1585</v>
      </c>
      <c r="R624" s="105" t="s">
        <v>1585</v>
      </c>
      <c r="S624" s="105" t="s">
        <v>1585</v>
      </c>
      <c r="T624" s="105" t="s">
        <v>1585</v>
      </c>
    </row>
    <row r="625" spans="1:20" ht="15" customHeight="1" x14ac:dyDescent="0.2">
      <c r="A625" s="230" t="s">
        <v>2510</v>
      </c>
      <c r="B625" s="99">
        <v>64</v>
      </c>
      <c r="C625" s="100">
        <v>24283</v>
      </c>
      <c r="D625" s="233" t="s">
        <v>1036</v>
      </c>
      <c r="E625" s="101" t="s">
        <v>403</v>
      </c>
      <c r="F625" s="220" t="s">
        <v>1571</v>
      </c>
      <c r="G625" s="216" t="s">
        <v>2526</v>
      </c>
      <c r="H625" s="216">
        <v>21.517999999999997</v>
      </c>
      <c r="I625" s="220" t="s">
        <v>417</v>
      </c>
      <c r="J625" s="137">
        <v>12</v>
      </c>
      <c r="K625" s="105">
        <v>16.239999999999998</v>
      </c>
      <c r="L625" s="105" t="s">
        <v>1575</v>
      </c>
      <c r="M625" s="129">
        <f>SUMIFS('C - Sazby a jednotkové ceny'!$H$7:$H$69,'C - Sazby a jednotkové ceny'!$E$7:$E$69,I625,'C - Sazby a jednotkové ceny'!$F$7:$F$69,J625)</f>
        <v>0</v>
      </c>
      <c r="N625" s="131">
        <f t="shared" si="9"/>
        <v>0</v>
      </c>
      <c r="O625" s="137" t="s">
        <v>1586</v>
      </c>
      <c r="P625" s="105" t="s">
        <v>1585</v>
      </c>
      <c r="Q625" s="105" t="s">
        <v>1585</v>
      </c>
      <c r="R625" s="105" t="s">
        <v>1585</v>
      </c>
      <c r="S625" s="105" t="s">
        <v>1585</v>
      </c>
      <c r="T625" s="105" t="s">
        <v>1585</v>
      </c>
    </row>
    <row r="626" spans="1:20" ht="15" customHeight="1" x14ac:dyDescent="0.2">
      <c r="A626" s="230" t="s">
        <v>2510</v>
      </c>
      <c r="B626" s="99">
        <v>64</v>
      </c>
      <c r="C626" s="100">
        <v>24283</v>
      </c>
      <c r="D626" s="233" t="s">
        <v>1037</v>
      </c>
      <c r="E626" s="101" t="s">
        <v>403</v>
      </c>
      <c r="F626" s="220" t="s">
        <v>1571</v>
      </c>
      <c r="G626" s="216" t="s">
        <v>2526</v>
      </c>
      <c r="H626" s="216">
        <v>0</v>
      </c>
      <c r="I626" s="220" t="s">
        <v>417</v>
      </c>
      <c r="J626" s="137">
        <v>12</v>
      </c>
      <c r="K626" s="105">
        <v>44.72</v>
      </c>
      <c r="L626" s="105" t="s">
        <v>1575</v>
      </c>
      <c r="M626" s="129">
        <f>SUMIFS('C - Sazby a jednotkové ceny'!$H$7:$H$69,'C - Sazby a jednotkové ceny'!$E$7:$E$69,I626,'C - Sazby a jednotkové ceny'!$F$7:$F$69,J626)</f>
        <v>0</v>
      </c>
      <c r="N626" s="131">
        <f t="shared" si="9"/>
        <v>0</v>
      </c>
      <c r="O626" s="137" t="s">
        <v>1586</v>
      </c>
      <c r="P626" s="105" t="s">
        <v>1585</v>
      </c>
      <c r="Q626" s="105" t="s">
        <v>1585</v>
      </c>
      <c r="R626" s="105" t="s">
        <v>1585</v>
      </c>
      <c r="S626" s="105" t="s">
        <v>1585</v>
      </c>
      <c r="T626" s="105" t="s">
        <v>1585</v>
      </c>
    </row>
    <row r="627" spans="1:20" ht="15" customHeight="1" x14ac:dyDescent="0.2">
      <c r="A627" s="230" t="s">
        <v>489</v>
      </c>
      <c r="B627" s="99">
        <v>64</v>
      </c>
      <c r="C627" s="100">
        <v>24283</v>
      </c>
      <c r="D627" s="233" t="s">
        <v>1038</v>
      </c>
      <c r="E627" s="101" t="s">
        <v>403</v>
      </c>
      <c r="F627" s="220" t="s">
        <v>1571</v>
      </c>
      <c r="G627" s="216" t="s">
        <v>1558</v>
      </c>
      <c r="H627" s="216">
        <v>18.019680000000001</v>
      </c>
      <c r="I627" s="220" t="s">
        <v>417</v>
      </c>
      <c r="J627" s="137">
        <v>12</v>
      </c>
      <c r="K627" s="105">
        <v>21</v>
      </c>
      <c r="L627" s="105" t="s">
        <v>1575</v>
      </c>
      <c r="M627" s="129">
        <f>SUMIFS('C - Sazby a jednotkové ceny'!$H$7:$H$69,'C - Sazby a jednotkové ceny'!$E$7:$E$69,I627,'C - Sazby a jednotkové ceny'!$F$7:$F$69,J627)</f>
        <v>0</v>
      </c>
      <c r="N627" s="131">
        <f t="shared" si="9"/>
        <v>0</v>
      </c>
      <c r="O627" s="137" t="s">
        <v>1586</v>
      </c>
      <c r="P627" s="105" t="s">
        <v>1585</v>
      </c>
      <c r="Q627" s="105" t="s">
        <v>1585</v>
      </c>
      <c r="R627" s="105" t="s">
        <v>1585</v>
      </c>
      <c r="S627" s="105" t="s">
        <v>1585</v>
      </c>
      <c r="T627" s="105" t="s">
        <v>1585</v>
      </c>
    </row>
    <row r="628" spans="1:20" ht="15" customHeight="1" x14ac:dyDescent="0.2">
      <c r="A628" s="230" t="s">
        <v>489</v>
      </c>
      <c r="B628" s="99">
        <v>64</v>
      </c>
      <c r="C628" s="100">
        <v>24283</v>
      </c>
      <c r="D628" s="233" t="s">
        <v>1039</v>
      </c>
      <c r="E628" s="101" t="s">
        <v>403</v>
      </c>
      <c r="F628" s="220" t="s">
        <v>1571</v>
      </c>
      <c r="G628" s="216" t="s">
        <v>1558</v>
      </c>
      <c r="H628" s="216">
        <v>18.019680000000001</v>
      </c>
      <c r="I628" s="220" t="s">
        <v>417</v>
      </c>
      <c r="J628" s="137">
        <v>12</v>
      </c>
      <c r="K628" s="105">
        <v>21</v>
      </c>
      <c r="L628" s="105" t="s">
        <v>1575</v>
      </c>
      <c r="M628" s="129">
        <f>SUMIFS('C - Sazby a jednotkové ceny'!$H$7:$H$69,'C - Sazby a jednotkové ceny'!$E$7:$E$69,I628,'C - Sazby a jednotkové ceny'!$F$7:$F$69,J628)</f>
        <v>0</v>
      </c>
      <c r="N628" s="131">
        <f t="shared" si="9"/>
        <v>0</v>
      </c>
      <c r="O628" s="137" t="s">
        <v>1586</v>
      </c>
      <c r="P628" s="105" t="s">
        <v>1585</v>
      </c>
      <c r="Q628" s="105" t="s">
        <v>1585</v>
      </c>
      <c r="R628" s="105" t="s">
        <v>1585</v>
      </c>
      <c r="S628" s="105" t="s">
        <v>1585</v>
      </c>
      <c r="T628" s="105" t="s">
        <v>1585</v>
      </c>
    </row>
    <row r="629" spans="1:20" ht="15" customHeight="1" x14ac:dyDescent="0.2">
      <c r="A629" s="230" t="s">
        <v>489</v>
      </c>
      <c r="B629" s="99">
        <v>64</v>
      </c>
      <c r="C629" s="100">
        <v>24283</v>
      </c>
      <c r="D629" s="233" t="s">
        <v>1040</v>
      </c>
      <c r="E629" s="101" t="s">
        <v>403</v>
      </c>
      <c r="F629" s="220" t="s">
        <v>1571</v>
      </c>
      <c r="G629" s="216" t="s">
        <v>2543</v>
      </c>
      <c r="H629" s="216">
        <v>18.019680000000001</v>
      </c>
      <c r="I629" s="220" t="s">
        <v>417</v>
      </c>
      <c r="J629" s="137">
        <v>12</v>
      </c>
      <c r="K629" s="105">
        <v>29.22</v>
      </c>
      <c r="L629" s="105" t="s">
        <v>1575</v>
      </c>
      <c r="M629" s="129">
        <f>SUMIFS('C - Sazby a jednotkové ceny'!$H$7:$H$69,'C - Sazby a jednotkové ceny'!$E$7:$E$69,I629,'C - Sazby a jednotkové ceny'!$F$7:$F$69,J629)</f>
        <v>0</v>
      </c>
      <c r="N629" s="131">
        <f t="shared" si="9"/>
        <v>0</v>
      </c>
      <c r="O629" s="137" t="s">
        <v>1586</v>
      </c>
      <c r="P629" s="105" t="s">
        <v>1585</v>
      </c>
      <c r="Q629" s="105" t="s">
        <v>1585</v>
      </c>
      <c r="R629" s="105" t="s">
        <v>1585</v>
      </c>
      <c r="S629" s="105" t="s">
        <v>1585</v>
      </c>
      <c r="T629" s="105" t="s">
        <v>1585</v>
      </c>
    </row>
    <row r="630" spans="1:20" ht="15" customHeight="1" x14ac:dyDescent="0.2">
      <c r="A630" s="230" t="s">
        <v>2510</v>
      </c>
      <c r="B630" s="99">
        <v>64</v>
      </c>
      <c r="C630" s="100">
        <v>24283</v>
      </c>
      <c r="D630" s="233" t="s">
        <v>1041</v>
      </c>
      <c r="E630" s="101" t="s">
        <v>403</v>
      </c>
      <c r="F630" s="220" t="s">
        <v>1571</v>
      </c>
      <c r="G630" s="216" t="s">
        <v>2544</v>
      </c>
      <c r="H630" s="216">
        <v>115.40384</v>
      </c>
      <c r="I630" s="220" t="s">
        <v>417</v>
      </c>
      <c r="J630" s="137">
        <v>12</v>
      </c>
      <c r="K630" s="105">
        <v>157.22999999999999</v>
      </c>
      <c r="L630" s="105" t="s">
        <v>1575</v>
      </c>
      <c r="M630" s="129">
        <f>SUMIFS('C - Sazby a jednotkové ceny'!$H$7:$H$69,'C - Sazby a jednotkové ceny'!$E$7:$E$69,I630,'C - Sazby a jednotkové ceny'!$F$7:$F$69,J630)</f>
        <v>0</v>
      </c>
      <c r="N630" s="131">
        <f t="shared" si="9"/>
        <v>0</v>
      </c>
      <c r="O630" s="137" t="s">
        <v>1585</v>
      </c>
      <c r="P630" s="105" t="s">
        <v>1585</v>
      </c>
      <c r="Q630" s="105" t="s">
        <v>1585</v>
      </c>
      <c r="R630" s="105" t="s">
        <v>1585</v>
      </c>
      <c r="S630" s="105" t="s">
        <v>1585</v>
      </c>
      <c r="T630" s="105" t="s">
        <v>1585</v>
      </c>
    </row>
    <row r="631" spans="1:20" ht="15" customHeight="1" x14ac:dyDescent="0.2">
      <c r="A631" s="230" t="s">
        <v>489</v>
      </c>
      <c r="B631" s="99">
        <v>64</v>
      </c>
      <c r="C631" s="100">
        <v>24283</v>
      </c>
      <c r="D631" s="233" t="s">
        <v>1042</v>
      </c>
      <c r="E631" s="101" t="s">
        <v>403</v>
      </c>
      <c r="F631" s="220" t="s">
        <v>1571</v>
      </c>
      <c r="G631" s="216" t="s">
        <v>1558</v>
      </c>
      <c r="H631" s="216">
        <v>18.019680000000001</v>
      </c>
      <c r="I631" s="220" t="s">
        <v>417</v>
      </c>
      <c r="J631" s="137">
        <v>12</v>
      </c>
      <c r="K631" s="105">
        <v>22.88</v>
      </c>
      <c r="L631" s="105" t="s">
        <v>1575</v>
      </c>
      <c r="M631" s="129">
        <f>SUMIFS('C - Sazby a jednotkové ceny'!$H$7:$H$69,'C - Sazby a jednotkové ceny'!$E$7:$E$69,I631,'C - Sazby a jednotkové ceny'!$F$7:$F$69,J631)</f>
        <v>0</v>
      </c>
      <c r="N631" s="131">
        <f t="shared" si="9"/>
        <v>0</v>
      </c>
      <c r="O631" s="137" t="s">
        <v>1586</v>
      </c>
      <c r="P631" s="105" t="s">
        <v>1585</v>
      </c>
      <c r="Q631" s="105" t="s">
        <v>1585</v>
      </c>
      <c r="R631" s="105" t="s">
        <v>1585</v>
      </c>
      <c r="S631" s="105" t="s">
        <v>1585</v>
      </c>
      <c r="T631" s="105" t="s">
        <v>1585</v>
      </c>
    </row>
    <row r="632" spans="1:20" ht="15" customHeight="1" x14ac:dyDescent="0.2">
      <c r="A632" s="230" t="s">
        <v>2510</v>
      </c>
      <c r="B632" s="99">
        <v>64</v>
      </c>
      <c r="C632" s="100">
        <v>24283</v>
      </c>
      <c r="D632" s="233" t="s">
        <v>1043</v>
      </c>
      <c r="E632" s="101" t="s">
        <v>403</v>
      </c>
      <c r="F632" s="220" t="s">
        <v>1571</v>
      </c>
      <c r="G632" s="216" t="s">
        <v>1552</v>
      </c>
      <c r="H632" s="216">
        <v>18.019680000000001</v>
      </c>
      <c r="I632" s="220" t="s">
        <v>417</v>
      </c>
      <c r="J632" s="137">
        <v>12</v>
      </c>
      <c r="K632" s="105">
        <v>21.51</v>
      </c>
      <c r="L632" s="105" t="s">
        <v>1575</v>
      </c>
      <c r="M632" s="129">
        <f>SUMIFS('C - Sazby a jednotkové ceny'!$H$7:$H$69,'C - Sazby a jednotkové ceny'!$E$7:$E$69,I632,'C - Sazby a jednotkové ceny'!$F$7:$F$69,J632)</f>
        <v>0</v>
      </c>
      <c r="N632" s="131">
        <f t="shared" si="9"/>
        <v>0</v>
      </c>
      <c r="O632" s="137" t="s">
        <v>1586</v>
      </c>
      <c r="P632" s="105" t="s">
        <v>1585</v>
      </c>
      <c r="Q632" s="105" t="s">
        <v>1585</v>
      </c>
      <c r="R632" s="105" t="s">
        <v>1585</v>
      </c>
      <c r="S632" s="105" t="s">
        <v>1585</v>
      </c>
      <c r="T632" s="105" t="s">
        <v>1585</v>
      </c>
    </row>
    <row r="633" spans="1:20" ht="15" customHeight="1" x14ac:dyDescent="0.2">
      <c r="A633" s="230" t="s">
        <v>2510</v>
      </c>
      <c r="B633" s="99">
        <v>64</v>
      </c>
      <c r="C633" s="100">
        <v>24283</v>
      </c>
      <c r="D633" s="233" t="s">
        <v>1044</v>
      </c>
      <c r="E633" s="101" t="s">
        <v>403</v>
      </c>
      <c r="F633" s="220" t="s">
        <v>1571</v>
      </c>
      <c r="G633" s="216" t="s">
        <v>2545</v>
      </c>
      <c r="H633" s="216">
        <v>72.078720000000004</v>
      </c>
      <c r="I633" s="220" t="s">
        <v>417</v>
      </c>
      <c r="J633" s="137">
        <v>12</v>
      </c>
      <c r="K633" s="105">
        <v>75.77</v>
      </c>
      <c r="L633" s="105" t="s">
        <v>1575</v>
      </c>
      <c r="M633" s="129">
        <f>SUMIFS('C - Sazby a jednotkové ceny'!$H$7:$H$69,'C - Sazby a jednotkové ceny'!$E$7:$E$69,I633,'C - Sazby a jednotkové ceny'!$F$7:$F$69,J633)</f>
        <v>0</v>
      </c>
      <c r="N633" s="131">
        <f t="shared" si="9"/>
        <v>0</v>
      </c>
      <c r="O633" s="137" t="s">
        <v>1586</v>
      </c>
      <c r="P633" s="105" t="s">
        <v>1585</v>
      </c>
      <c r="Q633" s="105" t="s">
        <v>1585</v>
      </c>
      <c r="R633" s="105" t="s">
        <v>1585</v>
      </c>
      <c r="S633" s="105" t="s">
        <v>1585</v>
      </c>
      <c r="T633" s="105" t="s">
        <v>1585</v>
      </c>
    </row>
    <row r="634" spans="1:20" ht="15" customHeight="1" x14ac:dyDescent="0.2">
      <c r="A634" s="230" t="s">
        <v>2510</v>
      </c>
      <c r="B634" s="99">
        <v>64</v>
      </c>
      <c r="C634" s="100">
        <v>24283</v>
      </c>
      <c r="D634" s="233" t="s">
        <v>1045</v>
      </c>
      <c r="E634" s="101" t="s">
        <v>403</v>
      </c>
      <c r="F634" s="220" t="s">
        <v>1571</v>
      </c>
      <c r="G634" s="216" t="s">
        <v>1552</v>
      </c>
      <c r="H634" s="216">
        <v>18.019680000000001</v>
      </c>
      <c r="I634" s="220" t="s">
        <v>417</v>
      </c>
      <c r="J634" s="137">
        <v>12</v>
      </c>
      <c r="K634" s="105">
        <v>20.83</v>
      </c>
      <c r="L634" s="105" t="s">
        <v>1575</v>
      </c>
      <c r="M634" s="129">
        <f>SUMIFS('C - Sazby a jednotkové ceny'!$H$7:$H$69,'C - Sazby a jednotkové ceny'!$E$7:$E$69,I634,'C - Sazby a jednotkové ceny'!$F$7:$F$69,J634)</f>
        <v>0</v>
      </c>
      <c r="N634" s="131">
        <f t="shared" si="9"/>
        <v>0</v>
      </c>
      <c r="O634" s="137" t="s">
        <v>1586</v>
      </c>
      <c r="P634" s="105" t="s">
        <v>1585</v>
      </c>
      <c r="Q634" s="105" t="s">
        <v>1585</v>
      </c>
      <c r="R634" s="105" t="s">
        <v>1585</v>
      </c>
      <c r="S634" s="105" t="s">
        <v>1585</v>
      </c>
      <c r="T634" s="105" t="s">
        <v>1585</v>
      </c>
    </row>
    <row r="635" spans="1:20" ht="15" customHeight="1" x14ac:dyDescent="0.2">
      <c r="A635" s="230" t="s">
        <v>2510</v>
      </c>
      <c r="B635" s="99">
        <v>64</v>
      </c>
      <c r="C635" s="100">
        <v>24283</v>
      </c>
      <c r="D635" s="233" t="s">
        <v>1046</v>
      </c>
      <c r="E635" s="101" t="s">
        <v>403</v>
      </c>
      <c r="F635" s="220" t="s">
        <v>1571</v>
      </c>
      <c r="G635" s="216" t="s">
        <v>1552</v>
      </c>
      <c r="H635" s="216">
        <v>12.652720000000002</v>
      </c>
      <c r="I635" s="220" t="s">
        <v>417</v>
      </c>
      <c r="J635" s="137">
        <v>12</v>
      </c>
      <c r="K635" s="105">
        <v>28.35</v>
      </c>
      <c r="L635" s="105" t="s">
        <v>1575</v>
      </c>
      <c r="M635" s="129">
        <f>SUMIFS('C - Sazby a jednotkové ceny'!$H$7:$H$69,'C - Sazby a jednotkové ceny'!$E$7:$E$69,I635,'C - Sazby a jednotkové ceny'!$F$7:$F$69,J635)</f>
        <v>0</v>
      </c>
      <c r="N635" s="131">
        <f t="shared" si="9"/>
        <v>0</v>
      </c>
      <c r="O635" s="137" t="s">
        <v>1586</v>
      </c>
      <c r="P635" s="105" t="s">
        <v>1585</v>
      </c>
      <c r="Q635" s="105" t="s">
        <v>1585</v>
      </c>
      <c r="R635" s="105" t="s">
        <v>1585</v>
      </c>
      <c r="S635" s="105" t="s">
        <v>1585</v>
      </c>
      <c r="T635" s="105" t="s">
        <v>1585</v>
      </c>
    </row>
    <row r="636" spans="1:20" ht="15" customHeight="1" x14ac:dyDescent="0.2">
      <c r="A636" s="230" t="s">
        <v>2510</v>
      </c>
      <c r="B636" s="99">
        <v>64</v>
      </c>
      <c r="C636" s="100">
        <v>24283</v>
      </c>
      <c r="D636" s="233" t="s">
        <v>1047</v>
      </c>
      <c r="E636" s="101" t="s">
        <v>403</v>
      </c>
      <c r="F636" s="220" t="s">
        <v>1571</v>
      </c>
      <c r="G636" s="216" t="s">
        <v>1552</v>
      </c>
      <c r="H636" s="216">
        <v>61.344800000000006</v>
      </c>
      <c r="I636" s="220" t="s">
        <v>417</v>
      </c>
      <c r="J636" s="137">
        <v>12</v>
      </c>
      <c r="K636" s="105">
        <v>31.92</v>
      </c>
      <c r="L636" s="105" t="s">
        <v>1575</v>
      </c>
      <c r="M636" s="129">
        <f>SUMIFS('C - Sazby a jednotkové ceny'!$H$7:$H$69,'C - Sazby a jednotkové ceny'!$E$7:$E$69,I636,'C - Sazby a jednotkové ceny'!$F$7:$F$69,J636)</f>
        <v>0</v>
      </c>
      <c r="N636" s="131">
        <f t="shared" si="9"/>
        <v>0</v>
      </c>
      <c r="O636" s="137" t="s">
        <v>1586</v>
      </c>
      <c r="P636" s="105" t="s">
        <v>1585</v>
      </c>
      <c r="Q636" s="105" t="s">
        <v>1585</v>
      </c>
      <c r="R636" s="105" t="s">
        <v>1585</v>
      </c>
      <c r="S636" s="105" t="s">
        <v>1585</v>
      </c>
      <c r="T636" s="105" t="s">
        <v>1585</v>
      </c>
    </row>
    <row r="637" spans="1:20" ht="15" customHeight="1" x14ac:dyDescent="0.2">
      <c r="A637" s="230" t="s">
        <v>2510</v>
      </c>
      <c r="B637" s="99">
        <v>64</v>
      </c>
      <c r="C637" s="100">
        <v>24283</v>
      </c>
      <c r="D637" s="233" t="s">
        <v>1048</v>
      </c>
      <c r="E637" s="101" t="s">
        <v>403</v>
      </c>
      <c r="F637" s="220" t="s">
        <v>1571</v>
      </c>
      <c r="G637" s="216" t="s">
        <v>1552</v>
      </c>
      <c r="H637" s="216">
        <v>18.019680000000001</v>
      </c>
      <c r="I637" s="220" t="s">
        <v>417</v>
      </c>
      <c r="J637" s="137">
        <v>12</v>
      </c>
      <c r="K637" s="105">
        <v>14</v>
      </c>
      <c r="L637" s="105" t="s">
        <v>1575</v>
      </c>
      <c r="M637" s="129">
        <f>SUMIFS('C - Sazby a jednotkové ceny'!$H$7:$H$69,'C - Sazby a jednotkové ceny'!$E$7:$E$69,I637,'C - Sazby a jednotkové ceny'!$F$7:$F$69,J637)</f>
        <v>0</v>
      </c>
      <c r="N637" s="131">
        <f t="shared" si="9"/>
        <v>0</v>
      </c>
      <c r="O637" s="137" t="s">
        <v>1586</v>
      </c>
      <c r="P637" s="105" t="s">
        <v>1585</v>
      </c>
      <c r="Q637" s="105" t="s">
        <v>1585</v>
      </c>
      <c r="R637" s="105" t="s">
        <v>1585</v>
      </c>
      <c r="S637" s="105" t="s">
        <v>1585</v>
      </c>
      <c r="T637" s="105" t="s">
        <v>1585</v>
      </c>
    </row>
    <row r="638" spans="1:20" ht="15" customHeight="1" x14ac:dyDescent="0.2">
      <c r="A638" s="230" t="s">
        <v>2510</v>
      </c>
      <c r="B638" s="99">
        <v>64</v>
      </c>
      <c r="C638" s="100">
        <v>24283</v>
      </c>
      <c r="D638" s="233" t="s">
        <v>1049</v>
      </c>
      <c r="E638" s="101" t="s">
        <v>403</v>
      </c>
      <c r="F638" s="220" t="s">
        <v>1571</v>
      </c>
      <c r="G638" s="216" t="s">
        <v>1552</v>
      </c>
      <c r="H638" s="216">
        <v>18.019680000000001</v>
      </c>
      <c r="I638" s="220" t="s">
        <v>417</v>
      </c>
      <c r="J638" s="137">
        <v>12</v>
      </c>
      <c r="K638" s="105">
        <v>19.38</v>
      </c>
      <c r="L638" s="105" t="s">
        <v>1575</v>
      </c>
      <c r="M638" s="129">
        <f>SUMIFS('C - Sazby a jednotkové ceny'!$H$7:$H$69,'C - Sazby a jednotkové ceny'!$E$7:$E$69,I638,'C - Sazby a jednotkové ceny'!$F$7:$F$69,J638)</f>
        <v>0</v>
      </c>
      <c r="N638" s="131">
        <f t="shared" si="9"/>
        <v>0</v>
      </c>
      <c r="O638" s="137" t="s">
        <v>1586</v>
      </c>
      <c r="P638" s="105" t="s">
        <v>1585</v>
      </c>
      <c r="Q638" s="105" t="s">
        <v>1585</v>
      </c>
      <c r="R638" s="105" t="s">
        <v>1585</v>
      </c>
      <c r="S638" s="105" t="s">
        <v>1585</v>
      </c>
      <c r="T638" s="105" t="s">
        <v>1585</v>
      </c>
    </row>
    <row r="639" spans="1:20" ht="15" customHeight="1" x14ac:dyDescent="0.2">
      <c r="A639" s="230" t="s">
        <v>2510</v>
      </c>
      <c r="B639" s="99">
        <v>64</v>
      </c>
      <c r="C639" s="100">
        <v>24283</v>
      </c>
      <c r="D639" s="233" t="s">
        <v>1050</v>
      </c>
      <c r="E639" s="101" t="s">
        <v>403</v>
      </c>
      <c r="F639" s="220" t="s">
        <v>1571</v>
      </c>
      <c r="G639" s="216" t="s">
        <v>1552</v>
      </c>
      <c r="H639" s="216">
        <v>36.039360000000002</v>
      </c>
      <c r="I639" s="220" t="s">
        <v>417</v>
      </c>
      <c r="J639" s="137">
        <v>12</v>
      </c>
      <c r="K639" s="105">
        <v>38.119999999999997</v>
      </c>
      <c r="L639" s="105" t="s">
        <v>1575</v>
      </c>
      <c r="M639" s="129">
        <f>SUMIFS('C - Sazby a jednotkové ceny'!$H$7:$H$69,'C - Sazby a jednotkové ceny'!$E$7:$E$69,I639,'C - Sazby a jednotkové ceny'!$F$7:$F$69,J639)</f>
        <v>0</v>
      </c>
      <c r="N639" s="131">
        <f t="shared" si="9"/>
        <v>0</v>
      </c>
      <c r="O639" s="137" t="s">
        <v>1586</v>
      </c>
      <c r="P639" s="105" t="s">
        <v>1585</v>
      </c>
      <c r="Q639" s="105" t="s">
        <v>1585</v>
      </c>
      <c r="R639" s="105" t="s">
        <v>1585</v>
      </c>
      <c r="S639" s="105" t="s">
        <v>1585</v>
      </c>
      <c r="T639" s="105" t="s">
        <v>1585</v>
      </c>
    </row>
    <row r="640" spans="1:20" ht="15" customHeight="1" x14ac:dyDescent="0.2">
      <c r="A640" s="230" t="s">
        <v>2510</v>
      </c>
      <c r="B640" s="99">
        <v>64</v>
      </c>
      <c r="C640" s="100">
        <v>24283</v>
      </c>
      <c r="D640" s="233" t="s">
        <v>1051</v>
      </c>
      <c r="E640" s="101" t="s">
        <v>403</v>
      </c>
      <c r="F640" s="220" t="s">
        <v>1571</v>
      </c>
      <c r="G640" s="216" t="s">
        <v>1552</v>
      </c>
      <c r="H640" s="216">
        <v>18.019680000000001</v>
      </c>
      <c r="I640" s="220" t="s">
        <v>417</v>
      </c>
      <c r="J640" s="137">
        <v>12</v>
      </c>
      <c r="K640" s="105">
        <v>18.739999999999998</v>
      </c>
      <c r="L640" s="105" t="s">
        <v>1575</v>
      </c>
      <c r="M640" s="129">
        <f>SUMIFS('C - Sazby a jednotkové ceny'!$H$7:$H$69,'C - Sazby a jednotkové ceny'!$E$7:$E$69,I640,'C - Sazby a jednotkové ceny'!$F$7:$F$69,J640)</f>
        <v>0</v>
      </c>
      <c r="N640" s="131">
        <f t="shared" si="9"/>
        <v>0</v>
      </c>
      <c r="O640" s="137" t="s">
        <v>1586</v>
      </c>
      <c r="P640" s="105" t="s">
        <v>1585</v>
      </c>
      <c r="Q640" s="105" t="s">
        <v>1585</v>
      </c>
      <c r="R640" s="105" t="s">
        <v>1585</v>
      </c>
      <c r="S640" s="105" t="s">
        <v>1585</v>
      </c>
      <c r="T640" s="105" t="s">
        <v>1585</v>
      </c>
    </row>
    <row r="641" spans="1:20" ht="15" customHeight="1" x14ac:dyDescent="0.2">
      <c r="A641" s="230" t="s">
        <v>2510</v>
      </c>
      <c r="B641" s="99">
        <v>64</v>
      </c>
      <c r="C641" s="100">
        <v>24283</v>
      </c>
      <c r="D641" s="233" t="s">
        <v>1052</v>
      </c>
      <c r="E641" s="101" t="s">
        <v>403</v>
      </c>
      <c r="F641" s="220" t="s">
        <v>1571</v>
      </c>
      <c r="G641" s="216" t="s">
        <v>1552</v>
      </c>
      <c r="H641" s="216">
        <v>18.019680000000001</v>
      </c>
      <c r="I641" s="220" t="s">
        <v>417</v>
      </c>
      <c r="J641" s="137">
        <v>12</v>
      </c>
      <c r="K641" s="105">
        <v>18.739999999999998</v>
      </c>
      <c r="L641" s="105" t="s">
        <v>1575</v>
      </c>
      <c r="M641" s="129">
        <f>SUMIFS('C - Sazby a jednotkové ceny'!$H$7:$H$69,'C - Sazby a jednotkové ceny'!$E$7:$E$69,I641,'C - Sazby a jednotkové ceny'!$F$7:$F$69,J641)</f>
        <v>0</v>
      </c>
      <c r="N641" s="131">
        <f t="shared" si="9"/>
        <v>0</v>
      </c>
      <c r="O641" s="137" t="s">
        <v>1586</v>
      </c>
      <c r="P641" s="105" t="s">
        <v>1585</v>
      </c>
      <c r="Q641" s="105" t="s">
        <v>1585</v>
      </c>
      <c r="R641" s="105" t="s">
        <v>1585</v>
      </c>
      <c r="S641" s="105" t="s">
        <v>1585</v>
      </c>
      <c r="T641" s="105" t="s">
        <v>1585</v>
      </c>
    </row>
    <row r="642" spans="1:20" ht="15" customHeight="1" x14ac:dyDescent="0.2">
      <c r="A642" s="230" t="s">
        <v>2510</v>
      </c>
      <c r="B642" s="99">
        <v>64</v>
      </c>
      <c r="C642" s="100">
        <v>24283</v>
      </c>
      <c r="D642" s="233" t="s">
        <v>1053</v>
      </c>
      <c r="E642" s="101" t="s">
        <v>403</v>
      </c>
      <c r="F642" s="220" t="s">
        <v>1571</v>
      </c>
      <c r="G642" s="216" t="s">
        <v>1552</v>
      </c>
      <c r="H642" s="216">
        <v>18.019680000000001</v>
      </c>
      <c r="I642" s="220" t="s">
        <v>417</v>
      </c>
      <c r="J642" s="137">
        <v>12</v>
      </c>
      <c r="K642" s="105">
        <v>19</v>
      </c>
      <c r="L642" s="105" t="s">
        <v>1575</v>
      </c>
      <c r="M642" s="129">
        <f>SUMIFS('C - Sazby a jednotkové ceny'!$H$7:$H$69,'C - Sazby a jednotkové ceny'!$E$7:$E$69,I642,'C - Sazby a jednotkové ceny'!$F$7:$F$69,J642)</f>
        <v>0</v>
      </c>
      <c r="N642" s="131">
        <f t="shared" si="9"/>
        <v>0</v>
      </c>
      <c r="O642" s="137" t="s">
        <v>1586</v>
      </c>
      <c r="P642" s="105" t="s">
        <v>1585</v>
      </c>
      <c r="Q642" s="105" t="s">
        <v>1585</v>
      </c>
      <c r="R642" s="105" t="s">
        <v>1585</v>
      </c>
      <c r="S642" s="105" t="s">
        <v>1585</v>
      </c>
      <c r="T642" s="105" t="s">
        <v>1585</v>
      </c>
    </row>
    <row r="643" spans="1:20" ht="15" customHeight="1" x14ac:dyDescent="0.2">
      <c r="A643" s="230" t="s">
        <v>2510</v>
      </c>
      <c r="B643" s="99">
        <v>64</v>
      </c>
      <c r="C643" s="100">
        <v>24283</v>
      </c>
      <c r="D643" s="233" t="s">
        <v>1054</v>
      </c>
      <c r="E643" s="101" t="s">
        <v>403</v>
      </c>
      <c r="F643" s="220" t="s">
        <v>1571</v>
      </c>
      <c r="G643" s="216" t="s">
        <v>1552</v>
      </c>
      <c r="H643" s="216">
        <v>18.019680000000001</v>
      </c>
      <c r="I643" s="220" t="s">
        <v>417</v>
      </c>
      <c r="J643" s="137">
        <v>12</v>
      </c>
      <c r="K643" s="105">
        <v>18.739999999999998</v>
      </c>
      <c r="L643" s="105" t="s">
        <v>1575</v>
      </c>
      <c r="M643" s="129">
        <f>SUMIFS('C - Sazby a jednotkové ceny'!$H$7:$H$69,'C - Sazby a jednotkové ceny'!$E$7:$E$69,I643,'C - Sazby a jednotkové ceny'!$F$7:$F$69,J643)</f>
        <v>0</v>
      </c>
      <c r="N643" s="131">
        <f t="shared" si="9"/>
        <v>0</v>
      </c>
      <c r="O643" s="137" t="s">
        <v>1586</v>
      </c>
      <c r="P643" s="105" t="s">
        <v>1585</v>
      </c>
      <c r="Q643" s="105" t="s">
        <v>1585</v>
      </c>
      <c r="R643" s="105" t="s">
        <v>1585</v>
      </c>
      <c r="S643" s="105" t="s">
        <v>1585</v>
      </c>
      <c r="T643" s="105" t="s">
        <v>1585</v>
      </c>
    </row>
    <row r="644" spans="1:20" ht="15" customHeight="1" x14ac:dyDescent="0.2">
      <c r="A644" s="230" t="s">
        <v>2510</v>
      </c>
      <c r="B644" s="99">
        <v>64</v>
      </c>
      <c r="C644" s="100">
        <v>24283</v>
      </c>
      <c r="D644" s="233" t="s">
        <v>1055</v>
      </c>
      <c r="E644" s="101" t="s">
        <v>403</v>
      </c>
      <c r="F644" s="220" t="s">
        <v>1571</v>
      </c>
      <c r="G644" s="216" t="s">
        <v>1552</v>
      </c>
      <c r="H644" s="216">
        <v>18.019680000000001</v>
      </c>
      <c r="I644" s="220" t="s">
        <v>417</v>
      </c>
      <c r="J644" s="137">
        <v>12</v>
      </c>
      <c r="K644" s="105">
        <v>19.38</v>
      </c>
      <c r="L644" s="105" t="s">
        <v>1575</v>
      </c>
      <c r="M644" s="129">
        <f>SUMIFS('C - Sazby a jednotkové ceny'!$H$7:$H$69,'C - Sazby a jednotkové ceny'!$E$7:$E$69,I644,'C - Sazby a jednotkové ceny'!$F$7:$F$69,J644)</f>
        <v>0</v>
      </c>
      <c r="N644" s="131">
        <f t="shared" si="9"/>
        <v>0</v>
      </c>
      <c r="O644" s="137" t="s">
        <v>1586</v>
      </c>
      <c r="P644" s="105" t="s">
        <v>1585</v>
      </c>
      <c r="Q644" s="105" t="s">
        <v>1585</v>
      </c>
      <c r="R644" s="105" t="s">
        <v>1585</v>
      </c>
      <c r="S644" s="105" t="s">
        <v>1585</v>
      </c>
      <c r="T644" s="105" t="s">
        <v>1585</v>
      </c>
    </row>
    <row r="645" spans="1:20" ht="15" customHeight="1" x14ac:dyDescent="0.2">
      <c r="A645" s="230" t="s">
        <v>2510</v>
      </c>
      <c r="B645" s="99">
        <v>64</v>
      </c>
      <c r="C645" s="100">
        <v>24283</v>
      </c>
      <c r="D645" s="233" t="s">
        <v>1056</v>
      </c>
      <c r="E645" s="101" t="s">
        <v>403</v>
      </c>
      <c r="F645" s="220" t="s">
        <v>1571</v>
      </c>
      <c r="G645" s="216" t="s">
        <v>1552</v>
      </c>
      <c r="H645" s="216">
        <v>18.019680000000001</v>
      </c>
      <c r="I645" s="220" t="s">
        <v>417</v>
      </c>
      <c r="J645" s="137">
        <v>12</v>
      </c>
      <c r="K645" s="105">
        <v>18.11</v>
      </c>
      <c r="L645" s="105" t="s">
        <v>1575</v>
      </c>
      <c r="M645" s="129">
        <f>SUMIFS('C - Sazby a jednotkové ceny'!$H$7:$H$69,'C - Sazby a jednotkové ceny'!$E$7:$E$69,I645,'C - Sazby a jednotkové ceny'!$F$7:$F$69,J645)</f>
        <v>0</v>
      </c>
      <c r="N645" s="131">
        <f t="shared" si="9"/>
        <v>0</v>
      </c>
      <c r="O645" s="137" t="s">
        <v>1586</v>
      </c>
      <c r="P645" s="105" t="s">
        <v>1585</v>
      </c>
      <c r="Q645" s="105" t="s">
        <v>1585</v>
      </c>
      <c r="R645" s="105" t="s">
        <v>1585</v>
      </c>
      <c r="S645" s="105" t="s">
        <v>1585</v>
      </c>
      <c r="T645" s="105" t="s">
        <v>1585</v>
      </c>
    </row>
    <row r="646" spans="1:20" ht="15" customHeight="1" x14ac:dyDescent="0.2">
      <c r="A646" s="230" t="s">
        <v>2510</v>
      </c>
      <c r="B646" s="99">
        <v>64</v>
      </c>
      <c r="C646" s="100">
        <v>24283</v>
      </c>
      <c r="D646" s="233" t="s">
        <v>1057</v>
      </c>
      <c r="E646" s="101" t="s">
        <v>403</v>
      </c>
      <c r="F646" s="220" t="s">
        <v>1571</v>
      </c>
      <c r="G646" s="216" t="s">
        <v>1552</v>
      </c>
      <c r="H646" s="216">
        <v>18.019680000000001</v>
      </c>
      <c r="I646" s="220" t="s">
        <v>417</v>
      </c>
      <c r="J646" s="137">
        <v>12</v>
      </c>
      <c r="K646" s="105">
        <v>18.739999999999998</v>
      </c>
      <c r="L646" s="105" t="s">
        <v>1575</v>
      </c>
      <c r="M646" s="129">
        <f>SUMIFS('C - Sazby a jednotkové ceny'!$H$7:$H$69,'C - Sazby a jednotkové ceny'!$E$7:$E$69,I646,'C - Sazby a jednotkové ceny'!$F$7:$F$69,J646)</f>
        <v>0</v>
      </c>
      <c r="N646" s="131">
        <f t="shared" si="9"/>
        <v>0</v>
      </c>
      <c r="O646" s="137" t="s">
        <v>1586</v>
      </c>
      <c r="P646" s="105" t="s">
        <v>1585</v>
      </c>
      <c r="Q646" s="105" t="s">
        <v>1585</v>
      </c>
      <c r="R646" s="105" t="s">
        <v>1585</v>
      </c>
      <c r="S646" s="105" t="s">
        <v>1585</v>
      </c>
      <c r="T646" s="105" t="s">
        <v>1585</v>
      </c>
    </row>
    <row r="647" spans="1:20" ht="15" customHeight="1" x14ac:dyDescent="0.2">
      <c r="A647" s="230" t="s">
        <v>2510</v>
      </c>
      <c r="B647" s="99">
        <v>64</v>
      </c>
      <c r="C647" s="100">
        <v>24283</v>
      </c>
      <c r="D647" s="233" t="s">
        <v>1058</v>
      </c>
      <c r="E647" s="101" t="s">
        <v>403</v>
      </c>
      <c r="F647" s="220" t="s">
        <v>1571</v>
      </c>
      <c r="G647" s="216" t="s">
        <v>1559</v>
      </c>
      <c r="H647" s="216">
        <v>18.019680000000001</v>
      </c>
      <c r="I647" s="220" t="s">
        <v>417</v>
      </c>
      <c r="J647" s="137">
        <v>12</v>
      </c>
      <c r="K647" s="105">
        <v>18.739999999999998</v>
      </c>
      <c r="L647" s="105" t="s">
        <v>1575</v>
      </c>
      <c r="M647" s="129">
        <f>SUMIFS('C - Sazby a jednotkové ceny'!$H$7:$H$69,'C - Sazby a jednotkové ceny'!$E$7:$E$69,I647,'C - Sazby a jednotkové ceny'!$F$7:$F$69,J647)</f>
        <v>0</v>
      </c>
      <c r="N647" s="131">
        <f t="shared" ref="N647:N710" si="10">J647*M647*K647*(365/12/28)</f>
        <v>0</v>
      </c>
      <c r="O647" s="137" t="s">
        <v>1586</v>
      </c>
      <c r="P647" s="105" t="s">
        <v>1585</v>
      </c>
      <c r="Q647" s="105" t="s">
        <v>1585</v>
      </c>
      <c r="R647" s="105" t="s">
        <v>1585</v>
      </c>
      <c r="S647" s="105" t="s">
        <v>1585</v>
      </c>
      <c r="T647" s="105" t="s">
        <v>1585</v>
      </c>
    </row>
    <row r="648" spans="1:20" ht="15" customHeight="1" x14ac:dyDescent="0.2">
      <c r="A648" s="230" t="s">
        <v>2510</v>
      </c>
      <c r="B648" s="99">
        <v>64</v>
      </c>
      <c r="C648" s="100">
        <v>24283</v>
      </c>
      <c r="D648" s="233" t="s">
        <v>1059</v>
      </c>
      <c r="E648" s="101" t="s">
        <v>403</v>
      </c>
      <c r="F648" s="220" t="s">
        <v>1571</v>
      </c>
      <c r="G648" s="216" t="s">
        <v>1552</v>
      </c>
      <c r="H648" s="216">
        <v>18.019680000000001</v>
      </c>
      <c r="I648" s="220" t="s">
        <v>417</v>
      </c>
      <c r="J648" s="137">
        <v>12</v>
      </c>
      <c r="K648" s="105">
        <v>18.11</v>
      </c>
      <c r="L648" s="105" t="s">
        <v>1575</v>
      </c>
      <c r="M648" s="129">
        <f>SUMIFS('C - Sazby a jednotkové ceny'!$H$7:$H$69,'C - Sazby a jednotkové ceny'!$E$7:$E$69,I648,'C - Sazby a jednotkové ceny'!$F$7:$F$69,J648)</f>
        <v>0</v>
      </c>
      <c r="N648" s="131">
        <f t="shared" si="10"/>
        <v>0</v>
      </c>
      <c r="O648" s="137" t="s">
        <v>1586</v>
      </c>
      <c r="P648" s="105" t="s">
        <v>1585</v>
      </c>
      <c r="Q648" s="105" t="s">
        <v>1585</v>
      </c>
      <c r="R648" s="105" t="s">
        <v>1585</v>
      </c>
      <c r="S648" s="105" t="s">
        <v>1585</v>
      </c>
      <c r="T648" s="105" t="s">
        <v>1585</v>
      </c>
    </row>
    <row r="649" spans="1:20" ht="15" customHeight="1" x14ac:dyDescent="0.2">
      <c r="A649" s="230" t="s">
        <v>2510</v>
      </c>
      <c r="B649" s="99">
        <v>64</v>
      </c>
      <c r="C649" s="100">
        <v>24283</v>
      </c>
      <c r="D649" s="233" t="s">
        <v>1060</v>
      </c>
      <c r="E649" s="101" t="s">
        <v>403</v>
      </c>
      <c r="F649" s="220" t="s">
        <v>1571</v>
      </c>
      <c r="G649" s="216" t="s">
        <v>1552</v>
      </c>
      <c r="H649" s="216">
        <v>18.019680000000001</v>
      </c>
      <c r="I649" s="220" t="s">
        <v>417</v>
      </c>
      <c r="J649" s="137">
        <v>12</v>
      </c>
      <c r="K649" s="105">
        <v>18.739999999999998</v>
      </c>
      <c r="L649" s="105" t="s">
        <v>1575</v>
      </c>
      <c r="M649" s="129">
        <f>SUMIFS('C - Sazby a jednotkové ceny'!$H$7:$H$69,'C - Sazby a jednotkové ceny'!$E$7:$E$69,I649,'C - Sazby a jednotkové ceny'!$F$7:$F$69,J649)</f>
        <v>0</v>
      </c>
      <c r="N649" s="131">
        <f t="shared" si="10"/>
        <v>0</v>
      </c>
      <c r="O649" s="137" t="s">
        <v>1586</v>
      </c>
      <c r="P649" s="105" t="s">
        <v>1585</v>
      </c>
      <c r="Q649" s="105" t="s">
        <v>1585</v>
      </c>
      <c r="R649" s="105" t="s">
        <v>1585</v>
      </c>
      <c r="S649" s="105" t="s">
        <v>1585</v>
      </c>
      <c r="T649" s="105" t="s">
        <v>1585</v>
      </c>
    </row>
    <row r="650" spans="1:20" ht="15" customHeight="1" x14ac:dyDescent="0.2">
      <c r="A650" s="230" t="s">
        <v>2510</v>
      </c>
      <c r="B650" s="99">
        <v>64</v>
      </c>
      <c r="C650" s="100">
        <v>24283</v>
      </c>
      <c r="D650" s="233" t="s">
        <v>1061</v>
      </c>
      <c r="E650" s="101" t="s">
        <v>403</v>
      </c>
      <c r="F650" s="220" t="s">
        <v>1571</v>
      </c>
      <c r="G650" s="216" t="s">
        <v>1552</v>
      </c>
      <c r="H650" s="216">
        <v>12.652720000000002</v>
      </c>
      <c r="I650" s="220" t="s">
        <v>417</v>
      </c>
      <c r="J650" s="137">
        <v>12</v>
      </c>
      <c r="K650" s="105">
        <v>13.92</v>
      </c>
      <c r="L650" s="105" t="s">
        <v>1575</v>
      </c>
      <c r="M650" s="129">
        <f>SUMIFS('C - Sazby a jednotkové ceny'!$H$7:$H$69,'C - Sazby a jednotkové ceny'!$E$7:$E$69,I650,'C - Sazby a jednotkové ceny'!$F$7:$F$69,J650)</f>
        <v>0</v>
      </c>
      <c r="N650" s="131">
        <f t="shared" si="10"/>
        <v>0</v>
      </c>
      <c r="O650" s="137" t="s">
        <v>1586</v>
      </c>
      <c r="P650" s="105" t="s">
        <v>1585</v>
      </c>
      <c r="Q650" s="105" t="s">
        <v>1585</v>
      </c>
      <c r="R650" s="105" t="s">
        <v>1585</v>
      </c>
      <c r="S650" s="105" t="s">
        <v>1585</v>
      </c>
      <c r="T650" s="105" t="s">
        <v>1585</v>
      </c>
    </row>
    <row r="651" spans="1:20" ht="15" customHeight="1" x14ac:dyDescent="0.2">
      <c r="A651" s="230" t="s">
        <v>2510</v>
      </c>
      <c r="B651" s="99">
        <v>64</v>
      </c>
      <c r="C651" s="100">
        <v>24283</v>
      </c>
      <c r="D651" s="233" t="s">
        <v>1062</v>
      </c>
      <c r="E651" s="101" t="s">
        <v>403</v>
      </c>
      <c r="F651" s="220" t="s">
        <v>1571</v>
      </c>
      <c r="G651" s="216" t="s">
        <v>1552</v>
      </c>
      <c r="H651" s="216">
        <v>61.344800000000006</v>
      </c>
      <c r="I651" s="220" t="s">
        <v>417</v>
      </c>
      <c r="J651" s="137">
        <v>12</v>
      </c>
      <c r="K651" s="105">
        <v>34.22</v>
      </c>
      <c r="L651" s="105" t="s">
        <v>1575</v>
      </c>
      <c r="M651" s="129">
        <f>SUMIFS('C - Sazby a jednotkové ceny'!$H$7:$H$69,'C - Sazby a jednotkové ceny'!$E$7:$E$69,I651,'C - Sazby a jednotkové ceny'!$F$7:$F$69,J651)</f>
        <v>0</v>
      </c>
      <c r="N651" s="131">
        <f t="shared" si="10"/>
        <v>0</v>
      </c>
      <c r="O651" s="137" t="s">
        <v>1586</v>
      </c>
      <c r="P651" s="105" t="s">
        <v>1585</v>
      </c>
      <c r="Q651" s="105" t="s">
        <v>1585</v>
      </c>
      <c r="R651" s="105" t="s">
        <v>1585</v>
      </c>
      <c r="S651" s="105" t="s">
        <v>1585</v>
      </c>
      <c r="T651" s="105" t="s">
        <v>1585</v>
      </c>
    </row>
    <row r="652" spans="1:20" ht="15" customHeight="1" x14ac:dyDescent="0.2">
      <c r="A652" s="230" t="s">
        <v>2510</v>
      </c>
      <c r="B652" s="99">
        <v>64</v>
      </c>
      <c r="C652" s="100">
        <v>24283</v>
      </c>
      <c r="D652" s="233" t="s">
        <v>1063</v>
      </c>
      <c r="E652" s="101" t="s">
        <v>403</v>
      </c>
      <c r="F652" s="220" t="s">
        <v>1571</v>
      </c>
      <c r="G652" s="216" t="s">
        <v>1552</v>
      </c>
      <c r="H652" s="216">
        <v>12.652720000000002</v>
      </c>
      <c r="I652" s="220" t="s">
        <v>417</v>
      </c>
      <c r="J652" s="137">
        <v>12</v>
      </c>
      <c r="K652" s="105">
        <v>28.68</v>
      </c>
      <c r="L652" s="105" t="s">
        <v>1575</v>
      </c>
      <c r="M652" s="129">
        <f>SUMIFS('C - Sazby a jednotkové ceny'!$H$7:$H$69,'C - Sazby a jednotkové ceny'!$E$7:$E$69,I652,'C - Sazby a jednotkové ceny'!$F$7:$F$69,J652)</f>
        <v>0</v>
      </c>
      <c r="N652" s="131">
        <f t="shared" si="10"/>
        <v>0</v>
      </c>
      <c r="O652" s="137" t="s">
        <v>1586</v>
      </c>
      <c r="P652" s="105" t="s">
        <v>1585</v>
      </c>
      <c r="Q652" s="105" t="s">
        <v>1585</v>
      </c>
      <c r="R652" s="105" t="s">
        <v>1585</v>
      </c>
      <c r="S652" s="105" t="s">
        <v>1585</v>
      </c>
      <c r="T652" s="105" t="s">
        <v>1585</v>
      </c>
    </row>
    <row r="653" spans="1:20" ht="15" customHeight="1" x14ac:dyDescent="0.2">
      <c r="A653" s="230" t="s">
        <v>2510</v>
      </c>
      <c r="B653" s="99">
        <v>64</v>
      </c>
      <c r="C653" s="100">
        <v>24283</v>
      </c>
      <c r="D653" s="233" t="s">
        <v>1064</v>
      </c>
      <c r="E653" s="101" t="s">
        <v>403</v>
      </c>
      <c r="F653" s="220" t="s">
        <v>1571</v>
      </c>
      <c r="G653" s="216" t="s">
        <v>1552</v>
      </c>
      <c r="H653" s="216">
        <v>216.94936000000001</v>
      </c>
      <c r="I653" s="220" t="s">
        <v>417</v>
      </c>
      <c r="J653" s="137">
        <v>12</v>
      </c>
      <c r="K653" s="105">
        <v>39.32</v>
      </c>
      <c r="L653" s="105" t="s">
        <v>1575</v>
      </c>
      <c r="M653" s="129">
        <f>SUMIFS('C - Sazby a jednotkové ceny'!$H$7:$H$69,'C - Sazby a jednotkové ceny'!$E$7:$E$69,I653,'C - Sazby a jednotkové ceny'!$F$7:$F$69,J653)</f>
        <v>0</v>
      </c>
      <c r="N653" s="131">
        <f t="shared" si="10"/>
        <v>0</v>
      </c>
      <c r="O653" s="137" t="s">
        <v>1586</v>
      </c>
      <c r="P653" s="105" t="s">
        <v>1585</v>
      </c>
      <c r="Q653" s="105" t="s">
        <v>1585</v>
      </c>
      <c r="R653" s="105" t="s">
        <v>1585</v>
      </c>
      <c r="S653" s="105" t="s">
        <v>1585</v>
      </c>
      <c r="T653" s="105" t="s">
        <v>1585</v>
      </c>
    </row>
    <row r="654" spans="1:20" ht="15" customHeight="1" x14ac:dyDescent="0.2">
      <c r="A654" s="230" t="s">
        <v>2510</v>
      </c>
      <c r="B654" s="99">
        <v>64</v>
      </c>
      <c r="C654" s="100">
        <v>24283</v>
      </c>
      <c r="D654" s="233" t="s">
        <v>1065</v>
      </c>
      <c r="E654" s="101" t="s">
        <v>403</v>
      </c>
      <c r="F654" s="220" t="s">
        <v>1571</v>
      </c>
      <c r="G654" s="216" t="s">
        <v>1552</v>
      </c>
      <c r="H654" s="216">
        <v>18.019680000000001</v>
      </c>
      <c r="I654" s="220" t="s">
        <v>417</v>
      </c>
      <c r="J654" s="137">
        <v>12</v>
      </c>
      <c r="K654" s="105">
        <v>19.46</v>
      </c>
      <c r="L654" s="105" t="s">
        <v>1575</v>
      </c>
      <c r="M654" s="129">
        <f>SUMIFS('C - Sazby a jednotkové ceny'!$H$7:$H$69,'C - Sazby a jednotkové ceny'!$E$7:$E$69,I654,'C - Sazby a jednotkové ceny'!$F$7:$F$69,J654)</f>
        <v>0</v>
      </c>
      <c r="N654" s="131">
        <f t="shared" si="10"/>
        <v>0</v>
      </c>
      <c r="O654" s="137" t="s">
        <v>1586</v>
      </c>
      <c r="P654" s="105" t="s">
        <v>1585</v>
      </c>
      <c r="Q654" s="105" t="s">
        <v>1585</v>
      </c>
      <c r="R654" s="105" t="s">
        <v>1585</v>
      </c>
      <c r="S654" s="105" t="s">
        <v>1585</v>
      </c>
      <c r="T654" s="105" t="s">
        <v>1585</v>
      </c>
    </row>
    <row r="655" spans="1:20" ht="15" customHeight="1" x14ac:dyDescent="0.2">
      <c r="A655" s="230" t="s">
        <v>2510</v>
      </c>
      <c r="B655" s="99">
        <v>64</v>
      </c>
      <c r="C655" s="100">
        <v>24283</v>
      </c>
      <c r="D655" s="233" t="s">
        <v>1066</v>
      </c>
      <c r="E655" s="101" t="s">
        <v>403</v>
      </c>
      <c r="F655" s="220" t="s">
        <v>1571</v>
      </c>
      <c r="G655" s="216" t="s">
        <v>1552</v>
      </c>
      <c r="H655" s="216">
        <v>18.019680000000001</v>
      </c>
      <c r="I655" s="220" t="s">
        <v>417</v>
      </c>
      <c r="J655" s="137">
        <v>12</v>
      </c>
      <c r="K655" s="105">
        <v>20.14</v>
      </c>
      <c r="L655" s="105" t="s">
        <v>1575</v>
      </c>
      <c r="M655" s="129">
        <f>SUMIFS('C - Sazby a jednotkové ceny'!$H$7:$H$69,'C - Sazby a jednotkové ceny'!$E$7:$E$69,I655,'C - Sazby a jednotkové ceny'!$F$7:$F$69,J655)</f>
        <v>0</v>
      </c>
      <c r="N655" s="131">
        <f t="shared" si="10"/>
        <v>0</v>
      </c>
      <c r="O655" s="137" t="s">
        <v>1586</v>
      </c>
      <c r="P655" s="105" t="s">
        <v>1585</v>
      </c>
      <c r="Q655" s="105" t="s">
        <v>1585</v>
      </c>
      <c r="R655" s="105" t="s">
        <v>1585</v>
      </c>
      <c r="S655" s="105" t="s">
        <v>1585</v>
      </c>
      <c r="T655" s="105" t="s">
        <v>1585</v>
      </c>
    </row>
    <row r="656" spans="1:20" ht="15" customHeight="1" x14ac:dyDescent="0.2">
      <c r="A656" s="230" t="s">
        <v>2510</v>
      </c>
      <c r="B656" s="99">
        <v>64</v>
      </c>
      <c r="C656" s="100">
        <v>24283</v>
      </c>
      <c r="D656" s="233" t="s">
        <v>1067</v>
      </c>
      <c r="E656" s="101" t="s">
        <v>403</v>
      </c>
      <c r="F656" s="220" t="s">
        <v>1571</v>
      </c>
      <c r="G656" s="216" t="s">
        <v>1552</v>
      </c>
      <c r="H656" s="216">
        <v>36.039360000000002</v>
      </c>
      <c r="I656" s="220" t="s">
        <v>417</v>
      </c>
      <c r="J656" s="137">
        <v>12</v>
      </c>
      <c r="K656" s="105">
        <v>39.6</v>
      </c>
      <c r="L656" s="105" t="s">
        <v>1575</v>
      </c>
      <c r="M656" s="129">
        <f>SUMIFS('C - Sazby a jednotkové ceny'!$H$7:$H$69,'C - Sazby a jednotkové ceny'!$E$7:$E$69,I656,'C - Sazby a jednotkové ceny'!$F$7:$F$69,J656)</f>
        <v>0</v>
      </c>
      <c r="N656" s="131">
        <f t="shared" si="10"/>
        <v>0</v>
      </c>
      <c r="O656" s="137" t="s">
        <v>1586</v>
      </c>
      <c r="P656" s="105" t="s">
        <v>1585</v>
      </c>
      <c r="Q656" s="105" t="s">
        <v>1585</v>
      </c>
      <c r="R656" s="105" t="s">
        <v>1585</v>
      </c>
      <c r="S656" s="105" t="s">
        <v>1585</v>
      </c>
      <c r="T656" s="105" t="s">
        <v>1585</v>
      </c>
    </row>
    <row r="657" spans="1:20" ht="15" customHeight="1" x14ac:dyDescent="0.2">
      <c r="A657" s="230" t="s">
        <v>489</v>
      </c>
      <c r="B657" s="99">
        <v>64</v>
      </c>
      <c r="C657" s="100">
        <v>24283</v>
      </c>
      <c r="D657" s="233" t="s">
        <v>1068</v>
      </c>
      <c r="E657" s="101" t="s">
        <v>403</v>
      </c>
      <c r="F657" s="220" t="s">
        <v>1571</v>
      </c>
      <c r="G657" s="216" t="s">
        <v>1558</v>
      </c>
      <c r="H657" s="216">
        <v>18.019680000000001</v>
      </c>
      <c r="I657" s="220" t="s">
        <v>417</v>
      </c>
      <c r="J657" s="137">
        <v>12</v>
      </c>
      <c r="K657" s="105">
        <v>20.14</v>
      </c>
      <c r="L657" s="105" t="s">
        <v>1575</v>
      </c>
      <c r="M657" s="129">
        <f>SUMIFS('C - Sazby a jednotkové ceny'!$H$7:$H$69,'C - Sazby a jednotkové ceny'!$E$7:$E$69,I657,'C - Sazby a jednotkové ceny'!$F$7:$F$69,J657)</f>
        <v>0</v>
      </c>
      <c r="N657" s="131">
        <f t="shared" si="10"/>
        <v>0</v>
      </c>
      <c r="O657" s="137" t="s">
        <v>1586</v>
      </c>
      <c r="P657" s="105" t="s">
        <v>1585</v>
      </c>
      <c r="Q657" s="105" t="s">
        <v>1585</v>
      </c>
      <c r="R657" s="105" t="s">
        <v>1585</v>
      </c>
      <c r="S657" s="105" t="s">
        <v>1585</v>
      </c>
      <c r="T657" s="105" t="s">
        <v>1585</v>
      </c>
    </row>
    <row r="658" spans="1:20" ht="15" customHeight="1" x14ac:dyDescent="0.2">
      <c r="A658" s="230" t="s">
        <v>489</v>
      </c>
      <c r="B658" s="99">
        <v>64</v>
      </c>
      <c r="C658" s="100">
        <v>24283</v>
      </c>
      <c r="D658" s="233" t="s">
        <v>1069</v>
      </c>
      <c r="E658" s="101" t="s">
        <v>403</v>
      </c>
      <c r="F658" s="220" t="s">
        <v>1571</v>
      </c>
      <c r="G658" s="216" t="s">
        <v>1560</v>
      </c>
      <c r="H658" s="216">
        <v>62.17286399999999</v>
      </c>
      <c r="I658" s="220" t="s">
        <v>417</v>
      </c>
      <c r="J658" s="137">
        <v>12</v>
      </c>
      <c r="K658" s="105">
        <v>56.96</v>
      </c>
      <c r="L658" s="105" t="s">
        <v>1575</v>
      </c>
      <c r="M658" s="129">
        <f>SUMIFS('C - Sazby a jednotkové ceny'!$H$7:$H$69,'C - Sazby a jednotkové ceny'!$E$7:$E$69,I658,'C - Sazby a jednotkové ceny'!$F$7:$F$69,J658)</f>
        <v>0</v>
      </c>
      <c r="N658" s="131">
        <f t="shared" si="10"/>
        <v>0</v>
      </c>
      <c r="O658" s="137" t="s">
        <v>1586</v>
      </c>
      <c r="P658" s="105" t="s">
        <v>1585</v>
      </c>
      <c r="Q658" s="105" t="s">
        <v>1585</v>
      </c>
      <c r="R658" s="105" t="s">
        <v>1585</v>
      </c>
      <c r="S658" s="105" t="s">
        <v>1585</v>
      </c>
      <c r="T658" s="105" t="s">
        <v>1585</v>
      </c>
    </row>
    <row r="659" spans="1:20" ht="15" customHeight="1" x14ac:dyDescent="0.2">
      <c r="A659" s="230" t="s">
        <v>2510</v>
      </c>
      <c r="B659" s="99">
        <v>64</v>
      </c>
      <c r="C659" s="100">
        <v>24283</v>
      </c>
      <c r="D659" s="233" t="s">
        <v>1070</v>
      </c>
      <c r="E659" s="101" t="s">
        <v>403</v>
      </c>
      <c r="F659" s="220" t="s">
        <v>1571</v>
      </c>
      <c r="G659" s="216" t="s">
        <v>2526</v>
      </c>
      <c r="H659" s="216">
        <v>6.29</v>
      </c>
      <c r="I659" s="220" t="s">
        <v>417</v>
      </c>
      <c r="J659" s="137">
        <v>12</v>
      </c>
      <c r="K659" s="105">
        <v>3.6</v>
      </c>
      <c r="L659" s="105" t="s">
        <v>1575</v>
      </c>
      <c r="M659" s="129">
        <f>SUMIFS('C - Sazby a jednotkové ceny'!$H$7:$H$69,'C - Sazby a jednotkové ceny'!$E$7:$E$69,I659,'C - Sazby a jednotkové ceny'!$F$7:$F$69,J659)</f>
        <v>0</v>
      </c>
      <c r="N659" s="131">
        <f t="shared" si="10"/>
        <v>0</v>
      </c>
      <c r="O659" s="137" t="s">
        <v>1586</v>
      </c>
      <c r="P659" s="105" t="s">
        <v>1585</v>
      </c>
      <c r="Q659" s="105" t="s">
        <v>1585</v>
      </c>
      <c r="R659" s="105" t="s">
        <v>1585</v>
      </c>
      <c r="S659" s="105" t="s">
        <v>1585</v>
      </c>
      <c r="T659" s="105" t="s">
        <v>1585</v>
      </c>
    </row>
    <row r="660" spans="1:20" ht="15" customHeight="1" x14ac:dyDescent="0.2">
      <c r="A660" s="230" t="s">
        <v>489</v>
      </c>
      <c r="B660" s="99">
        <v>64</v>
      </c>
      <c r="C660" s="100">
        <v>24283</v>
      </c>
      <c r="D660" s="233" t="s">
        <v>1071</v>
      </c>
      <c r="E660" s="101" t="s">
        <v>403</v>
      </c>
      <c r="F660" s="220" t="s">
        <v>1571</v>
      </c>
      <c r="G660" s="216" t="s">
        <v>1557</v>
      </c>
      <c r="H660" s="216">
        <v>6.29</v>
      </c>
      <c r="I660" s="220" t="s">
        <v>417</v>
      </c>
      <c r="J660" s="137">
        <v>12</v>
      </c>
      <c r="K660" s="105">
        <v>1.68</v>
      </c>
      <c r="L660" s="105" t="s">
        <v>1575</v>
      </c>
      <c r="M660" s="129">
        <f>SUMIFS('C - Sazby a jednotkové ceny'!$H$7:$H$69,'C - Sazby a jednotkové ceny'!$E$7:$E$69,I660,'C - Sazby a jednotkové ceny'!$F$7:$F$69,J660)</f>
        <v>0</v>
      </c>
      <c r="N660" s="131">
        <f t="shared" si="10"/>
        <v>0</v>
      </c>
      <c r="O660" s="137" t="s">
        <v>1586</v>
      </c>
      <c r="P660" s="105" t="s">
        <v>1585</v>
      </c>
      <c r="Q660" s="105" t="s">
        <v>1585</v>
      </c>
      <c r="R660" s="105" t="s">
        <v>1585</v>
      </c>
      <c r="S660" s="105" t="s">
        <v>1585</v>
      </c>
      <c r="T660" s="105" t="s">
        <v>1585</v>
      </c>
    </row>
    <row r="661" spans="1:20" ht="15" customHeight="1" x14ac:dyDescent="0.2">
      <c r="A661" s="230" t="s">
        <v>2510</v>
      </c>
      <c r="B661" s="99">
        <v>64</v>
      </c>
      <c r="C661" s="100">
        <v>24283</v>
      </c>
      <c r="D661" s="233" t="s">
        <v>1072</v>
      </c>
      <c r="E661" s="101" t="s">
        <v>403</v>
      </c>
      <c r="F661" s="220" t="s">
        <v>1572</v>
      </c>
      <c r="G661" s="216" t="s">
        <v>1556</v>
      </c>
      <c r="H661" s="216">
        <v>14.76</v>
      </c>
      <c r="I661" s="220" t="s">
        <v>418</v>
      </c>
      <c r="J661" s="137">
        <v>12</v>
      </c>
      <c r="K661" s="105">
        <v>19.600000000000001</v>
      </c>
      <c r="L661" s="105" t="s">
        <v>1575</v>
      </c>
      <c r="M661" s="129">
        <f>SUMIFS('C - Sazby a jednotkové ceny'!$H$7:$H$69,'C - Sazby a jednotkové ceny'!$E$7:$E$69,I661,'C - Sazby a jednotkové ceny'!$F$7:$F$69,J661)</f>
        <v>0</v>
      </c>
      <c r="N661" s="131">
        <f t="shared" si="10"/>
        <v>0</v>
      </c>
      <c r="O661" s="137" t="s">
        <v>1586</v>
      </c>
      <c r="P661" s="105" t="s">
        <v>1585</v>
      </c>
      <c r="Q661" s="105" t="s">
        <v>1585</v>
      </c>
      <c r="R661" s="105" t="s">
        <v>1585</v>
      </c>
      <c r="S661" s="105" t="s">
        <v>1585</v>
      </c>
      <c r="T661" s="105" t="s">
        <v>1585</v>
      </c>
    </row>
    <row r="662" spans="1:20" ht="15" customHeight="1" x14ac:dyDescent="0.2">
      <c r="A662" s="230" t="s">
        <v>2510</v>
      </c>
      <c r="B662" s="99">
        <v>64</v>
      </c>
      <c r="C662" s="100">
        <v>24283</v>
      </c>
      <c r="D662" s="233" t="s">
        <v>1073</v>
      </c>
      <c r="E662" s="101" t="s">
        <v>403</v>
      </c>
      <c r="F662" s="220" t="s">
        <v>1572</v>
      </c>
      <c r="G662" s="216" t="s">
        <v>1553</v>
      </c>
      <c r="H662" s="216">
        <v>20.119680000000002</v>
      </c>
      <c r="I662" s="220" t="s">
        <v>418</v>
      </c>
      <c r="J662" s="137">
        <v>12</v>
      </c>
      <c r="K662" s="105">
        <v>17.399999999999999</v>
      </c>
      <c r="L662" s="105" t="s">
        <v>1575</v>
      </c>
      <c r="M662" s="129">
        <f>SUMIFS('C - Sazby a jednotkové ceny'!$H$7:$H$69,'C - Sazby a jednotkové ceny'!$E$7:$E$69,I662,'C - Sazby a jednotkové ceny'!$F$7:$F$69,J662)</f>
        <v>0</v>
      </c>
      <c r="N662" s="131">
        <f t="shared" si="10"/>
        <v>0</v>
      </c>
      <c r="O662" s="137" t="s">
        <v>1586</v>
      </c>
      <c r="P662" s="105" t="s">
        <v>1585</v>
      </c>
      <c r="Q662" s="105" t="s">
        <v>1585</v>
      </c>
      <c r="R662" s="105" t="s">
        <v>1585</v>
      </c>
      <c r="S662" s="105" t="s">
        <v>1585</v>
      </c>
      <c r="T662" s="105" t="s">
        <v>1585</v>
      </c>
    </row>
    <row r="663" spans="1:20" ht="15" customHeight="1" x14ac:dyDescent="0.2">
      <c r="A663" s="230" t="s">
        <v>489</v>
      </c>
      <c r="B663" s="99">
        <v>64</v>
      </c>
      <c r="C663" s="100">
        <v>24283</v>
      </c>
      <c r="D663" s="233" t="s">
        <v>1074</v>
      </c>
      <c r="E663" s="101" t="s">
        <v>403</v>
      </c>
      <c r="F663" s="220" t="s">
        <v>1571</v>
      </c>
      <c r="G663" s="216" t="s">
        <v>2540</v>
      </c>
      <c r="H663" s="216">
        <v>0</v>
      </c>
      <c r="I663" s="220" t="s">
        <v>417</v>
      </c>
      <c r="J663" s="137">
        <v>12</v>
      </c>
      <c r="K663" s="105">
        <v>5.45</v>
      </c>
      <c r="L663" s="105" t="s">
        <v>1575</v>
      </c>
      <c r="M663" s="129">
        <f>SUMIFS('C - Sazby a jednotkové ceny'!$H$7:$H$69,'C - Sazby a jednotkové ceny'!$E$7:$E$69,I663,'C - Sazby a jednotkové ceny'!$F$7:$F$69,J663)</f>
        <v>0</v>
      </c>
      <c r="N663" s="131">
        <f t="shared" si="10"/>
        <v>0</v>
      </c>
      <c r="O663" s="137" t="s">
        <v>1586</v>
      </c>
      <c r="P663" s="105" t="s">
        <v>1585</v>
      </c>
      <c r="Q663" s="105" t="s">
        <v>1585</v>
      </c>
      <c r="R663" s="105" t="s">
        <v>1585</v>
      </c>
      <c r="S663" s="105" t="s">
        <v>1585</v>
      </c>
      <c r="T663" s="105" t="s">
        <v>1585</v>
      </c>
    </row>
    <row r="664" spans="1:20" ht="15" customHeight="1" x14ac:dyDescent="0.2">
      <c r="A664" s="230" t="s">
        <v>2510</v>
      </c>
      <c r="B664" s="99">
        <v>64</v>
      </c>
      <c r="C664" s="100">
        <v>24283</v>
      </c>
      <c r="D664" s="233" t="s">
        <v>1075</v>
      </c>
      <c r="E664" s="101" t="s">
        <v>403</v>
      </c>
      <c r="F664" s="216" t="s">
        <v>1571</v>
      </c>
      <c r="G664" s="216" t="s">
        <v>2518</v>
      </c>
      <c r="H664" s="216">
        <v>19.240000000000002</v>
      </c>
      <c r="I664" s="220" t="s">
        <v>417</v>
      </c>
      <c r="J664" s="137">
        <v>12</v>
      </c>
      <c r="K664" s="105">
        <v>4.3499999999999996</v>
      </c>
      <c r="L664" s="105" t="s">
        <v>1575</v>
      </c>
      <c r="M664" s="129">
        <f>SUMIFS('C - Sazby a jednotkové ceny'!$H$7:$H$69,'C - Sazby a jednotkové ceny'!$E$7:$E$69,I664,'C - Sazby a jednotkové ceny'!$F$7:$F$69,J664)</f>
        <v>0</v>
      </c>
      <c r="N664" s="131">
        <f t="shared" si="10"/>
        <v>0</v>
      </c>
      <c r="O664" s="137" t="s">
        <v>1586</v>
      </c>
      <c r="P664" s="105" t="s">
        <v>1585</v>
      </c>
      <c r="Q664" s="105" t="s">
        <v>1585</v>
      </c>
      <c r="R664" s="105" t="s">
        <v>1585</v>
      </c>
      <c r="S664" s="105" t="s">
        <v>1585</v>
      </c>
      <c r="T664" s="105" t="s">
        <v>1585</v>
      </c>
    </row>
    <row r="665" spans="1:20" ht="15" customHeight="1" x14ac:dyDescent="0.2">
      <c r="A665" s="230" t="s">
        <v>489</v>
      </c>
      <c r="B665" s="99">
        <v>64</v>
      </c>
      <c r="C665" s="100">
        <v>24283</v>
      </c>
      <c r="D665" s="233" t="s">
        <v>1076</v>
      </c>
      <c r="E665" s="101" t="s">
        <v>403</v>
      </c>
      <c r="F665" s="220" t="s">
        <v>1571</v>
      </c>
      <c r="G665" s="216" t="s">
        <v>2539</v>
      </c>
      <c r="H665" s="216">
        <v>13.726239999999999</v>
      </c>
      <c r="I665" s="220" t="s">
        <v>417</v>
      </c>
      <c r="J665" s="137">
        <v>12</v>
      </c>
      <c r="K665" s="105">
        <v>21.09</v>
      </c>
      <c r="L665" s="105" t="s">
        <v>1575</v>
      </c>
      <c r="M665" s="129">
        <f>SUMIFS('C - Sazby a jednotkové ceny'!$H$7:$H$69,'C - Sazby a jednotkové ceny'!$E$7:$E$69,I665,'C - Sazby a jednotkové ceny'!$F$7:$F$69,J665)</f>
        <v>0</v>
      </c>
      <c r="N665" s="131">
        <f t="shared" si="10"/>
        <v>0</v>
      </c>
      <c r="O665" s="137" t="s">
        <v>1586</v>
      </c>
      <c r="P665" s="105" t="s">
        <v>1585</v>
      </c>
      <c r="Q665" s="105" t="s">
        <v>1585</v>
      </c>
      <c r="R665" s="105" t="s">
        <v>1585</v>
      </c>
      <c r="S665" s="105" t="s">
        <v>1585</v>
      </c>
      <c r="T665" s="105" t="s">
        <v>1585</v>
      </c>
    </row>
    <row r="666" spans="1:20" ht="15" customHeight="1" x14ac:dyDescent="0.2">
      <c r="A666" s="230" t="s">
        <v>489</v>
      </c>
      <c r="B666" s="99">
        <v>64</v>
      </c>
      <c r="C666" s="100">
        <v>24283</v>
      </c>
      <c r="D666" s="233" t="s">
        <v>1077</v>
      </c>
      <c r="E666" s="101" t="s">
        <v>403</v>
      </c>
      <c r="F666" s="220" t="s">
        <v>1571</v>
      </c>
      <c r="G666" s="216" t="s">
        <v>1552</v>
      </c>
      <c r="H666" s="216">
        <v>13.726239999999999</v>
      </c>
      <c r="I666" s="220" t="s">
        <v>417</v>
      </c>
      <c r="J666" s="137">
        <v>12</v>
      </c>
      <c r="K666" s="105">
        <v>15.1</v>
      </c>
      <c r="L666" s="105" t="s">
        <v>1575</v>
      </c>
      <c r="M666" s="129">
        <f>SUMIFS('C - Sazby a jednotkové ceny'!$H$7:$H$69,'C - Sazby a jednotkové ceny'!$E$7:$E$69,I666,'C - Sazby a jednotkové ceny'!$F$7:$F$69,J666)</f>
        <v>0</v>
      </c>
      <c r="N666" s="131">
        <f t="shared" si="10"/>
        <v>0</v>
      </c>
      <c r="O666" s="137" t="s">
        <v>1586</v>
      </c>
      <c r="P666" s="105" t="s">
        <v>1585</v>
      </c>
      <c r="Q666" s="105" t="s">
        <v>1585</v>
      </c>
      <c r="R666" s="105" t="s">
        <v>1585</v>
      </c>
      <c r="S666" s="105" t="s">
        <v>1585</v>
      </c>
      <c r="T666" s="105" t="s">
        <v>1585</v>
      </c>
    </row>
    <row r="667" spans="1:20" ht="15" customHeight="1" x14ac:dyDescent="0.2">
      <c r="A667" s="230" t="s">
        <v>489</v>
      </c>
      <c r="B667" s="99">
        <v>64</v>
      </c>
      <c r="C667" s="100">
        <v>24283</v>
      </c>
      <c r="D667" s="233" t="s">
        <v>1078</v>
      </c>
      <c r="E667" s="101" t="s">
        <v>403</v>
      </c>
      <c r="F667" s="220" t="s">
        <v>1571</v>
      </c>
      <c r="G667" s="216" t="s">
        <v>1552</v>
      </c>
      <c r="H667" s="216">
        <v>13.726239999999999</v>
      </c>
      <c r="I667" s="220" t="s">
        <v>417</v>
      </c>
      <c r="J667" s="137">
        <v>12</v>
      </c>
      <c r="K667" s="105">
        <v>12.54</v>
      </c>
      <c r="L667" s="105" t="s">
        <v>1575</v>
      </c>
      <c r="M667" s="129">
        <f>SUMIFS('C - Sazby a jednotkové ceny'!$H$7:$H$69,'C - Sazby a jednotkové ceny'!$E$7:$E$69,I667,'C - Sazby a jednotkové ceny'!$F$7:$F$69,J667)</f>
        <v>0</v>
      </c>
      <c r="N667" s="131">
        <f t="shared" si="10"/>
        <v>0</v>
      </c>
      <c r="O667" s="137" t="s">
        <v>1586</v>
      </c>
      <c r="P667" s="105" t="s">
        <v>1585</v>
      </c>
      <c r="Q667" s="105" t="s">
        <v>1585</v>
      </c>
      <c r="R667" s="105" t="s">
        <v>1585</v>
      </c>
      <c r="S667" s="105" t="s">
        <v>1585</v>
      </c>
      <c r="T667" s="105" t="s">
        <v>1585</v>
      </c>
    </row>
    <row r="668" spans="1:20" ht="15" customHeight="1" x14ac:dyDescent="0.2">
      <c r="A668" s="230" t="s">
        <v>489</v>
      </c>
      <c r="B668" s="99">
        <v>64</v>
      </c>
      <c r="C668" s="100">
        <v>24283</v>
      </c>
      <c r="D668" s="233" t="s">
        <v>1079</v>
      </c>
      <c r="E668" s="101" t="s">
        <v>403</v>
      </c>
      <c r="F668" s="220" t="s">
        <v>1571</v>
      </c>
      <c r="G668" s="216" t="s">
        <v>1558</v>
      </c>
      <c r="H668" s="216">
        <v>0</v>
      </c>
      <c r="I668" s="220" t="s">
        <v>417</v>
      </c>
      <c r="J668" s="137">
        <v>12</v>
      </c>
      <c r="K668" s="105">
        <v>6.5</v>
      </c>
      <c r="L668" s="105" t="s">
        <v>1575</v>
      </c>
      <c r="M668" s="129">
        <f>SUMIFS('C - Sazby a jednotkové ceny'!$H$7:$H$69,'C - Sazby a jednotkové ceny'!$E$7:$E$69,I668,'C - Sazby a jednotkové ceny'!$F$7:$F$69,J668)</f>
        <v>0</v>
      </c>
      <c r="N668" s="131">
        <f t="shared" si="10"/>
        <v>0</v>
      </c>
      <c r="O668" s="137" t="s">
        <v>1586</v>
      </c>
      <c r="P668" s="105" t="s">
        <v>1585</v>
      </c>
      <c r="Q668" s="105" t="s">
        <v>1585</v>
      </c>
      <c r="R668" s="105" t="s">
        <v>1585</v>
      </c>
      <c r="S668" s="105" t="s">
        <v>1585</v>
      </c>
      <c r="T668" s="105" t="s">
        <v>1585</v>
      </c>
    </row>
    <row r="669" spans="1:20" ht="15" customHeight="1" x14ac:dyDescent="0.2">
      <c r="A669" s="230" t="s">
        <v>489</v>
      </c>
      <c r="B669" s="99">
        <v>64</v>
      </c>
      <c r="C669" s="100">
        <v>24283</v>
      </c>
      <c r="D669" s="233" t="s">
        <v>1080</v>
      </c>
      <c r="E669" s="101" t="s">
        <v>403</v>
      </c>
      <c r="F669" s="220" t="s">
        <v>1571</v>
      </c>
      <c r="G669" s="216" t="s">
        <v>1558</v>
      </c>
      <c r="H669" s="216">
        <v>0</v>
      </c>
      <c r="I669" s="220" t="s">
        <v>417</v>
      </c>
      <c r="J669" s="137">
        <v>12</v>
      </c>
      <c r="K669" s="105">
        <v>15.41</v>
      </c>
      <c r="L669" s="105" t="s">
        <v>1575</v>
      </c>
      <c r="M669" s="129">
        <f>SUMIFS('C - Sazby a jednotkové ceny'!$H$7:$H$69,'C - Sazby a jednotkové ceny'!$E$7:$E$69,I669,'C - Sazby a jednotkové ceny'!$F$7:$F$69,J669)</f>
        <v>0</v>
      </c>
      <c r="N669" s="131">
        <f t="shared" si="10"/>
        <v>0</v>
      </c>
      <c r="O669" s="137" t="s">
        <v>1586</v>
      </c>
      <c r="P669" s="105" t="s">
        <v>1585</v>
      </c>
      <c r="Q669" s="105" t="s">
        <v>1585</v>
      </c>
      <c r="R669" s="105" t="s">
        <v>1585</v>
      </c>
      <c r="S669" s="105" t="s">
        <v>1585</v>
      </c>
      <c r="T669" s="105" t="s">
        <v>1585</v>
      </c>
    </row>
    <row r="670" spans="1:20" ht="15" customHeight="1" x14ac:dyDescent="0.2">
      <c r="A670" s="230" t="s">
        <v>489</v>
      </c>
      <c r="B670" s="99">
        <v>64</v>
      </c>
      <c r="C670" s="100">
        <v>24283</v>
      </c>
      <c r="D670" s="233" t="s">
        <v>1081</v>
      </c>
      <c r="E670" s="101" t="s">
        <v>403</v>
      </c>
      <c r="F670" s="220" t="s">
        <v>1571</v>
      </c>
      <c r="G670" s="216" t="s">
        <v>2538</v>
      </c>
      <c r="H670" s="216">
        <v>13.726239999999999</v>
      </c>
      <c r="I670" s="220" t="s">
        <v>417</v>
      </c>
      <c r="J670" s="137">
        <v>12</v>
      </c>
      <c r="K670" s="105">
        <v>21.9</v>
      </c>
      <c r="L670" s="105" t="s">
        <v>1575</v>
      </c>
      <c r="M670" s="129">
        <f>SUMIFS('C - Sazby a jednotkové ceny'!$H$7:$H$69,'C - Sazby a jednotkové ceny'!$E$7:$E$69,I670,'C - Sazby a jednotkové ceny'!$F$7:$F$69,J670)</f>
        <v>0</v>
      </c>
      <c r="N670" s="131">
        <f t="shared" si="10"/>
        <v>0</v>
      </c>
      <c r="O670" s="137" t="s">
        <v>1586</v>
      </c>
      <c r="P670" s="105" t="s">
        <v>1585</v>
      </c>
      <c r="Q670" s="105" t="s">
        <v>1585</v>
      </c>
      <c r="R670" s="105" t="s">
        <v>1585</v>
      </c>
      <c r="S670" s="105" t="s">
        <v>1585</v>
      </c>
      <c r="T670" s="105" t="s">
        <v>1585</v>
      </c>
    </row>
    <row r="671" spans="1:20" ht="15" customHeight="1" x14ac:dyDescent="0.2">
      <c r="A671" s="230" t="s">
        <v>489</v>
      </c>
      <c r="B671" s="99">
        <v>64</v>
      </c>
      <c r="C671" s="100">
        <v>24283</v>
      </c>
      <c r="D671" s="233" t="s">
        <v>1082</v>
      </c>
      <c r="E671" s="101" t="s">
        <v>403</v>
      </c>
      <c r="F671" s="220" t="s">
        <v>1571</v>
      </c>
      <c r="G671" s="216" t="s">
        <v>1552</v>
      </c>
      <c r="H671" s="216">
        <v>13.726239999999999</v>
      </c>
      <c r="I671" s="220" t="s">
        <v>417</v>
      </c>
      <c r="J671" s="137">
        <v>12</v>
      </c>
      <c r="K671" s="105">
        <v>20.3</v>
      </c>
      <c r="L671" s="105" t="s">
        <v>1575</v>
      </c>
      <c r="M671" s="129">
        <f>SUMIFS('C - Sazby a jednotkové ceny'!$H$7:$H$69,'C - Sazby a jednotkové ceny'!$E$7:$E$69,I671,'C - Sazby a jednotkové ceny'!$F$7:$F$69,J671)</f>
        <v>0</v>
      </c>
      <c r="N671" s="131">
        <f t="shared" si="10"/>
        <v>0</v>
      </c>
      <c r="O671" s="137" t="s">
        <v>1586</v>
      </c>
      <c r="P671" s="105" t="s">
        <v>1585</v>
      </c>
      <c r="Q671" s="105" t="s">
        <v>1585</v>
      </c>
      <c r="R671" s="105" t="s">
        <v>1585</v>
      </c>
      <c r="S671" s="105" t="s">
        <v>1585</v>
      </c>
      <c r="T671" s="105" t="s">
        <v>1585</v>
      </c>
    </row>
    <row r="672" spans="1:20" ht="15" customHeight="1" x14ac:dyDescent="0.2">
      <c r="A672" s="230" t="s">
        <v>489</v>
      </c>
      <c r="B672" s="99">
        <v>64</v>
      </c>
      <c r="C672" s="100">
        <v>24283</v>
      </c>
      <c r="D672" s="233" t="s">
        <v>1083</v>
      </c>
      <c r="E672" s="101" t="s">
        <v>403</v>
      </c>
      <c r="F672" s="220" t="s">
        <v>1571</v>
      </c>
      <c r="G672" s="216" t="s">
        <v>1559</v>
      </c>
      <c r="H672" s="216">
        <v>27.452479999999998</v>
      </c>
      <c r="I672" s="220" t="s">
        <v>417</v>
      </c>
      <c r="J672" s="137">
        <v>12</v>
      </c>
      <c r="K672" s="105">
        <v>41.33</v>
      </c>
      <c r="L672" s="105" t="s">
        <v>1575</v>
      </c>
      <c r="M672" s="129">
        <f>SUMIFS('C - Sazby a jednotkové ceny'!$H$7:$H$69,'C - Sazby a jednotkové ceny'!$E$7:$E$69,I672,'C - Sazby a jednotkové ceny'!$F$7:$F$69,J672)</f>
        <v>0</v>
      </c>
      <c r="N672" s="131">
        <f t="shared" si="10"/>
        <v>0</v>
      </c>
      <c r="O672" s="137" t="s">
        <v>1586</v>
      </c>
      <c r="P672" s="105" t="s">
        <v>1585</v>
      </c>
      <c r="Q672" s="105" t="s">
        <v>1585</v>
      </c>
      <c r="R672" s="105" t="s">
        <v>1585</v>
      </c>
      <c r="S672" s="105" t="s">
        <v>1585</v>
      </c>
      <c r="T672" s="105" t="s">
        <v>1585</v>
      </c>
    </row>
    <row r="673" spans="1:20" ht="15" customHeight="1" x14ac:dyDescent="0.2">
      <c r="A673" s="230" t="s">
        <v>489</v>
      </c>
      <c r="B673" s="99">
        <v>64</v>
      </c>
      <c r="C673" s="100">
        <v>24283</v>
      </c>
      <c r="D673" s="233" t="s">
        <v>1084</v>
      </c>
      <c r="E673" s="101" t="s">
        <v>403</v>
      </c>
      <c r="F673" s="220" t="s">
        <v>1571</v>
      </c>
      <c r="G673" s="216" t="s">
        <v>1558</v>
      </c>
      <c r="H673" s="216">
        <v>0</v>
      </c>
      <c r="I673" s="220" t="s">
        <v>417</v>
      </c>
      <c r="J673" s="137">
        <v>12</v>
      </c>
      <c r="K673" s="105">
        <v>11.2</v>
      </c>
      <c r="L673" s="105" t="s">
        <v>1575</v>
      </c>
      <c r="M673" s="129">
        <f>SUMIFS('C - Sazby a jednotkové ceny'!$H$7:$H$69,'C - Sazby a jednotkové ceny'!$E$7:$E$69,I673,'C - Sazby a jednotkové ceny'!$F$7:$F$69,J673)</f>
        <v>0</v>
      </c>
      <c r="N673" s="131">
        <f t="shared" si="10"/>
        <v>0</v>
      </c>
      <c r="O673" s="137" t="s">
        <v>1586</v>
      </c>
      <c r="P673" s="105" t="s">
        <v>1585</v>
      </c>
      <c r="Q673" s="105" t="s">
        <v>1585</v>
      </c>
      <c r="R673" s="105" t="s">
        <v>1585</v>
      </c>
      <c r="S673" s="105" t="s">
        <v>1585</v>
      </c>
      <c r="T673" s="105" t="s">
        <v>1585</v>
      </c>
    </row>
    <row r="674" spans="1:20" ht="15" customHeight="1" x14ac:dyDescent="0.2">
      <c r="A674" s="230" t="s">
        <v>489</v>
      </c>
      <c r="B674" s="99">
        <v>64</v>
      </c>
      <c r="C674" s="100">
        <v>24283</v>
      </c>
      <c r="D674" s="233" t="s">
        <v>1085</v>
      </c>
      <c r="E674" s="101" t="s">
        <v>403</v>
      </c>
      <c r="F674" s="220" t="s">
        <v>1571</v>
      </c>
      <c r="G674" s="216" t="s">
        <v>1557</v>
      </c>
      <c r="H674" s="216">
        <v>0</v>
      </c>
      <c r="I674" s="220" t="s">
        <v>417</v>
      </c>
      <c r="J674" s="137">
        <v>12</v>
      </c>
      <c r="K674" s="105">
        <v>1.26</v>
      </c>
      <c r="L674" s="105" t="s">
        <v>1575</v>
      </c>
      <c r="M674" s="129">
        <f>SUMIFS('C - Sazby a jednotkové ceny'!$H$7:$H$69,'C - Sazby a jednotkové ceny'!$E$7:$E$69,I674,'C - Sazby a jednotkové ceny'!$F$7:$F$69,J674)</f>
        <v>0</v>
      </c>
      <c r="N674" s="131">
        <f t="shared" si="10"/>
        <v>0</v>
      </c>
      <c r="O674" s="137" t="s">
        <v>1586</v>
      </c>
      <c r="P674" s="105" t="s">
        <v>1585</v>
      </c>
      <c r="Q674" s="105" t="s">
        <v>1585</v>
      </c>
      <c r="R674" s="105" t="s">
        <v>1585</v>
      </c>
      <c r="S674" s="105" t="s">
        <v>1585</v>
      </c>
      <c r="T674" s="105" t="s">
        <v>1585</v>
      </c>
    </row>
    <row r="675" spans="1:20" ht="15" customHeight="1" x14ac:dyDescent="0.2">
      <c r="A675" s="230" t="s">
        <v>489</v>
      </c>
      <c r="B675" s="99">
        <v>64</v>
      </c>
      <c r="C675" s="100">
        <v>24283</v>
      </c>
      <c r="D675" s="233" t="s">
        <v>1086</v>
      </c>
      <c r="E675" s="101" t="s">
        <v>403</v>
      </c>
      <c r="F675" s="220" t="s">
        <v>1571</v>
      </c>
      <c r="G675" s="216" t="s">
        <v>1552</v>
      </c>
      <c r="H675" s="216">
        <v>20.096999999999998</v>
      </c>
      <c r="I675" s="220" t="s">
        <v>417</v>
      </c>
      <c r="J675" s="137">
        <v>12</v>
      </c>
      <c r="K675" s="105">
        <v>9.8000000000000007</v>
      </c>
      <c r="L675" s="105" t="s">
        <v>1575</v>
      </c>
      <c r="M675" s="129">
        <f>SUMIFS('C - Sazby a jednotkové ceny'!$H$7:$H$69,'C - Sazby a jednotkové ceny'!$E$7:$E$69,I675,'C - Sazby a jednotkové ceny'!$F$7:$F$69,J675)</f>
        <v>0</v>
      </c>
      <c r="N675" s="131">
        <f t="shared" si="10"/>
        <v>0</v>
      </c>
      <c r="O675" s="137" t="s">
        <v>1586</v>
      </c>
      <c r="P675" s="105" t="s">
        <v>1585</v>
      </c>
      <c r="Q675" s="105" t="s">
        <v>1585</v>
      </c>
      <c r="R675" s="105" t="s">
        <v>1585</v>
      </c>
      <c r="S675" s="105" t="s">
        <v>1585</v>
      </c>
      <c r="T675" s="105" t="s">
        <v>1585</v>
      </c>
    </row>
    <row r="676" spans="1:20" ht="15" customHeight="1" x14ac:dyDescent="0.2">
      <c r="A676" s="230" t="s">
        <v>489</v>
      </c>
      <c r="B676" s="99">
        <v>64</v>
      </c>
      <c r="C676" s="100">
        <v>24283</v>
      </c>
      <c r="D676" s="233" t="s">
        <v>1087</v>
      </c>
      <c r="E676" s="101" t="s">
        <v>403</v>
      </c>
      <c r="F676" s="220" t="s">
        <v>1571</v>
      </c>
      <c r="G676" s="216" t="s">
        <v>2543</v>
      </c>
      <c r="H676" s="216">
        <v>70.156800000000004</v>
      </c>
      <c r="I676" s="220" t="s">
        <v>417</v>
      </c>
      <c r="J676" s="137">
        <v>12</v>
      </c>
      <c r="K676" s="105">
        <v>21.98</v>
      </c>
      <c r="L676" s="105" t="s">
        <v>1575</v>
      </c>
      <c r="M676" s="129">
        <f>SUMIFS('C - Sazby a jednotkové ceny'!$H$7:$H$69,'C - Sazby a jednotkové ceny'!$E$7:$E$69,I676,'C - Sazby a jednotkové ceny'!$F$7:$F$69,J676)</f>
        <v>0</v>
      </c>
      <c r="N676" s="131">
        <f t="shared" si="10"/>
        <v>0</v>
      </c>
      <c r="O676" s="137" t="s">
        <v>1586</v>
      </c>
      <c r="P676" s="105" t="s">
        <v>1585</v>
      </c>
      <c r="Q676" s="105" t="s">
        <v>1585</v>
      </c>
      <c r="R676" s="105" t="s">
        <v>1585</v>
      </c>
      <c r="S676" s="105" t="s">
        <v>1585</v>
      </c>
      <c r="T676" s="105" t="s">
        <v>1585</v>
      </c>
    </row>
    <row r="677" spans="1:20" ht="15" customHeight="1" x14ac:dyDescent="0.2">
      <c r="A677" s="230" t="s">
        <v>489</v>
      </c>
      <c r="B677" s="99">
        <v>64</v>
      </c>
      <c r="C677" s="100">
        <v>24283</v>
      </c>
      <c r="D677" s="233" t="s">
        <v>1088</v>
      </c>
      <c r="E677" s="101" t="s">
        <v>403</v>
      </c>
      <c r="F677" s="220" t="s">
        <v>1571</v>
      </c>
      <c r="G677" s="216" t="s">
        <v>1558</v>
      </c>
      <c r="H677" s="216">
        <v>0</v>
      </c>
      <c r="I677" s="220" t="s">
        <v>417</v>
      </c>
      <c r="J677" s="137">
        <v>12</v>
      </c>
      <c r="K677" s="105">
        <v>9.76</v>
      </c>
      <c r="L677" s="105" t="s">
        <v>1575</v>
      </c>
      <c r="M677" s="129">
        <f>SUMIFS('C - Sazby a jednotkové ceny'!$H$7:$H$69,'C - Sazby a jednotkové ceny'!$E$7:$E$69,I677,'C - Sazby a jednotkové ceny'!$F$7:$F$69,J677)</f>
        <v>0</v>
      </c>
      <c r="N677" s="131">
        <f t="shared" si="10"/>
        <v>0</v>
      </c>
      <c r="O677" s="137" t="s">
        <v>1586</v>
      </c>
      <c r="P677" s="105" t="s">
        <v>1585</v>
      </c>
      <c r="Q677" s="105" t="s">
        <v>1585</v>
      </c>
      <c r="R677" s="105" t="s">
        <v>1585</v>
      </c>
      <c r="S677" s="105" t="s">
        <v>1585</v>
      </c>
      <c r="T677" s="105" t="s">
        <v>1585</v>
      </c>
    </row>
    <row r="678" spans="1:20" ht="15" customHeight="1" x14ac:dyDescent="0.2">
      <c r="A678" s="230" t="s">
        <v>489</v>
      </c>
      <c r="B678" s="99">
        <v>64</v>
      </c>
      <c r="C678" s="100">
        <v>24283</v>
      </c>
      <c r="D678" s="233" t="s">
        <v>1089</v>
      </c>
      <c r="E678" s="101" t="s">
        <v>403</v>
      </c>
      <c r="F678" s="220" t="s">
        <v>1571</v>
      </c>
      <c r="G678" s="216" t="s">
        <v>1558</v>
      </c>
      <c r="H678" s="216">
        <v>0</v>
      </c>
      <c r="I678" s="220" t="s">
        <v>417</v>
      </c>
      <c r="J678" s="137">
        <v>12</v>
      </c>
      <c r="K678" s="105">
        <v>19.899999999999999</v>
      </c>
      <c r="L678" s="105" t="s">
        <v>1575</v>
      </c>
      <c r="M678" s="129">
        <f>SUMIFS('C - Sazby a jednotkové ceny'!$H$7:$H$69,'C - Sazby a jednotkové ceny'!$E$7:$E$69,I678,'C - Sazby a jednotkové ceny'!$F$7:$F$69,J678)</f>
        <v>0</v>
      </c>
      <c r="N678" s="131">
        <f t="shared" si="10"/>
        <v>0</v>
      </c>
      <c r="O678" s="137" t="s">
        <v>1586</v>
      </c>
      <c r="P678" s="105" t="s">
        <v>1585</v>
      </c>
      <c r="Q678" s="105" t="s">
        <v>1585</v>
      </c>
      <c r="R678" s="105" t="s">
        <v>1585</v>
      </c>
      <c r="S678" s="105" t="s">
        <v>1585</v>
      </c>
      <c r="T678" s="105" t="s">
        <v>1585</v>
      </c>
    </row>
    <row r="679" spans="1:20" ht="15" customHeight="1" x14ac:dyDescent="0.2">
      <c r="A679" s="230" t="s">
        <v>489</v>
      </c>
      <c r="B679" s="99">
        <v>64</v>
      </c>
      <c r="C679" s="100">
        <v>24283</v>
      </c>
      <c r="D679" s="233" t="s">
        <v>1090</v>
      </c>
      <c r="E679" s="101" t="s">
        <v>403</v>
      </c>
      <c r="F679" s="220" t="s">
        <v>1571</v>
      </c>
      <c r="G679" s="216" t="s">
        <v>1558</v>
      </c>
      <c r="H679" s="216">
        <v>0</v>
      </c>
      <c r="I679" s="220" t="s">
        <v>417</v>
      </c>
      <c r="J679" s="137">
        <v>12</v>
      </c>
      <c r="K679" s="105">
        <v>21</v>
      </c>
      <c r="L679" s="105" t="s">
        <v>1575</v>
      </c>
      <c r="M679" s="129">
        <f>SUMIFS('C - Sazby a jednotkové ceny'!$H$7:$H$69,'C - Sazby a jednotkové ceny'!$E$7:$E$69,I679,'C - Sazby a jednotkové ceny'!$F$7:$F$69,J679)</f>
        <v>0</v>
      </c>
      <c r="N679" s="131">
        <f t="shared" si="10"/>
        <v>0</v>
      </c>
      <c r="O679" s="137" t="s">
        <v>1586</v>
      </c>
      <c r="P679" s="105" t="s">
        <v>1585</v>
      </c>
      <c r="Q679" s="105" t="s">
        <v>1585</v>
      </c>
      <c r="R679" s="105" t="s">
        <v>1585</v>
      </c>
      <c r="S679" s="105" t="s">
        <v>1585</v>
      </c>
      <c r="T679" s="105" t="s">
        <v>1585</v>
      </c>
    </row>
    <row r="680" spans="1:20" ht="15" customHeight="1" x14ac:dyDescent="0.2">
      <c r="A680" s="230" t="s">
        <v>489</v>
      </c>
      <c r="B680" s="99">
        <v>64</v>
      </c>
      <c r="C680" s="100">
        <v>24283</v>
      </c>
      <c r="D680" s="233" t="s">
        <v>1091</v>
      </c>
      <c r="E680" s="101" t="s">
        <v>403</v>
      </c>
      <c r="F680" s="220" t="s">
        <v>1571</v>
      </c>
      <c r="G680" s="216" t="s">
        <v>1558</v>
      </c>
      <c r="H680" s="216">
        <v>0</v>
      </c>
      <c r="I680" s="220" t="s">
        <v>417</v>
      </c>
      <c r="J680" s="137">
        <v>12</v>
      </c>
      <c r="K680" s="105">
        <v>13.48</v>
      </c>
      <c r="L680" s="105" t="s">
        <v>1575</v>
      </c>
      <c r="M680" s="129">
        <f>SUMIFS('C - Sazby a jednotkové ceny'!$H$7:$H$69,'C - Sazby a jednotkové ceny'!$E$7:$E$69,I680,'C - Sazby a jednotkové ceny'!$F$7:$F$69,J680)</f>
        <v>0</v>
      </c>
      <c r="N680" s="131">
        <f t="shared" si="10"/>
        <v>0</v>
      </c>
      <c r="O680" s="137" t="s">
        <v>1586</v>
      </c>
      <c r="P680" s="105" t="s">
        <v>1585</v>
      </c>
      <c r="Q680" s="105" t="s">
        <v>1585</v>
      </c>
      <c r="R680" s="105" t="s">
        <v>1585</v>
      </c>
      <c r="S680" s="105" t="s">
        <v>1585</v>
      </c>
      <c r="T680" s="105" t="s">
        <v>1585</v>
      </c>
    </row>
    <row r="681" spans="1:20" ht="15" customHeight="1" x14ac:dyDescent="0.2">
      <c r="A681" s="230" t="s">
        <v>489</v>
      </c>
      <c r="B681" s="99">
        <v>64</v>
      </c>
      <c r="C681" s="100">
        <v>24283</v>
      </c>
      <c r="D681" s="233" t="s">
        <v>1092</v>
      </c>
      <c r="E681" s="101" t="s">
        <v>403</v>
      </c>
      <c r="F681" s="220" t="s">
        <v>1571</v>
      </c>
      <c r="G681" s="216" t="s">
        <v>1558</v>
      </c>
      <c r="H681" s="216">
        <v>0</v>
      </c>
      <c r="I681" s="220" t="s">
        <v>417</v>
      </c>
      <c r="J681" s="137">
        <v>12</v>
      </c>
      <c r="K681" s="105">
        <v>11.4</v>
      </c>
      <c r="L681" s="105" t="s">
        <v>1575</v>
      </c>
      <c r="M681" s="129">
        <f>SUMIFS('C - Sazby a jednotkové ceny'!$H$7:$H$69,'C - Sazby a jednotkové ceny'!$E$7:$E$69,I681,'C - Sazby a jednotkové ceny'!$F$7:$F$69,J681)</f>
        <v>0</v>
      </c>
      <c r="N681" s="131">
        <f t="shared" si="10"/>
        <v>0</v>
      </c>
      <c r="O681" s="137" t="s">
        <v>1586</v>
      </c>
      <c r="P681" s="105" t="s">
        <v>1585</v>
      </c>
      <c r="Q681" s="105" t="s">
        <v>1585</v>
      </c>
      <c r="R681" s="105" t="s">
        <v>1585</v>
      </c>
      <c r="S681" s="105" t="s">
        <v>1585</v>
      </c>
      <c r="T681" s="105" t="s">
        <v>1585</v>
      </c>
    </row>
    <row r="682" spans="1:20" ht="15" customHeight="1" x14ac:dyDescent="0.2">
      <c r="A682" s="230" t="s">
        <v>489</v>
      </c>
      <c r="B682" s="99">
        <v>64</v>
      </c>
      <c r="C682" s="100">
        <v>24283</v>
      </c>
      <c r="D682" s="233" t="s">
        <v>1093</v>
      </c>
      <c r="E682" s="101" t="s">
        <v>403</v>
      </c>
      <c r="F682" s="220" t="s">
        <v>1571</v>
      </c>
      <c r="G682" s="216" t="s">
        <v>1558</v>
      </c>
      <c r="H682" s="216">
        <v>0</v>
      </c>
      <c r="I682" s="220" t="s">
        <v>417</v>
      </c>
      <c r="J682" s="137">
        <v>12</v>
      </c>
      <c r="K682" s="105">
        <v>43.41</v>
      </c>
      <c r="L682" s="105" t="s">
        <v>1575</v>
      </c>
      <c r="M682" s="129">
        <f>SUMIFS('C - Sazby a jednotkové ceny'!$H$7:$H$69,'C - Sazby a jednotkové ceny'!$E$7:$E$69,I682,'C - Sazby a jednotkové ceny'!$F$7:$F$69,J682)</f>
        <v>0</v>
      </c>
      <c r="N682" s="131">
        <f t="shared" si="10"/>
        <v>0</v>
      </c>
      <c r="O682" s="137" t="s">
        <v>1586</v>
      </c>
      <c r="P682" s="105" t="s">
        <v>1585</v>
      </c>
      <c r="Q682" s="105" t="s">
        <v>1585</v>
      </c>
      <c r="R682" s="105" t="s">
        <v>1585</v>
      </c>
      <c r="S682" s="105" t="s">
        <v>1585</v>
      </c>
      <c r="T682" s="105" t="s">
        <v>1585</v>
      </c>
    </row>
    <row r="683" spans="1:20" ht="15" customHeight="1" x14ac:dyDescent="0.2">
      <c r="A683" s="230" t="s">
        <v>489</v>
      </c>
      <c r="B683" s="99">
        <v>64</v>
      </c>
      <c r="C683" s="100">
        <v>24283</v>
      </c>
      <c r="D683" s="233" t="s">
        <v>1094</v>
      </c>
      <c r="E683" s="101" t="s">
        <v>403</v>
      </c>
      <c r="F683" s="220" t="s">
        <v>1571</v>
      </c>
      <c r="G683" s="216" t="s">
        <v>1558</v>
      </c>
      <c r="H683" s="216">
        <v>0</v>
      </c>
      <c r="I683" s="220" t="s">
        <v>417</v>
      </c>
      <c r="J683" s="137">
        <v>12</v>
      </c>
      <c r="K683" s="105">
        <v>65</v>
      </c>
      <c r="L683" s="105" t="s">
        <v>1575</v>
      </c>
      <c r="M683" s="129">
        <f>SUMIFS('C - Sazby a jednotkové ceny'!$H$7:$H$69,'C - Sazby a jednotkové ceny'!$E$7:$E$69,I683,'C - Sazby a jednotkové ceny'!$F$7:$F$69,J683)</f>
        <v>0</v>
      </c>
      <c r="N683" s="131">
        <f t="shared" si="10"/>
        <v>0</v>
      </c>
      <c r="O683" s="137" t="s">
        <v>1586</v>
      </c>
      <c r="P683" s="105" t="s">
        <v>1585</v>
      </c>
      <c r="Q683" s="105" t="s">
        <v>1585</v>
      </c>
      <c r="R683" s="105" t="s">
        <v>1585</v>
      </c>
      <c r="S683" s="105" t="s">
        <v>1585</v>
      </c>
      <c r="T683" s="105" t="s">
        <v>1585</v>
      </c>
    </row>
    <row r="684" spans="1:20" ht="15" customHeight="1" x14ac:dyDescent="0.2">
      <c r="A684" s="230" t="s">
        <v>489</v>
      </c>
      <c r="B684" s="99">
        <v>64</v>
      </c>
      <c r="C684" s="100">
        <v>24283</v>
      </c>
      <c r="D684" s="233" t="s">
        <v>1095</v>
      </c>
      <c r="E684" s="101" t="s">
        <v>403</v>
      </c>
      <c r="F684" s="220" t="s">
        <v>1571</v>
      </c>
      <c r="G684" s="216" t="s">
        <v>1558</v>
      </c>
      <c r="H684" s="216">
        <v>12.6</v>
      </c>
      <c r="I684" s="220" t="s">
        <v>417</v>
      </c>
      <c r="J684" s="137">
        <v>12</v>
      </c>
      <c r="K684" s="105">
        <v>82.38</v>
      </c>
      <c r="L684" s="105" t="s">
        <v>1575</v>
      </c>
      <c r="M684" s="129">
        <f>SUMIFS('C - Sazby a jednotkové ceny'!$H$7:$H$69,'C - Sazby a jednotkové ceny'!$E$7:$E$69,I684,'C - Sazby a jednotkové ceny'!$F$7:$F$69,J684)</f>
        <v>0</v>
      </c>
      <c r="N684" s="131">
        <f t="shared" si="10"/>
        <v>0</v>
      </c>
      <c r="O684" s="137" t="s">
        <v>1586</v>
      </c>
      <c r="P684" s="105" t="s">
        <v>1585</v>
      </c>
      <c r="Q684" s="105" t="s">
        <v>1585</v>
      </c>
      <c r="R684" s="105" t="s">
        <v>1585</v>
      </c>
      <c r="S684" s="105" t="s">
        <v>1585</v>
      </c>
      <c r="T684" s="105" t="s">
        <v>1585</v>
      </c>
    </row>
    <row r="685" spans="1:20" ht="15" customHeight="1" x14ac:dyDescent="0.2">
      <c r="A685" s="230" t="s">
        <v>489</v>
      </c>
      <c r="B685" s="99">
        <v>64</v>
      </c>
      <c r="C685" s="100">
        <v>24283</v>
      </c>
      <c r="D685" s="233" t="s">
        <v>1096</v>
      </c>
      <c r="E685" s="101" t="s">
        <v>403</v>
      </c>
      <c r="F685" s="220" t="s">
        <v>1571</v>
      </c>
      <c r="G685" s="216" t="s">
        <v>1558</v>
      </c>
      <c r="H685" s="216">
        <v>0</v>
      </c>
      <c r="I685" s="220" t="s">
        <v>417</v>
      </c>
      <c r="J685" s="137">
        <v>12</v>
      </c>
      <c r="K685" s="105">
        <v>19.98</v>
      </c>
      <c r="L685" s="105" t="s">
        <v>1575</v>
      </c>
      <c r="M685" s="129">
        <f>SUMIFS('C - Sazby a jednotkové ceny'!$H$7:$H$69,'C - Sazby a jednotkové ceny'!$E$7:$E$69,I685,'C - Sazby a jednotkové ceny'!$F$7:$F$69,J685)</f>
        <v>0</v>
      </c>
      <c r="N685" s="131">
        <f t="shared" si="10"/>
        <v>0</v>
      </c>
      <c r="O685" s="137" t="s">
        <v>1586</v>
      </c>
      <c r="P685" s="105" t="s">
        <v>1585</v>
      </c>
      <c r="Q685" s="105" t="s">
        <v>1585</v>
      </c>
      <c r="R685" s="105" t="s">
        <v>1585</v>
      </c>
      <c r="S685" s="105" t="s">
        <v>1585</v>
      </c>
      <c r="T685" s="105" t="s">
        <v>1585</v>
      </c>
    </row>
    <row r="686" spans="1:20" ht="15" customHeight="1" x14ac:dyDescent="0.2">
      <c r="A686" s="230" t="s">
        <v>489</v>
      </c>
      <c r="B686" s="99">
        <v>64</v>
      </c>
      <c r="C686" s="100">
        <v>24283</v>
      </c>
      <c r="D686" s="233" t="s">
        <v>1097</v>
      </c>
      <c r="E686" s="101" t="s">
        <v>403</v>
      </c>
      <c r="F686" s="220" t="s">
        <v>1571</v>
      </c>
      <c r="G686" s="216" t="s">
        <v>1558</v>
      </c>
      <c r="H686" s="216">
        <v>0</v>
      </c>
      <c r="I686" s="220" t="s">
        <v>417</v>
      </c>
      <c r="J686" s="137">
        <v>12</v>
      </c>
      <c r="K686" s="105">
        <v>14.85</v>
      </c>
      <c r="L686" s="105" t="s">
        <v>1575</v>
      </c>
      <c r="M686" s="129">
        <f>SUMIFS('C - Sazby a jednotkové ceny'!$H$7:$H$69,'C - Sazby a jednotkové ceny'!$E$7:$E$69,I686,'C - Sazby a jednotkové ceny'!$F$7:$F$69,J686)</f>
        <v>0</v>
      </c>
      <c r="N686" s="131">
        <f t="shared" si="10"/>
        <v>0</v>
      </c>
      <c r="O686" s="137" t="s">
        <v>1586</v>
      </c>
      <c r="P686" s="105" t="s">
        <v>1585</v>
      </c>
      <c r="Q686" s="105" t="s">
        <v>1585</v>
      </c>
      <c r="R686" s="105" t="s">
        <v>1585</v>
      </c>
      <c r="S686" s="105" t="s">
        <v>1585</v>
      </c>
      <c r="T686" s="105" t="s">
        <v>1585</v>
      </c>
    </row>
    <row r="687" spans="1:20" ht="15" customHeight="1" x14ac:dyDescent="0.2">
      <c r="A687" s="230" t="s">
        <v>489</v>
      </c>
      <c r="B687" s="99">
        <v>64</v>
      </c>
      <c r="C687" s="100">
        <v>24283</v>
      </c>
      <c r="D687" s="233" t="s">
        <v>1098</v>
      </c>
      <c r="E687" s="101" t="s">
        <v>403</v>
      </c>
      <c r="F687" s="220" t="s">
        <v>1571</v>
      </c>
      <c r="G687" s="216" t="s">
        <v>1558</v>
      </c>
      <c r="H687" s="216">
        <v>0</v>
      </c>
      <c r="I687" s="220" t="s">
        <v>417</v>
      </c>
      <c r="J687" s="137">
        <v>12</v>
      </c>
      <c r="K687" s="105">
        <v>14.25</v>
      </c>
      <c r="L687" s="105" t="s">
        <v>1575</v>
      </c>
      <c r="M687" s="129">
        <f>SUMIFS('C - Sazby a jednotkové ceny'!$H$7:$H$69,'C - Sazby a jednotkové ceny'!$E$7:$E$69,I687,'C - Sazby a jednotkové ceny'!$F$7:$F$69,J687)</f>
        <v>0</v>
      </c>
      <c r="N687" s="131">
        <f t="shared" si="10"/>
        <v>0</v>
      </c>
      <c r="O687" s="137" t="s">
        <v>1586</v>
      </c>
      <c r="P687" s="105" t="s">
        <v>1585</v>
      </c>
      <c r="Q687" s="105" t="s">
        <v>1585</v>
      </c>
      <c r="R687" s="105" t="s">
        <v>1585</v>
      </c>
      <c r="S687" s="105" t="s">
        <v>1585</v>
      </c>
      <c r="T687" s="105" t="s">
        <v>1585</v>
      </c>
    </row>
    <row r="688" spans="1:20" ht="15" customHeight="1" x14ac:dyDescent="0.2">
      <c r="A688" s="230" t="s">
        <v>489</v>
      </c>
      <c r="B688" s="99">
        <v>64</v>
      </c>
      <c r="C688" s="100">
        <v>24283</v>
      </c>
      <c r="D688" s="233" t="s">
        <v>1099</v>
      </c>
      <c r="E688" s="101" t="s">
        <v>403</v>
      </c>
      <c r="F688" s="220" t="s">
        <v>1571</v>
      </c>
      <c r="G688" s="216" t="s">
        <v>1558</v>
      </c>
      <c r="H688" s="216">
        <v>0</v>
      </c>
      <c r="I688" s="220" t="s">
        <v>417</v>
      </c>
      <c r="J688" s="137">
        <v>12</v>
      </c>
      <c r="K688" s="105">
        <v>1.6</v>
      </c>
      <c r="L688" s="105" t="s">
        <v>1575</v>
      </c>
      <c r="M688" s="129">
        <f>SUMIFS('C - Sazby a jednotkové ceny'!$H$7:$H$69,'C - Sazby a jednotkové ceny'!$E$7:$E$69,I688,'C - Sazby a jednotkové ceny'!$F$7:$F$69,J688)</f>
        <v>0</v>
      </c>
      <c r="N688" s="131">
        <f t="shared" si="10"/>
        <v>0</v>
      </c>
      <c r="O688" s="137" t="s">
        <v>1586</v>
      </c>
      <c r="P688" s="105" t="s">
        <v>1585</v>
      </c>
      <c r="Q688" s="105" t="s">
        <v>1585</v>
      </c>
      <c r="R688" s="105" t="s">
        <v>1585</v>
      </c>
      <c r="S688" s="105" t="s">
        <v>1585</v>
      </c>
      <c r="T688" s="105" t="s">
        <v>1585</v>
      </c>
    </row>
    <row r="689" spans="1:20" ht="15" customHeight="1" x14ac:dyDescent="0.2">
      <c r="A689" s="230" t="s">
        <v>489</v>
      </c>
      <c r="B689" s="99">
        <v>64</v>
      </c>
      <c r="C689" s="100">
        <v>24283</v>
      </c>
      <c r="D689" s="233" t="s">
        <v>1100</v>
      </c>
      <c r="E689" s="101" t="s">
        <v>403</v>
      </c>
      <c r="F689" s="220" t="s">
        <v>1571</v>
      </c>
      <c r="G689" s="216" t="s">
        <v>1558</v>
      </c>
      <c r="H689" s="216">
        <v>6.1049999999999995</v>
      </c>
      <c r="I689" s="220" t="s">
        <v>417</v>
      </c>
      <c r="J689" s="137">
        <v>12</v>
      </c>
      <c r="K689" s="105">
        <v>34.32</v>
      </c>
      <c r="L689" s="105" t="s">
        <v>1575</v>
      </c>
      <c r="M689" s="129">
        <f>SUMIFS('C - Sazby a jednotkové ceny'!$H$7:$H$69,'C - Sazby a jednotkové ceny'!$E$7:$E$69,I689,'C - Sazby a jednotkové ceny'!$F$7:$F$69,J689)</f>
        <v>0</v>
      </c>
      <c r="N689" s="131">
        <f t="shared" si="10"/>
        <v>0</v>
      </c>
      <c r="O689" s="137" t="s">
        <v>1586</v>
      </c>
      <c r="P689" s="105" t="s">
        <v>1585</v>
      </c>
      <c r="Q689" s="105" t="s">
        <v>1585</v>
      </c>
      <c r="R689" s="105" t="s">
        <v>1585</v>
      </c>
      <c r="S689" s="105" t="s">
        <v>1585</v>
      </c>
      <c r="T689" s="105" t="s">
        <v>1585</v>
      </c>
    </row>
    <row r="690" spans="1:20" ht="15" customHeight="1" x14ac:dyDescent="0.2">
      <c r="A690" s="230" t="s">
        <v>489</v>
      </c>
      <c r="B690" s="99">
        <v>64</v>
      </c>
      <c r="C690" s="100">
        <v>24283</v>
      </c>
      <c r="D690" s="233" t="s">
        <v>1101</v>
      </c>
      <c r="E690" s="101" t="s">
        <v>403</v>
      </c>
      <c r="F690" s="220" t="s">
        <v>1571</v>
      </c>
      <c r="G690" s="216" t="s">
        <v>1558</v>
      </c>
      <c r="H690" s="216">
        <v>0</v>
      </c>
      <c r="I690" s="220" t="s">
        <v>417</v>
      </c>
      <c r="J690" s="137">
        <v>12</v>
      </c>
      <c r="K690" s="105">
        <v>8.5</v>
      </c>
      <c r="L690" s="105" t="s">
        <v>1575</v>
      </c>
      <c r="M690" s="129">
        <f>SUMIFS('C - Sazby a jednotkové ceny'!$H$7:$H$69,'C - Sazby a jednotkové ceny'!$E$7:$E$69,I690,'C - Sazby a jednotkové ceny'!$F$7:$F$69,J690)</f>
        <v>0</v>
      </c>
      <c r="N690" s="131">
        <f t="shared" si="10"/>
        <v>0</v>
      </c>
      <c r="O690" s="137" t="s">
        <v>1586</v>
      </c>
      <c r="P690" s="105" t="s">
        <v>1585</v>
      </c>
      <c r="Q690" s="105" t="s">
        <v>1585</v>
      </c>
      <c r="R690" s="105" t="s">
        <v>1585</v>
      </c>
      <c r="S690" s="105" t="s">
        <v>1585</v>
      </c>
      <c r="T690" s="105" t="s">
        <v>1585</v>
      </c>
    </row>
    <row r="691" spans="1:20" ht="15" customHeight="1" x14ac:dyDescent="0.2">
      <c r="A691" s="230" t="s">
        <v>489</v>
      </c>
      <c r="B691" s="99">
        <v>64</v>
      </c>
      <c r="C691" s="100">
        <v>24283</v>
      </c>
      <c r="D691" s="233" t="s">
        <v>1102</v>
      </c>
      <c r="E691" s="101" t="s">
        <v>403</v>
      </c>
      <c r="F691" s="220" t="s">
        <v>1571</v>
      </c>
      <c r="G691" s="216" t="s">
        <v>1560</v>
      </c>
      <c r="H691" s="216">
        <v>14.981400000000001</v>
      </c>
      <c r="I691" s="220" t="s">
        <v>417</v>
      </c>
      <c r="J691" s="137">
        <v>12</v>
      </c>
      <c r="K691" s="105">
        <v>18.84</v>
      </c>
      <c r="L691" s="105" t="s">
        <v>1575</v>
      </c>
      <c r="M691" s="129">
        <f>SUMIFS('C - Sazby a jednotkové ceny'!$H$7:$H$69,'C - Sazby a jednotkové ceny'!$E$7:$E$69,I691,'C - Sazby a jednotkové ceny'!$F$7:$F$69,J691)</f>
        <v>0</v>
      </c>
      <c r="N691" s="131">
        <f t="shared" si="10"/>
        <v>0</v>
      </c>
      <c r="O691" s="137" t="s">
        <v>1586</v>
      </c>
      <c r="P691" s="105" t="s">
        <v>1585</v>
      </c>
      <c r="Q691" s="105" t="s">
        <v>1585</v>
      </c>
      <c r="R691" s="105" t="s">
        <v>1585</v>
      </c>
      <c r="S691" s="105" t="s">
        <v>1585</v>
      </c>
      <c r="T691" s="105" t="s">
        <v>1585</v>
      </c>
    </row>
    <row r="692" spans="1:20" ht="15" customHeight="1" x14ac:dyDescent="0.2">
      <c r="A692" s="230" t="s">
        <v>2510</v>
      </c>
      <c r="B692" s="99">
        <v>64</v>
      </c>
      <c r="C692" s="100">
        <v>24283</v>
      </c>
      <c r="D692" s="233" t="s">
        <v>1103</v>
      </c>
      <c r="E692" s="101" t="s">
        <v>403</v>
      </c>
      <c r="F692" s="220" t="s">
        <v>1571</v>
      </c>
      <c r="G692" s="216" t="s">
        <v>1552</v>
      </c>
      <c r="H692" s="216">
        <v>14.981400000000001</v>
      </c>
      <c r="I692" s="220" t="s">
        <v>417</v>
      </c>
      <c r="J692" s="137">
        <v>12</v>
      </c>
      <c r="K692" s="105">
        <v>19.27</v>
      </c>
      <c r="L692" s="105" t="s">
        <v>1575</v>
      </c>
      <c r="M692" s="129">
        <f>SUMIFS('C - Sazby a jednotkové ceny'!$H$7:$H$69,'C - Sazby a jednotkové ceny'!$E$7:$E$69,I692,'C - Sazby a jednotkové ceny'!$F$7:$F$69,J692)</f>
        <v>0</v>
      </c>
      <c r="N692" s="131">
        <f t="shared" si="10"/>
        <v>0</v>
      </c>
      <c r="O692" s="137" t="s">
        <v>1586</v>
      </c>
      <c r="P692" s="105" t="s">
        <v>1585</v>
      </c>
      <c r="Q692" s="105" t="s">
        <v>1585</v>
      </c>
      <c r="R692" s="105" t="s">
        <v>1585</v>
      </c>
      <c r="S692" s="105" t="s">
        <v>1585</v>
      </c>
      <c r="T692" s="105" t="s">
        <v>1585</v>
      </c>
    </row>
    <row r="693" spans="1:20" ht="15" customHeight="1" x14ac:dyDescent="0.2">
      <c r="A693" s="230" t="s">
        <v>2510</v>
      </c>
      <c r="B693" s="99">
        <v>64</v>
      </c>
      <c r="C693" s="100">
        <v>24283</v>
      </c>
      <c r="D693" s="233" t="s">
        <v>1104</v>
      </c>
      <c r="E693" s="101" t="s">
        <v>403</v>
      </c>
      <c r="F693" s="220" t="s">
        <v>1571</v>
      </c>
      <c r="G693" s="216" t="s">
        <v>1552</v>
      </c>
      <c r="H693" s="216">
        <v>14.981400000000001</v>
      </c>
      <c r="I693" s="220" t="s">
        <v>417</v>
      </c>
      <c r="J693" s="137">
        <v>12</v>
      </c>
      <c r="K693" s="105">
        <v>13.84</v>
      </c>
      <c r="L693" s="105" t="s">
        <v>1575</v>
      </c>
      <c r="M693" s="129">
        <f>SUMIFS('C - Sazby a jednotkové ceny'!$H$7:$H$69,'C - Sazby a jednotkové ceny'!$E$7:$E$69,I693,'C - Sazby a jednotkové ceny'!$F$7:$F$69,J693)</f>
        <v>0</v>
      </c>
      <c r="N693" s="131">
        <f t="shared" si="10"/>
        <v>0</v>
      </c>
      <c r="O693" s="137" t="s">
        <v>1586</v>
      </c>
      <c r="P693" s="105" t="s">
        <v>1585</v>
      </c>
      <c r="Q693" s="105" t="s">
        <v>1585</v>
      </c>
      <c r="R693" s="105" t="s">
        <v>1585</v>
      </c>
      <c r="S693" s="105" t="s">
        <v>1585</v>
      </c>
      <c r="T693" s="105" t="s">
        <v>1585</v>
      </c>
    </row>
    <row r="694" spans="1:20" ht="15" customHeight="1" x14ac:dyDescent="0.2">
      <c r="A694" s="230" t="s">
        <v>2510</v>
      </c>
      <c r="B694" s="99">
        <v>64</v>
      </c>
      <c r="C694" s="100">
        <v>24283</v>
      </c>
      <c r="D694" s="233" t="s">
        <v>1105</v>
      </c>
      <c r="E694" s="101" t="s">
        <v>403</v>
      </c>
      <c r="F694" s="220" t="s">
        <v>1571</v>
      </c>
      <c r="G694" s="216" t="s">
        <v>2526</v>
      </c>
      <c r="H694" s="216">
        <v>0</v>
      </c>
      <c r="I694" s="220" t="s">
        <v>417</v>
      </c>
      <c r="J694" s="137">
        <v>12</v>
      </c>
      <c r="K694" s="105">
        <v>3.27</v>
      </c>
      <c r="L694" s="105" t="s">
        <v>1575</v>
      </c>
      <c r="M694" s="129">
        <f>SUMIFS('C - Sazby a jednotkové ceny'!$H$7:$H$69,'C - Sazby a jednotkové ceny'!$E$7:$E$69,I694,'C - Sazby a jednotkové ceny'!$F$7:$F$69,J694)</f>
        <v>0</v>
      </c>
      <c r="N694" s="131">
        <f t="shared" si="10"/>
        <v>0</v>
      </c>
      <c r="O694" s="137" t="s">
        <v>1586</v>
      </c>
      <c r="P694" s="105" t="s">
        <v>1585</v>
      </c>
      <c r="Q694" s="105" t="s">
        <v>1585</v>
      </c>
      <c r="R694" s="105" t="s">
        <v>1585</v>
      </c>
      <c r="S694" s="105" t="s">
        <v>1585</v>
      </c>
      <c r="T694" s="105" t="s">
        <v>1585</v>
      </c>
    </row>
    <row r="695" spans="1:20" ht="15" customHeight="1" x14ac:dyDescent="0.2">
      <c r="A695" s="230" t="s">
        <v>489</v>
      </c>
      <c r="B695" s="99">
        <v>64</v>
      </c>
      <c r="C695" s="100">
        <v>24283</v>
      </c>
      <c r="D695" s="233" t="s">
        <v>1106</v>
      </c>
      <c r="E695" s="101" t="s">
        <v>403</v>
      </c>
      <c r="F695" s="220" t="s">
        <v>1571</v>
      </c>
      <c r="G695" s="216" t="s">
        <v>2546</v>
      </c>
      <c r="H695" s="216">
        <v>0</v>
      </c>
      <c r="I695" s="220" t="s">
        <v>417</v>
      </c>
      <c r="J695" s="137">
        <v>12</v>
      </c>
      <c r="K695" s="105">
        <v>990.7</v>
      </c>
      <c r="L695" s="105" t="s">
        <v>1575</v>
      </c>
      <c r="M695" s="129">
        <f>SUMIFS('C - Sazby a jednotkové ceny'!$H$7:$H$69,'C - Sazby a jednotkové ceny'!$E$7:$E$69,I695,'C - Sazby a jednotkové ceny'!$F$7:$F$69,J695)</f>
        <v>0</v>
      </c>
      <c r="N695" s="131">
        <f t="shared" si="10"/>
        <v>0</v>
      </c>
      <c r="O695" s="137" t="s">
        <v>1585</v>
      </c>
      <c r="P695" s="105" t="s">
        <v>1585</v>
      </c>
      <c r="Q695" s="105" t="s">
        <v>1585</v>
      </c>
      <c r="R695" s="105" t="s">
        <v>1585</v>
      </c>
      <c r="S695" s="105" t="s">
        <v>1585</v>
      </c>
      <c r="T695" s="105" t="s">
        <v>1585</v>
      </c>
    </row>
    <row r="696" spans="1:20" ht="15" customHeight="1" x14ac:dyDescent="0.2">
      <c r="A696" s="230" t="s">
        <v>489</v>
      </c>
      <c r="B696" s="99">
        <v>64</v>
      </c>
      <c r="C696" s="100">
        <v>24283</v>
      </c>
      <c r="D696" s="233" t="s">
        <v>1107</v>
      </c>
      <c r="E696" s="101" t="s">
        <v>403</v>
      </c>
      <c r="F696" s="220" t="s">
        <v>1571</v>
      </c>
      <c r="G696" s="216" t="s">
        <v>1558</v>
      </c>
      <c r="H696" s="216">
        <v>14.981400000000001</v>
      </c>
      <c r="I696" s="220" t="s">
        <v>417</v>
      </c>
      <c r="J696" s="137">
        <v>12</v>
      </c>
      <c r="K696" s="105">
        <v>0.9</v>
      </c>
      <c r="L696" s="105" t="s">
        <v>1575</v>
      </c>
      <c r="M696" s="129">
        <f>SUMIFS('C - Sazby a jednotkové ceny'!$H$7:$H$69,'C - Sazby a jednotkové ceny'!$E$7:$E$69,I696,'C - Sazby a jednotkové ceny'!$F$7:$F$69,J696)</f>
        <v>0</v>
      </c>
      <c r="N696" s="131">
        <f t="shared" si="10"/>
        <v>0</v>
      </c>
      <c r="O696" s="137" t="s">
        <v>1586</v>
      </c>
      <c r="P696" s="105" t="s">
        <v>1585</v>
      </c>
      <c r="Q696" s="105" t="s">
        <v>1585</v>
      </c>
      <c r="R696" s="105" t="s">
        <v>1585</v>
      </c>
      <c r="S696" s="105" t="s">
        <v>1585</v>
      </c>
      <c r="T696" s="105" t="s">
        <v>1585</v>
      </c>
    </row>
    <row r="697" spans="1:20" ht="15" customHeight="1" x14ac:dyDescent="0.2">
      <c r="A697" s="230" t="s">
        <v>489</v>
      </c>
      <c r="B697" s="99">
        <v>64</v>
      </c>
      <c r="C697" s="100">
        <v>24283</v>
      </c>
      <c r="D697" s="233" t="s">
        <v>1108</v>
      </c>
      <c r="E697" s="101" t="s">
        <v>403</v>
      </c>
      <c r="F697" s="220" t="s">
        <v>1571</v>
      </c>
      <c r="G697" s="216" t="s">
        <v>1558</v>
      </c>
      <c r="H697" s="216">
        <v>0</v>
      </c>
      <c r="I697" s="220" t="s">
        <v>417</v>
      </c>
      <c r="J697" s="137">
        <v>12</v>
      </c>
      <c r="K697" s="105">
        <v>1</v>
      </c>
      <c r="L697" s="105" t="s">
        <v>1575</v>
      </c>
      <c r="M697" s="129">
        <f>SUMIFS('C - Sazby a jednotkové ceny'!$H$7:$H$69,'C - Sazby a jednotkové ceny'!$E$7:$E$69,I697,'C - Sazby a jednotkové ceny'!$F$7:$F$69,J697)</f>
        <v>0</v>
      </c>
      <c r="N697" s="131">
        <f t="shared" si="10"/>
        <v>0</v>
      </c>
      <c r="O697" s="137" t="s">
        <v>1586</v>
      </c>
      <c r="P697" s="105" t="s">
        <v>1585</v>
      </c>
      <c r="Q697" s="105" t="s">
        <v>1585</v>
      </c>
      <c r="R697" s="105" t="s">
        <v>1585</v>
      </c>
      <c r="S697" s="105" t="s">
        <v>1585</v>
      </c>
      <c r="T697" s="105" t="s">
        <v>1585</v>
      </c>
    </row>
    <row r="698" spans="1:20" ht="15" customHeight="1" x14ac:dyDescent="0.2">
      <c r="A698" s="230" t="s">
        <v>489</v>
      </c>
      <c r="B698" s="99">
        <v>64</v>
      </c>
      <c r="C698" s="100">
        <v>24283</v>
      </c>
      <c r="D698" s="233" t="s">
        <v>1109</v>
      </c>
      <c r="E698" s="101" t="s">
        <v>403</v>
      </c>
      <c r="F698" s="220" t="s">
        <v>1571</v>
      </c>
      <c r="G698" s="216" t="s">
        <v>1552</v>
      </c>
      <c r="H698" s="216">
        <v>14.981400000000001</v>
      </c>
      <c r="I698" s="220" t="s">
        <v>417</v>
      </c>
      <c r="J698" s="137">
        <v>12</v>
      </c>
      <c r="K698" s="105">
        <v>13.84</v>
      </c>
      <c r="L698" s="105" t="s">
        <v>1575</v>
      </c>
      <c r="M698" s="129">
        <f>SUMIFS('C - Sazby a jednotkové ceny'!$H$7:$H$69,'C - Sazby a jednotkové ceny'!$E$7:$E$69,I698,'C - Sazby a jednotkové ceny'!$F$7:$F$69,J698)</f>
        <v>0</v>
      </c>
      <c r="N698" s="131">
        <f t="shared" si="10"/>
        <v>0</v>
      </c>
      <c r="O698" s="137" t="s">
        <v>1586</v>
      </c>
      <c r="P698" s="105" t="s">
        <v>1585</v>
      </c>
      <c r="Q698" s="105" t="s">
        <v>1585</v>
      </c>
      <c r="R698" s="105" t="s">
        <v>1585</v>
      </c>
      <c r="S698" s="105" t="s">
        <v>1585</v>
      </c>
      <c r="T698" s="105" t="s">
        <v>1585</v>
      </c>
    </row>
    <row r="699" spans="1:20" ht="15" customHeight="1" x14ac:dyDescent="0.2">
      <c r="A699" s="230" t="s">
        <v>489</v>
      </c>
      <c r="B699" s="99">
        <v>64</v>
      </c>
      <c r="C699" s="100">
        <v>24283</v>
      </c>
      <c r="D699" s="233" t="s">
        <v>1110</v>
      </c>
      <c r="E699" s="101" t="s">
        <v>403</v>
      </c>
      <c r="F699" s="220" t="s">
        <v>1571</v>
      </c>
      <c r="G699" s="216" t="s">
        <v>1552</v>
      </c>
      <c r="H699" s="216">
        <v>14.981400000000001</v>
      </c>
      <c r="I699" s="220" t="s">
        <v>417</v>
      </c>
      <c r="J699" s="137">
        <v>12</v>
      </c>
      <c r="K699" s="105">
        <v>18.63</v>
      </c>
      <c r="L699" s="105" t="s">
        <v>1575</v>
      </c>
      <c r="M699" s="129">
        <f>SUMIFS('C - Sazby a jednotkové ceny'!$H$7:$H$69,'C - Sazby a jednotkové ceny'!$E$7:$E$69,I699,'C - Sazby a jednotkové ceny'!$F$7:$F$69,J699)</f>
        <v>0</v>
      </c>
      <c r="N699" s="131">
        <f t="shared" si="10"/>
        <v>0</v>
      </c>
      <c r="O699" s="137" t="s">
        <v>1586</v>
      </c>
      <c r="P699" s="105" t="s">
        <v>1585</v>
      </c>
      <c r="Q699" s="105" t="s">
        <v>1585</v>
      </c>
      <c r="R699" s="105" t="s">
        <v>1585</v>
      </c>
      <c r="S699" s="105" t="s">
        <v>1585</v>
      </c>
      <c r="T699" s="105" t="s">
        <v>1585</v>
      </c>
    </row>
    <row r="700" spans="1:20" ht="15" customHeight="1" x14ac:dyDescent="0.2">
      <c r="A700" s="230" t="s">
        <v>489</v>
      </c>
      <c r="B700" s="99">
        <v>64</v>
      </c>
      <c r="C700" s="100">
        <v>24283</v>
      </c>
      <c r="D700" s="233" t="s">
        <v>1111</v>
      </c>
      <c r="E700" s="101" t="s">
        <v>403</v>
      </c>
      <c r="F700" s="220" t="s">
        <v>1571</v>
      </c>
      <c r="G700" s="216" t="s">
        <v>1550</v>
      </c>
      <c r="H700" s="216">
        <v>0</v>
      </c>
      <c r="I700" s="220" t="s">
        <v>417</v>
      </c>
      <c r="J700" s="137">
        <v>12</v>
      </c>
      <c r="K700" s="105">
        <v>1</v>
      </c>
      <c r="L700" s="105" t="s">
        <v>1575</v>
      </c>
      <c r="M700" s="129">
        <f>SUMIFS('C - Sazby a jednotkové ceny'!$H$7:$H$69,'C - Sazby a jednotkové ceny'!$E$7:$E$69,I700,'C - Sazby a jednotkové ceny'!$F$7:$F$69,J700)</f>
        <v>0</v>
      </c>
      <c r="N700" s="131">
        <f t="shared" si="10"/>
        <v>0</v>
      </c>
      <c r="O700" s="137" t="s">
        <v>1586</v>
      </c>
      <c r="P700" s="105" t="s">
        <v>1585</v>
      </c>
      <c r="Q700" s="105" t="s">
        <v>1585</v>
      </c>
      <c r="R700" s="105" t="s">
        <v>1585</v>
      </c>
      <c r="S700" s="105" t="s">
        <v>1585</v>
      </c>
      <c r="T700" s="105" t="s">
        <v>1585</v>
      </c>
    </row>
    <row r="701" spans="1:20" ht="15" customHeight="1" x14ac:dyDescent="0.2">
      <c r="A701" s="230" t="s">
        <v>489</v>
      </c>
      <c r="B701" s="99">
        <v>64</v>
      </c>
      <c r="C701" s="100">
        <v>24283</v>
      </c>
      <c r="D701" s="233" t="s">
        <v>1112</v>
      </c>
      <c r="E701" s="101" t="s">
        <v>403</v>
      </c>
      <c r="F701" s="220" t="s">
        <v>1571</v>
      </c>
      <c r="G701" s="216" t="s">
        <v>1558</v>
      </c>
      <c r="H701" s="216">
        <v>0</v>
      </c>
      <c r="I701" s="220" t="s">
        <v>417</v>
      </c>
      <c r="J701" s="137">
        <v>12</v>
      </c>
      <c r="K701" s="105">
        <v>15.42</v>
      </c>
      <c r="L701" s="105" t="s">
        <v>1575</v>
      </c>
      <c r="M701" s="129">
        <f>SUMIFS('C - Sazby a jednotkové ceny'!$H$7:$H$69,'C - Sazby a jednotkové ceny'!$E$7:$E$69,I701,'C - Sazby a jednotkové ceny'!$F$7:$F$69,J701)</f>
        <v>0</v>
      </c>
      <c r="N701" s="131">
        <f t="shared" si="10"/>
        <v>0</v>
      </c>
      <c r="O701" s="137" t="s">
        <v>1586</v>
      </c>
      <c r="P701" s="105" t="s">
        <v>1585</v>
      </c>
      <c r="Q701" s="105" t="s">
        <v>1585</v>
      </c>
      <c r="R701" s="105" t="s">
        <v>1585</v>
      </c>
      <c r="S701" s="105" t="s">
        <v>1585</v>
      </c>
      <c r="T701" s="105" t="s">
        <v>1585</v>
      </c>
    </row>
    <row r="702" spans="1:20" ht="15" customHeight="1" x14ac:dyDescent="0.2">
      <c r="A702" s="230" t="s">
        <v>489</v>
      </c>
      <c r="B702" s="99">
        <v>64</v>
      </c>
      <c r="C702" s="100">
        <v>24283</v>
      </c>
      <c r="D702" s="233" t="s">
        <v>1113</v>
      </c>
      <c r="E702" s="101" t="s">
        <v>403</v>
      </c>
      <c r="F702" s="220" t="s">
        <v>1571</v>
      </c>
      <c r="G702" s="216" t="s">
        <v>1558</v>
      </c>
      <c r="H702" s="216">
        <v>0</v>
      </c>
      <c r="I702" s="220" t="s">
        <v>417</v>
      </c>
      <c r="J702" s="137">
        <v>12</v>
      </c>
      <c r="K702" s="105">
        <v>37.270000000000003</v>
      </c>
      <c r="L702" s="105" t="s">
        <v>1575</v>
      </c>
      <c r="M702" s="129">
        <f>SUMIFS('C - Sazby a jednotkové ceny'!$H$7:$H$69,'C - Sazby a jednotkové ceny'!$E$7:$E$69,I702,'C - Sazby a jednotkové ceny'!$F$7:$F$69,J702)</f>
        <v>0</v>
      </c>
      <c r="N702" s="131">
        <f t="shared" si="10"/>
        <v>0</v>
      </c>
      <c r="O702" s="137" t="s">
        <v>1586</v>
      </c>
      <c r="P702" s="105" t="s">
        <v>1585</v>
      </c>
      <c r="Q702" s="105" t="s">
        <v>1585</v>
      </c>
      <c r="R702" s="105" t="s">
        <v>1585</v>
      </c>
      <c r="S702" s="105" t="s">
        <v>1585</v>
      </c>
      <c r="T702" s="105" t="s">
        <v>1585</v>
      </c>
    </row>
    <row r="703" spans="1:20" ht="15" customHeight="1" x14ac:dyDescent="0.2">
      <c r="A703" s="230" t="s">
        <v>489</v>
      </c>
      <c r="B703" s="99">
        <v>64</v>
      </c>
      <c r="C703" s="100">
        <v>24283</v>
      </c>
      <c r="D703" s="233" t="s">
        <v>1114</v>
      </c>
      <c r="E703" s="101" t="s">
        <v>403</v>
      </c>
      <c r="F703" s="220" t="s">
        <v>1571</v>
      </c>
      <c r="G703" s="216" t="s">
        <v>1552</v>
      </c>
      <c r="H703" s="216">
        <v>0</v>
      </c>
      <c r="I703" s="220" t="s">
        <v>417</v>
      </c>
      <c r="J703" s="137">
        <v>12</v>
      </c>
      <c r="K703" s="105">
        <v>18.32</v>
      </c>
      <c r="L703" s="105" t="s">
        <v>1575</v>
      </c>
      <c r="M703" s="129">
        <f>SUMIFS('C - Sazby a jednotkové ceny'!$H$7:$H$69,'C - Sazby a jednotkové ceny'!$E$7:$E$69,I703,'C - Sazby a jednotkové ceny'!$F$7:$F$69,J703)</f>
        <v>0</v>
      </c>
      <c r="N703" s="131">
        <f t="shared" si="10"/>
        <v>0</v>
      </c>
      <c r="O703" s="137" t="s">
        <v>1586</v>
      </c>
      <c r="P703" s="105" t="s">
        <v>1585</v>
      </c>
      <c r="Q703" s="105" t="s">
        <v>1585</v>
      </c>
      <c r="R703" s="105" t="s">
        <v>1585</v>
      </c>
      <c r="S703" s="105" t="s">
        <v>1585</v>
      </c>
      <c r="T703" s="105" t="s">
        <v>1585</v>
      </c>
    </row>
    <row r="704" spans="1:20" ht="15" customHeight="1" x14ac:dyDescent="0.2">
      <c r="A704" s="230" t="s">
        <v>2510</v>
      </c>
      <c r="B704" s="99">
        <v>64</v>
      </c>
      <c r="C704" s="100">
        <v>24283</v>
      </c>
      <c r="D704" s="233" t="s">
        <v>1115</v>
      </c>
      <c r="E704" s="101" t="s">
        <v>403</v>
      </c>
      <c r="F704" s="220" t="s">
        <v>1571</v>
      </c>
      <c r="G704" s="216" t="s">
        <v>1551</v>
      </c>
      <c r="H704" s="216">
        <v>0</v>
      </c>
      <c r="I704" s="220" t="s">
        <v>417</v>
      </c>
      <c r="J704" s="137">
        <v>12</v>
      </c>
      <c r="K704" s="105">
        <v>6</v>
      </c>
      <c r="L704" s="105" t="s">
        <v>1575</v>
      </c>
      <c r="M704" s="129">
        <f>SUMIFS('C - Sazby a jednotkové ceny'!$H$7:$H$69,'C - Sazby a jednotkové ceny'!$E$7:$E$69,I704,'C - Sazby a jednotkové ceny'!$F$7:$F$69,J704)</f>
        <v>0</v>
      </c>
      <c r="N704" s="131">
        <f t="shared" si="10"/>
        <v>0</v>
      </c>
      <c r="O704" s="137" t="s">
        <v>1586</v>
      </c>
      <c r="P704" s="105" t="s">
        <v>1585</v>
      </c>
      <c r="Q704" s="105" t="s">
        <v>1585</v>
      </c>
      <c r="R704" s="105" t="s">
        <v>1585</v>
      </c>
      <c r="S704" s="105" t="s">
        <v>1585</v>
      </c>
      <c r="T704" s="105" t="s">
        <v>1585</v>
      </c>
    </row>
    <row r="705" spans="1:20" ht="15" customHeight="1" x14ac:dyDescent="0.2">
      <c r="A705" s="230" t="s">
        <v>489</v>
      </c>
      <c r="B705" s="99">
        <v>64</v>
      </c>
      <c r="C705" s="100">
        <v>24283</v>
      </c>
      <c r="D705" s="233" t="s">
        <v>1116</v>
      </c>
      <c r="E705" s="101" t="s">
        <v>403</v>
      </c>
      <c r="F705" s="220" t="s">
        <v>1571</v>
      </c>
      <c r="G705" s="216" t="s">
        <v>2538</v>
      </c>
      <c r="H705" s="216">
        <v>21.517999999999997</v>
      </c>
      <c r="I705" s="220" t="s">
        <v>417</v>
      </c>
      <c r="J705" s="137">
        <v>12</v>
      </c>
      <c r="K705" s="105">
        <v>16.38</v>
      </c>
      <c r="L705" s="105" t="s">
        <v>1575</v>
      </c>
      <c r="M705" s="129">
        <f>SUMIFS('C - Sazby a jednotkové ceny'!$H$7:$H$69,'C - Sazby a jednotkové ceny'!$E$7:$E$69,I705,'C - Sazby a jednotkové ceny'!$F$7:$F$69,J705)</f>
        <v>0</v>
      </c>
      <c r="N705" s="131">
        <f t="shared" si="10"/>
        <v>0</v>
      </c>
      <c r="O705" s="137" t="s">
        <v>1586</v>
      </c>
      <c r="P705" s="105" t="s">
        <v>1585</v>
      </c>
      <c r="Q705" s="105" t="s">
        <v>1585</v>
      </c>
      <c r="R705" s="105" t="s">
        <v>1585</v>
      </c>
      <c r="S705" s="105" t="s">
        <v>1585</v>
      </c>
      <c r="T705" s="105" t="s">
        <v>1585</v>
      </c>
    </row>
    <row r="706" spans="1:20" ht="15" customHeight="1" x14ac:dyDescent="0.2">
      <c r="A706" s="230" t="s">
        <v>2510</v>
      </c>
      <c r="B706" s="99">
        <v>64</v>
      </c>
      <c r="C706" s="100">
        <v>24283</v>
      </c>
      <c r="D706" s="233" t="s">
        <v>1117</v>
      </c>
      <c r="E706" s="101" t="s">
        <v>403</v>
      </c>
      <c r="F706" s="220" t="s">
        <v>1571</v>
      </c>
      <c r="G706" s="216" t="s">
        <v>1552</v>
      </c>
      <c r="H706" s="216">
        <v>43.035999999999994</v>
      </c>
      <c r="I706" s="220" t="s">
        <v>417</v>
      </c>
      <c r="J706" s="137">
        <v>12</v>
      </c>
      <c r="K706" s="105">
        <v>38.43</v>
      </c>
      <c r="L706" s="105" t="s">
        <v>1575</v>
      </c>
      <c r="M706" s="129">
        <f>SUMIFS('C - Sazby a jednotkové ceny'!$H$7:$H$69,'C - Sazby a jednotkové ceny'!$E$7:$E$69,I706,'C - Sazby a jednotkové ceny'!$F$7:$F$69,J706)</f>
        <v>0</v>
      </c>
      <c r="N706" s="131">
        <f t="shared" si="10"/>
        <v>0</v>
      </c>
      <c r="O706" s="137" t="s">
        <v>1586</v>
      </c>
      <c r="P706" s="105" t="s">
        <v>1585</v>
      </c>
      <c r="Q706" s="105" t="s">
        <v>1585</v>
      </c>
      <c r="R706" s="105" t="s">
        <v>1585</v>
      </c>
      <c r="S706" s="105" t="s">
        <v>1585</v>
      </c>
      <c r="T706" s="105" t="s">
        <v>1585</v>
      </c>
    </row>
    <row r="707" spans="1:20" ht="15" customHeight="1" x14ac:dyDescent="0.2">
      <c r="A707" s="230" t="s">
        <v>2510</v>
      </c>
      <c r="B707" s="99">
        <v>64</v>
      </c>
      <c r="C707" s="100">
        <v>24283</v>
      </c>
      <c r="D707" s="233" t="s">
        <v>1118</v>
      </c>
      <c r="E707" s="101" t="s">
        <v>403</v>
      </c>
      <c r="F707" s="220" t="s">
        <v>1571</v>
      </c>
      <c r="G707" s="216" t="s">
        <v>1552</v>
      </c>
      <c r="H707" s="216">
        <v>43.035999999999994</v>
      </c>
      <c r="I707" s="220" t="s">
        <v>417</v>
      </c>
      <c r="J707" s="137">
        <v>12</v>
      </c>
      <c r="K707" s="105">
        <v>36.53</v>
      </c>
      <c r="L707" s="105" t="s">
        <v>1575</v>
      </c>
      <c r="M707" s="129">
        <f>SUMIFS('C - Sazby a jednotkové ceny'!$H$7:$H$69,'C - Sazby a jednotkové ceny'!$E$7:$E$69,I707,'C - Sazby a jednotkové ceny'!$F$7:$F$69,J707)</f>
        <v>0</v>
      </c>
      <c r="N707" s="131">
        <f t="shared" si="10"/>
        <v>0</v>
      </c>
      <c r="O707" s="137" t="s">
        <v>1586</v>
      </c>
      <c r="P707" s="105" t="s">
        <v>1585</v>
      </c>
      <c r="Q707" s="105" t="s">
        <v>1585</v>
      </c>
      <c r="R707" s="105" t="s">
        <v>1585</v>
      </c>
      <c r="S707" s="105" t="s">
        <v>1585</v>
      </c>
      <c r="T707" s="105" t="s">
        <v>1585</v>
      </c>
    </row>
    <row r="708" spans="1:20" ht="15" customHeight="1" x14ac:dyDescent="0.2">
      <c r="A708" s="230" t="s">
        <v>2510</v>
      </c>
      <c r="B708" s="99">
        <v>64</v>
      </c>
      <c r="C708" s="100">
        <v>24283</v>
      </c>
      <c r="D708" s="233" t="s">
        <v>1119</v>
      </c>
      <c r="E708" s="101" t="s">
        <v>403</v>
      </c>
      <c r="F708" s="220" t="s">
        <v>1571</v>
      </c>
      <c r="G708" s="216" t="s">
        <v>2528</v>
      </c>
      <c r="H708" s="216">
        <v>21.517999999999997</v>
      </c>
      <c r="I708" s="220" t="s">
        <v>417</v>
      </c>
      <c r="J708" s="137">
        <v>12</v>
      </c>
      <c r="K708" s="105">
        <v>18.739999999999998</v>
      </c>
      <c r="L708" s="105" t="s">
        <v>1575</v>
      </c>
      <c r="M708" s="129">
        <f>SUMIFS('C - Sazby a jednotkové ceny'!$H$7:$H$69,'C - Sazby a jednotkové ceny'!$E$7:$E$69,I708,'C - Sazby a jednotkové ceny'!$F$7:$F$69,J708)</f>
        <v>0</v>
      </c>
      <c r="N708" s="131">
        <f t="shared" si="10"/>
        <v>0</v>
      </c>
      <c r="O708" s="137" t="s">
        <v>1586</v>
      </c>
      <c r="P708" s="105" t="s">
        <v>1585</v>
      </c>
      <c r="Q708" s="105" t="s">
        <v>1585</v>
      </c>
      <c r="R708" s="105" t="s">
        <v>1585</v>
      </c>
      <c r="S708" s="105" t="s">
        <v>1585</v>
      </c>
      <c r="T708" s="105" t="s">
        <v>1585</v>
      </c>
    </row>
    <row r="709" spans="1:20" ht="15" customHeight="1" x14ac:dyDescent="0.2">
      <c r="A709" s="230" t="s">
        <v>2510</v>
      </c>
      <c r="B709" s="99">
        <v>64</v>
      </c>
      <c r="C709" s="100">
        <v>24283</v>
      </c>
      <c r="D709" s="233" t="s">
        <v>1120</v>
      </c>
      <c r="E709" s="101" t="s">
        <v>403</v>
      </c>
      <c r="F709" s="220" t="s">
        <v>1571</v>
      </c>
      <c r="G709" s="216" t="s">
        <v>2528</v>
      </c>
      <c r="H709" s="216">
        <v>21.517999999999997</v>
      </c>
      <c r="I709" s="220" t="s">
        <v>417</v>
      </c>
      <c r="J709" s="137">
        <v>12</v>
      </c>
      <c r="K709" s="105">
        <v>17.47</v>
      </c>
      <c r="L709" s="105" t="s">
        <v>1575</v>
      </c>
      <c r="M709" s="129">
        <f>SUMIFS('C - Sazby a jednotkové ceny'!$H$7:$H$69,'C - Sazby a jednotkové ceny'!$E$7:$E$69,I709,'C - Sazby a jednotkové ceny'!$F$7:$F$69,J709)</f>
        <v>0</v>
      </c>
      <c r="N709" s="131">
        <f t="shared" si="10"/>
        <v>0</v>
      </c>
      <c r="O709" s="137" t="s">
        <v>1586</v>
      </c>
      <c r="P709" s="105" t="s">
        <v>1585</v>
      </c>
      <c r="Q709" s="105" t="s">
        <v>1585</v>
      </c>
      <c r="R709" s="105" t="s">
        <v>1585</v>
      </c>
      <c r="S709" s="105" t="s">
        <v>1585</v>
      </c>
      <c r="T709" s="105" t="s">
        <v>1585</v>
      </c>
    </row>
    <row r="710" spans="1:20" ht="15" customHeight="1" x14ac:dyDescent="0.2">
      <c r="A710" s="230" t="s">
        <v>2510</v>
      </c>
      <c r="B710" s="99">
        <v>64</v>
      </c>
      <c r="C710" s="100">
        <v>24283</v>
      </c>
      <c r="D710" s="233" t="s">
        <v>1121</v>
      </c>
      <c r="E710" s="101" t="s">
        <v>403</v>
      </c>
      <c r="F710" s="220" t="s">
        <v>1572</v>
      </c>
      <c r="G710" s="216" t="s">
        <v>2517</v>
      </c>
      <c r="H710" s="216">
        <v>0</v>
      </c>
      <c r="I710" s="220" t="s">
        <v>418</v>
      </c>
      <c r="J710" s="137">
        <v>12</v>
      </c>
      <c r="K710" s="105">
        <v>5.38</v>
      </c>
      <c r="L710" s="105" t="s">
        <v>1575</v>
      </c>
      <c r="M710" s="129">
        <f>SUMIFS('C - Sazby a jednotkové ceny'!$H$7:$H$69,'C - Sazby a jednotkové ceny'!$E$7:$E$69,I710,'C - Sazby a jednotkové ceny'!$F$7:$F$69,J710)</f>
        <v>0</v>
      </c>
      <c r="N710" s="131">
        <f t="shared" si="10"/>
        <v>0</v>
      </c>
      <c r="O710" s="137" t="s">
        <v>1586</v>
      </c>
      <c r="P710" s="105" t="s">
        <v>1585</v>
      </c>
      <c r="Q710" s="105" t="s">
        <v>1585</v>
      </c>
      <c r="R710" s="105" t="s">
        <v>1585</v>
      </c>
      <c r="S710" s="105" t="s">
        <v>1585</v>
      </c>
      <c r="T710" s="105" t="s">
        <v>1585</v>
      </c>
    </row>
    <row r="711" spans="1:20" ht="15" customHeight="1" x14ac:dyDescent="0.2">
      <c r="A711" s="230" t="s">
        <v>2510</v>
      </c>
      <c r="B711" s="99">
        <v>64</v>
      </c>
      <c r="C711" s="100">
        <v>24283</v>
      </c>
      <c r="D711" s="233" t="s">
        <v>1122</v>
      </c>
      <c r="E711" s="101" t="s">
        <v>403</v>
      </c>
      <c r="F711" s="220" t="s">
        <v>1571</v>
      </c>
      <c r="G711" s="216" t="s">
        <v>1550</v>
      </c>
      <c r="H711" s="216">
        <v>6.1049999999999995</v>
      </c>
      <c r="I711" s="220" t="s">
        <v>417</v>
      </c>
      <c r="J711" s="137">
        <v>12</v>
      </c>
      <c r="K711" s="105">
        <v>8.4</v>
      </c>
      <c r="L711" s="105" t="s">
        <v>1575</v>
      </c>
      <c r="M711" s="129">
        <f>SUMIFS('C - Sazby a jednotkové ceny'!$H$7:$H$69,'C - Sazby a jednotkové ceny'!$E$7:$E$69,I711,'C - Sazby a jednotkové ceny'!$F$7:$F$69,J711)</f>
        <v>0</v>
      </c>
      <c r="N711" s="131">
        <f t="shared" ref="N711:N774" si="11">J711*M711*K711*(365/12/28)</f>
        <v>0</v>
      </c>
      <c r="O711" s="137" t="s">
        <v>1586</v>
      </c>
      <c r="P711" s="105" t="s">
        <v>1585</v>
      </c>
      <c r="Q711" s="105" t="s">
        <v>1585</v>
      </c>
      <c r="R711" s="105" t="s">
        <v>1585</v>
      </c>
      <c r="S711" s="105" t="s">
        <v>1585</v>
      </c>
      <c r="T711" s="105" t="s">
        <v>1585</v>
      </c>
    </row>
    <row r="712" spans="1:20" ht="15" customHeight="1" x14ac:dyDescent="0.2">
      <c r="A712" s="230" t="s">
        <v>2510</v>
      </c>
      <c r="B712" s="99">
        <v>64</v>
      </c>
      <c r="C712" s="100">
        <v>24283</v>
      </c>
      <c r="D712" s="233" t="s">
        <v>1123</v>
      </c>
      <c r="E712" s="101" t="s">
        <v>403</v>
      </c>
      <c r="F712" s="220" t="s">
        <v>1571</v>
      </c>
      <c r="G712" s="216" t="s">
        <v>1551</v>
      </c>
      <c r="H712" s="216">
        <v>14.78656</v>
      </c>
      <c r="I712" s="220" t="s">
        <v>417</v>
      </c>
      <c r="J712" s="137">
        <v>12</v>
      </c>
      <c r="K712" s="105">
        <v>8.1</v>
      </c>
      <c r="L712" s="105" t="s">
        <v>1575</v>
      </c>
      <c r="M712" s="129">
        <f>SUMIFS('C - Sazby a jednotkové ceny'!$H$7:$H$69,'C - Sazby a jednotkové ceny'!$E$7:$E$69,I712,'C - Sazby a jednotkové ceny'!$F$7:$F$69,J712)</f>
        <v>0</v>
      </c>
      <c r="N712" s="131">
        <f t="shared" si="11"/>
        <v>0</v>
      </c>
      <c r="O712" s="137" t="s">
        <v>1586</v>
      </c>
      <c r="P712" s="105" t="s">
        <v>1585</v>
      </c>
      <c r="Q712" s="105" t="s">
        <v>1585</v>
      </c>
      <c r="R712" s="105" t="s">
        <v>1585</v>
      </c>
      <c r="S712" s="105" t="s">
        <v>1585</v>
      </c>
      <c r="T712" s="105" t="s">
        <v>1585</v>
      </c>
    </row>
    <row r="713" spans="1:20" ht="15" customHeight="1" x14ac:dyDescent="0.2">
      <c r="A713" s="230" t="s">
        <v>2510</v>
      </c>
      <c r="B713" s="99">
        <v>64</v>
      </c>
      <c r="C713" s="100">
        <v>24283</v>
      </c>
      <c r="D713" s="233" t="s">
        <v>1124</v>
      </c>
      <c r="E713" s="101" t="s">
        <v>403</v>
      </c>
      <c r="F713" s="220" t="s">
        <v>1571</v>
      </c>
      <c r="G713" s="216" t="s">
        <v>1551</v>
      </c>
      <c r="H713" s="216">
        <v>14.78656</v>
      </c>
      <c r="I713" s="220" t="s">
        <v>417</v>
      </c>
      <c r="J713" s="137">
        <v>12</v>
      </c>
      <c r="K713" s="105">
        <v>34.5</v>
      </c>
      <c r="L713" s="105" t="s">
        <v>1575</v>
      </c>
      <c r="M713" s="129">
        <f>SUMIFS('C - Sazby a jednotkové ceny'!$H$7:$H$69,'C - Sazby a jednotkové ceny'!$E$7:$E$69,I713,'C - Sazby a jednotkové ceny'!$F$7:$F$69,J713)</f>
        <v>0</v>
      </c>
      <c r="N713" s="131">
        <f t="shared" si="11"/>
        <v>0</v>
      </c>
      <c r="O713" s="137" t="s">
        <v>1586</v>
      </c>
      <c r="P713" s="105" t="s">
        <v>1585</v>
      </c>
      <c r="Q713" s="105" t="s">
        <v>1585</v>
      </c>
      <c r="R713" s="105" t="s">
        <v>1585</v>
      </c>
      <c r="S713" s="105" t="s">
        <v>1585</v>
      </c>
      <c r="T713" s="105" t="s">
        <v>1585</v>
      </c>
    </row>
    <row r="714" spans="1:20" ht="15" customHeight="1" x14ac:dyDescent="0.2">
      <c r="A714" s="230" t="s">
        <v>2510</v>
      </c>
      <c r="B714" s="99">
        <v>64</v>
      </c>
      <c r="C714" s="100">
        <v>24283</v>
      </c>
      <c r="D714" s="233" t="s">
        <v>1125</v>
      </c>
      <c r="E714" s="101" t="s">
        <v>403</v>
      </c>
      <c r="F714" s="220" t="s">
        <v>1571</v>
      </c>
      <c r="G714" s="216" t="s">
        <v>1551</v>
      </c>
      <c r="H714" s="216">
        <v>223.946</v>
      </c>
      <c r="I714" s="220" t="s">
        <v>417</v>
      </c>
      <c r="J714" s="137">
        <v>12</v>
      </c>
      <c r="K714" s="105">
        <v>193.761</v>
      </c>
      <c r="L714" s="105" t="s">
        <v>1575</v>
      </c>
      <c r="M714" s="129">
        <f>SUMIFS('C - Sazby a jednotkové ceny'!$H$7:$H$69,'C - Sazby a jednotkové ceny'!$E$7:$E$69,I714,'C - Sazby a jednotkové ceny'!$F$7:$F$69,J714)</f>
        <v>0</v>
      </c>
      <c r="N714" s="131">
        <f t="shared" si="11"/>
        <v>0</v>
      </c>
      <c r="O714" s="137" t="s">
        <v>1585</v>
      </c>
      <c r="P714" s="105" t="s">
        <v>1585</v>
      </c>
      <c r="Q714" s="105" t="s">
        <v>1585</v>
      </c>
      <c r="R714" s="105" t="s">
        <v>1585</v>
      </c>
      <c r="S714" s="105" t="s">
        <v>1585</v>
      </c>
      <c r="T714" s="105" t="s">
        <v>1585</v>
      </c>
    </row>
    <row r="715" spans="1:20" ht="15" customHeight="1" x14ac:dyDescent="0.2">
      <c r="A715" s="230" t="s">
        <v>2510</v>
      </c>
      <c r="B715" s="99">
        <v>64</v>
      </c>
      <c r="C715" s="100">
        <v>24283</v>
      </c>
      <c r="D715" s="233" t="s">
        <v>1126</v>
      </c>
      <c r="E715" s="101" t="s">
        <v>403</v>
      </c>
      <c r="F715" s="220" t="s">
        <v>1571</v>
      </c>
      <c r="G715" s="216" t="s">
        <v>1551</v>
      </c>
      <c r="H715" s="216">
        <v>64.553999999999988</v>
      </c>
      <c r="I715" s="220" t="s">
        <v>417</v>
      </c>
      <c r="J715" s="137">
        <v>12</v>
      </c>
      <c r="K715" s="105">
        <v>26.6</v>
      </c>
      <c r="L715" s="105" t="s">
        <v>1575</v>
      </c>
      <c r="M715" s="129">
        <f>SUMIFS('C - Sazby a jednotkové ceny'!$H$7:$H$69,'C - Sazby a jednotkové ceny'!$E$7:$E$69,I715,'C - Sazby a jednotkové ceny'!$F$7:$F$69,J715)</f>
        <v>0</v>
      </c>
      <c r="N715" s="131">
        <f t="shared" si="11"/>
        <v>0</v>
      </c>
      <c r="O715" s="137" t="s">
        <v>1586</v>
      </c>
      <c r="P715" s="105" t="s">
        <v>1585</v>
      </c>
      <c r="Q715" s="105" t="s">
        <v>1585</v>
      </c>
      <c r="R715" s="105" t="s">
        <v>1585</v>
      </c>
      <c r="S715" s="105" t="s">
        <v>1585</v>
      </c>
      <c r="T715" s="105" t="s">
        <v>1585</v>
      </c>
    </row>
    <row r="716" spans="1:20" ht="15" customHeight="1" x14ac:dyDescent="0.2">
      <c r="A716" s="230" t="s">
        <v>489</v>
      </c>
      <c r="B716" s="99">
        <v>64</v>
      </c>
      <c r="C716" s="100">
        <v>24283</v>
      </c>
      <c r="D716" s="233" t="s">
        <v>1127</v>
      </c>
      <c r="E716" s="101" t="s">
        <v>403</v>
      </c>
      <c r="F716" s="220" t="s">
        <v>1571</v>
      </c>
      <c r="G716" s="216" t="s">
        <v>2547</v>
      </c>
      <c r="H716" s="216">
        <v>0</v>
      </c>
      <c r="I716" s="220" t="s">
        <v>417</v>
      </c>
      <c r="J716" s="137">
        <v>12</v>
      </c>
      <c r="K716" s="105">
        <v>3.29</v>
      </c>
      <c r="L716" s="105" t="s">
        <v>1575</v>
      </c>
      <c r="M716" s="129">
        <f>SUMIFS('C - Sazby a jednotkové ceny'!$H$7:$H$69,'C - Sazby a jednotkové ceny'!$E$7:$E$69,I716,'C - Sazby a jednotkové ceny'!$F$7:$F$69,J716)</f>
        <v>0</v>
      </c>
      <c r="N716" s="131">
        <f t="shared" si="11"/>
        <v>0</v>
      </c>
      <c r="O716" s="137" t="s">
        <v>1586</v>
      </c>
      <c r="P716" s="105" t="s">
        <v>1585</v>
      </c>
      <c r="Q716" s="105" t="s">
        <v>1585</v>
      </c>
      <c r="R716" s="105" t="s">
        <v>1585</v>
      </c>
      <c r="S716" s="105" t="s">
        <v>1585</v>
      </c>
      <c r="T716" s="105" t="s">
        <v>1585</v>
      </c>
    </row>
    <row r="717" spans="1:20" ht="15" customHeight="1" x14ac:dyDescent="0.2">
      <c r="A717" s="230" t="s">
        <v>489</v>
      </c>
      <c r="B717" s="99">
        <v>64</v>
      </c>
      <c r="C717" s="100">
        <v>24283</v>
      </c>
      <c r="D717" s="233" t="s">
        <v>1128</v>
      </c>
      <c r="E717" s="101" t="s">
        <v>403</v>
      </c>
      <c r="F717" s="220" t="s">
        <v>1571</v>
      </c>
      <c r="G717" s="216" t="s">
        <v>1558</v>
      </c>
      <c r="H717" s="216">
        <v>0</v>
      </c>
      <c r="I717" s="220" t="s">
        <v>417</v>
      </c>
      <c r="J717" s="137">
        <v>12</v>
      </c>
      <c r="K717" s="105">
        <v>5</v>
      </c>
      <c r="L717" s="105" t="s">
        <v>1575</v>
      </c>
      <c r="M717" s="129">
        <f>SUMIFS('C - Sazby a jednotkové ceny'!$H$7:$H$69,'C - Sazby a jednotkové ceny'!$E$7:$E$69,I717,'C - Sazby a jednotkové ceny'!$F$7:$F$69,J717)</f>
        <v>0</v>
      </c>
      <c r="N717" s="131">
        <f t="shared" si="11"/>
        <v>0</v>
      </c>
      <c r="O717" s="137" t="s">
        <v>1586</v>
      </c>
      <c r="P717" s="105" t="s">
        <v>1585</v>
      </c>
      <c r="Q717" s="105" t="s">
        <v>1585</v>
      </c>
      <c r="R717" s="105" t="s">
        <v>1585</v>
      </c>
      <c r="S717" s="105" t="s">
        <v>1585</v>
      </c>
      <c r="T717" s="105" t="s">
        <v>1585</v>
      </c>
    </row>
    <row r="718" spans="1:20" ht="15" customHeight="1" x14ac:dyDescent="0.2">
      <c r="A718" s="230" t="s">
        <v>2510</v>
      </c>
      <c r="B718" s="99">
        <v>64</v>
      </c>
      <c r="C718" s="100">
        <v>24283</v>
      </c>
      <c r="D718" s="233" t="s">
        <v>1129</v>
      </c>
      <c r="E718" s="101" t="s">
        <v>403</v>
      </c>
      <c r="F718" s="220" t="s">
        <v>1571</v>
      </c>
      <c r="G718" s="216" t="s">
        <v>1552</v>
      </c>
      <c r="H718" s="216">
        <v>88.938400000000001</v>
      </c>
      <c r="I718" s="220" t="s">
        <v>417</v>
      </c>
      <c r="J718" s="137">
        <v>12</v>
      </c>
      <c r="K718" s="105">
        <v>33</v>
      </c>
      <c r="L718" s="105" t="s">
        <v>1575</v>
      </c>
      <c r="M718" s="129">
        <f>SUMIFS('C - Sazby a jednotkové ceny'!$H$7:$H$69,'C - Sazby a jednotkové ceny'!$E$7:$E$69,I718,'C - Sazby a jednotkové ceny'!$F$7:$F$69,J718)</f>
        <v>0</v>
      </c>
      <c r="N718" s="131">
        <f t="shared" si="11"/>
        <v>0</v>
      </c>
      <c r="O718" s="137" t="s">
        <v>1586</v>
      </c>
      <c r="P718" s="105" t="s">
        <v>1585</v>
      </c>
      <c r="Q718" s="105" t="s">
        <v>1585</v>
      </c>
      <c r="R718" s="105" t="s">
        <v>1585</v>
      </c>
      <c r="S718" s="105" t="s">
        <v>1585</v>
      </c>
      <c r="T718" s="105" t="s">
        <v>1585</v>
      </c>
    </row>
    <row r="719" spans="1:20" ht="15" customHeight="1" x14ac:dyDescent="0.2">
      <c r="A719" s="230" t="s">
        <v>2510</v>
      </c>
      <c r="B719" s="99">
        <v>64</v>
      </c>
      <c r="C719" s="100">
        <v>24283</v>
      </c>
      <c r="D719" s="233" t="s">
        <v>1130</v>
      </c>
      <c r="E719" s="101" t="s">
        <v>403</v>
      </c>
      <c r="F719" s="220" t="s">
        <v>1571</v>
      </c>
      <c r="G719" s="216" t="s">
        <v>1552</v>
      </c>
      <c r="H719" s="216">
        <v>15.300800000000001</v>
      </c>
      <c r="I719" s="220" t="s">
        <v>417</v>
      </c>
      <c r="J719" s="137">
        <v>12</v>
      </c>
      <c r="K719" s="105">
        <v>19.100000000000001</v>
      </c>
      <c r="L719" s="105" t="s">
        <v>1575</v>
      </c>
      <c r="M719" s="129">
        <f>SUMIFS('C - Sazby a jednotkové ceny'!$H$7:$H$69,'C - Sazby a jednotkové ceny'!$E$7:$E$69,I719,'C - Sazby a jednotkové ceny'!$F$7:$F$69,J719)</f>
        <v>0</v>
      </c>
      <c r="N719" s="131">
        <f t="shared" si="11"/>
        <v>0</v>
      </c>
      <c r="O719" s="137" t="s">
        <v>1586</v>
      </c>
      <c r="P719" s="105" t="s">
        <v>1585</v>
      </c>
      <c r="Q719" s="105" t="s">
        <v>1585</v>
      </c>
      <c r="R719" s="105" t="s">
        <v>1585</v>
      </c>
      <c r="S719" s="105" t="s">
        <v>1585</v>
      </c>
      <c r="T719" s="105" t="s">
        <v>1585</v>
      </c>
    </row>
    <row r="720" spans="1:20" ht="15" customHeight="1" x14ac:dyDescent="0.2">
      <c r="A720" s="230" t="s">
        <v>2510</v>
      </c>
      <c r="B720" s="99">
        <v>64</v>
      </c>
      <c r="C720" s="100">
        <v>24283</v>
      </c>
      <c r="D720" s="233" t="s">
        <v>1131</v>
      </c>
      <c r="E720" s="101" t="s">
        <v>403</v>
      </c>
      <c r="F720" s="220" t="s">
        <v>1571</v>
      </c>
      <c r="G720" s="216" t="s">
        <v>1552</v>
      </c>
      <c r="H720" s="216">
        <v>0</v>
      </c>
      <c r="I720" s="220" t="s">
        <v>417</v>
      </c>
      <c r="J720" s="137">
        <v>12</v>
      </c>
      <c r="K720" s="105">
        <v>15.5</v>
      </c>
      <c r="L720" s="105" t="s">
        <v>1575</v>
      </c>
      <c r="M720" s="129">
        <f>SUMIFS('C - Sazby a jednotkové ceny'!$H$7:$H$69,'C - Sazby a jednotkové ceny'!$E$7:$E$69,I720,'C - Sazby a jednotkové ceny'!$F$7:$F$69,J720)</f>
        <v>0</v>
      </c>
      <c r="N720" s="131">
        <f t="shared" si="11"/>
        <v>0</v>
      </c>
      <c r="O720" s="137" t="s">
        <v>1586</v>
      </c>
      <c r="P720" s="105" t="s">
        <v>1585</v>
      </c>
      <c r="Q720" s="105" t="s">
        <v>1585</v>
      </c>
      <c r="R720" s="105" t="s">
        <v>1585</v>
      </c>
      <c r="S720" s="105" t="s">
        <v>1585</v>
      </c>
      <c r="T720" s="105" t="s">
        <v>1585</v>
      </c>
    </row>
    <row r="721" spans="1:20" ht="15" customHeight="1" x14ac:dyDescent="0.2">
      <c r="A721" s="230" t="s">
        <v>2510</v>
      </c>
      <c r="B721" s="99">
        <v>64</v>
      </c>
      <c r="C721" s="100">
        <v>24283</v>
      </c>
      <c r="D721" s="233" t="s">
        <v>1132</v>
      </c>
      <c r="E721" s="101" t="s">
        <v>403</v>
      </c>
      <c r="F721" s="220" t="s">
        <v>1571</v>
      </c>
      <c r="G721" s="216" t="s">
        <v>1552</v>
      </c>
      <c r="H721" s="216">
        <v>21.517999999999997</v>
      </c>
      <c r="I721" s="220" t="s">
        <v>417</v>
      </c>
      <c r="J721" s="137">
        <v>12</v>
      </c>
      <c r="K721" s="105">
        <v>24.25</v>
      </c>
      <c r="L721" s="105" t="s">
        <v>1575</v>
      </c>
      <c r="M721" s="129">
        <f>SUMIFS('C - Sazby a jednotkové ceny'!$H$7:$H$69,'C - Sazby a jednotkové ceny'!$E$7:$E$69,I721,'C - Sazby a jednotkové ceny'!$F$7:$F$69,J721)</f>
        <v>0</v>
      </c>
      <c r="N721" s="131">
        <f t="shared" si="11"/>
        <v>0</v>
      </c>
      <c r="O721" s="137" t="s">
        <v>1586</v>
      </c>
      <c r="P721" s="105" t="s">
        <v>1585</v>
      </c>
      <c r="Q721" s="105" t="s">
        <v>1585</v>
      </c>
      <c r="R721" s="105" t="s">
        <v>1585</v>
      </c>
      <c r="S721" s="105" t="s">
        <v>1585</v>
      </c>
      <c r="T721" s="105" t="s">
        <v>1585</v>
      </c>
    </row>
    <row r="722" spans="1:20" ht="15" customHeight="1" x14ac:dyDescent="0.2">
      <c r="A722" s="230" t="s">
        <v>2510</v>
      </c>
      <c r="B722" s="99">
        <v>64</v>
      </c>
      <c r="C722" s="100">
        <v>24283</v>
      </c>
      <c r="D722" s="233" t="s">
        <v>1133</v>
      </c>
      <c r="E722" s="101" t="s">
        <v>403</v>
      </c>
      <c r="F722" s="220" t="s">
        <v>1571</v>
      </c>
      <c r="G722" s="216" t="s">
        <v>1552</v>
      </c>
      <c r="H722" s="216">
        <v>21.517999999999997</v>
      </c>
      <c r="I722" s="220" t="s">
        <v>417</v>
      </c>
      <c r="J722" s="137">
        <v>12</v>
      </c>
      <c r="K722" s="105">
        <v>20.14</v>
      </c>
      <c r="L722" s="105" t="s">
        <v>1575</v>
      </c>
      <c r="M722" s="129">
        <f>SUMIFS('C - Sazby a jednotkové ceny'!$H$7:$H$69,'C - Sazby a jednotkové ceny'!$E$7:$E$69,I722,'C - Sazby a jednotkové ceny'!$F$7:$F$69,J722)</f>
        <v>0</v>
      </c>
      <c r="N722" s="131">
        <f t="shared" si="11"/>
        <v>0</v>
      </c>
      <c r="O722" s="137" t="s">
        <v>1586</v>
      </c>
      <c r="P722" s="105" t="s">
        <v>1585</v>
      </c>
      <c r="Q722" s="105" t="s">
        <v>1585</v>
      </c>
      <c r="R722" s="105" t="s">
        <v>1585</v>
      </c>
      <c r="S722" s="105" t="s">
        <v>1585</v>
      </c>
      <c r="T722" s="105" t="s">
        <v>1585</v>
      </c>
    </row>
    <row r="723" spans="1:20" ht="15" customHeight="1" x14ac:dyDescent="0.2">
      <c r="A723" s="230" t="s">
        <v>2510</v>
      </c>
      <c r="B723" s="99">
        <v>64</v>
      </c>
      <c r="C723" s="100">
        <v>24283</v>
      </c>
      <c r="D723" s="233" t="s">
        <v>1134</v>
      </c>
      <c r="E723" s="101" t="s">
        <v>403</v>
      </c>
      <c r="F723" s="220" t="s">
        <v>1571</v>
      </c>
      <c r="G723" s="216" t="s">
        <v>1552</v>
      </c>
      <c r="H723" s="216">
        <v>21.517999999999997</v>
      </c>
      <c r="I723" s="220" t="s">
        <v>417</v>
      </c>
      <c r="J723" s="137">
        <v>12</v>
      </c>
      <c r="K723" s="105">
        <v>19.11</v>
      </c>
      <c r="L723" s="105" t="s">
        <v>1575</v>
      </c>
      <c r="M723" s="129">
        <f>SUMIFS('C - Sazby a jednotkové ceny'!$H$7:$H$69,'C - Sazby a jednotkové ceny'!$E$7:$E$69,I723,'C - Sazby a jednotkové ceny'!$F$7:$F$69,J723)</f>
        <v>0</v>
      </c>
      <c r="N723" s="131">
        <f t="shared" si="11"/>
        <v>0</v>
      </c>
      <c r="O723" s="137" t="s">
        <v>1586</v>
      </c>
      <c r="P723" s="105" t="s">
        <v>1585</v>
      </c>
      <c r="Q723" s="105" t="s">
        <v>1585</v>
      </c>
      <c r="R723" s="105" t="s">
        <v>1585</v>
      </c>
      <c r="S723" s="105" t="s">
        <v>1585</v>
      </c>
      <c r="T723" s="105" t="s">
        <v>1585</v>
      </c>
    </row>
    <row r="724" spans="1:20" ht="15" customHeight="1" x14ac:dyDescent="0.2">
      <c r="A724" s="230" t="s">
        <v>489</v>
      </c>
      <c r="B724" s="99">
        <v>64</v>
      </c>
      <c r="C724" s="100">
        <v>24283</v>
      </c>
      <c r="D724" s="233" t="s">
        <v>1135</v>
      </c>
      <c r="E724" s="101" t="s">
        <v>403</v>
      </c>
      <c r="F724" s="220" t="s">
        <v>1571</v>
      </c>
      <c r="G724" s="216" t="s">
        <v>1552</v>
      </c>
      <c r="H724" s="216">
        <v>21.517999999999997</v>
      </c>
      <c r="I724" s="220" t="s">
        <v>417</v>
      </c>
      <c r="J724" s="137">
        <v>12</v>
      </c>
      <c r="K724" s="105">
        <v>20.48</v>
      </c>
      <c r="L724" s="105" t="s">
        <v>1575</v>
      </c>
      <c r="M724" s="129">
        <f>SUMIFS('C - Sazby a jednotkové ceny'!$H$7:$H$69,'C - Sazby a jednotkové ceny'!$E$7:$E$69,I724,'C - Sazby a jednotkové ceny'!$F$7:$F$69,J724)</f>
        <v>0</v>
      </c>
      <c r="N724" s="131">
        <f t="shared" si="11"/>
        <v>0</v>
      </c>
      <c r="O724" s="137" t="s">
        <v>1586</v>
      </c>
      <c r="P724" s="105" t="s">
        <v>1585</v>
      </c>
      <c r="Q724" s="105" t="s">
        <v>1585</v>
      </c>
      <c r="R724" s="105" t="s">
        <v>1585</v>
      </c>
      <c r="S724" s="105" t="s">
        <v>1585</v>
      </c>
      <c r="T724" s="105" t="s">
        <v>1585</v>
      </c>
    </row>
    <row r="725" spans="1:20" ht="15" customHeight="1" x14ac:dyDescent="0.2">
      <c r="A725" s="230" t="s">
        <v>489</v>
      </c>
      <c r="B725" s="99">
        <v>64</v>
      </c>
      <c r="C725" s="100">
        <v>24283</v>
      </c>
      <c r="D725" s="233" t="s">
        <v>1136</v>
      </c>
      <c r="E725" s="101" t="s">
        <v>403</v>
      </c>
      <c r="F725" s="220" t="s">
        <v>1571</v>
      </c>
      <c r="G725" s="216" t="s">
        <v>1552</v>
      </c>
      <c r="H725" s="216">
        <v>21.517999999999997</v>
      </c>
      <c r="I725" s="220" t="s">
        <v>417</v>
      </c>
      <c r="J725" s="137">
        <v>12</v>
      </c>
      <c r="K725" s="105">
        <v>15.26</v>
      </c>
      <c r="L725" s="105" t="s">
        <v>1575</v>
      </c>
      <c r="M725" s="129">
        <f>SUMIFS('C - Sazby a jednotkové ceny'!$H$7:$H$69,'C - Sazby a jednotkové ceny'!$E$7:$E$69,I725,'C - Sazby a jednotkové ceny'!$F$7:$F$69,J725)</f>
        <v>0</v>
      </c>
      <c r="N725" s="131">
        <f t="shared" si="11"/>
        <v>0</v>
      </c>
      <c r="O725" s="137" t="s">
        <v>1586</v>
      </c>
      <c r="P725" s="105" t="s">
        <v>1585</v>
      </c>
      <c r="Q725" s="105" t="s">
        <v>1585</v>
      </c>
      <c r="R725" s="105" t="s">
        <v>1585</v>
      </c>
      <c r="S725" s="105" t="s">
        <v>1585</v>
      </c>
      <c r="T725" s="105" t="s">
        <v>1585</v>
      </c>
    </row>
    <row r="726" spans="1:20" ht="15" customHeight="1" x14ac:dyDescent="0.2">
      <c r="A726" s="230" t="s">
        <v>2510</v>
      </c>
      <c r="B726" s="99">
        <v>64</v>
      </c>
      <c r="C726" s="100">
        <v>24283</v>
      </c>
      <c r="D726" s="233" t="s">
        <v>1137</v>
      </c>
      <c r="E726" s="101" t="s">
        <v>403</v>
      </c>
      <c r="F726" s="220" t="s">
        <v>1571</v>
      </c>
      <c r="G726" s="216" t="s">
        <v>1552</v>
      </c>
      <c r="H726" s="216">
        <v>21.517999999999997</v>
      </c>
      <c r="I726" s="220" t="s">
        <v>417</v>
      </c>
      <c r="J726" s="137">
        <v>12</v>
      </c>
      <c r="K726" s="105">
        <v>19.11</v>
      </c>
      <c r="L726" s="105" t="s">
        <v>1575</v>
      </c>
      <c r="M726" s="129">
        <f>SUMIFS('C - Sazby a jednotkové ceny'!$H$7:$H$69,'C - Sazby a jednotkové ceny'!$E$7:$E$69,I726,'C - Sazby a jednotkové ceny'!$F$7:$F$69,J726)</f>
        <v>0</v>
      </c>
      <c r="N726" s="131">
        <f t="shared" si="11"/>
        <v>0</v>
      </c>
      <c r="O726" s="137" t="s">
        <v>1586</v>
      </c>
      <c r="P726" s="105" t="s">
        <v>1585</v>
      </c>
      <c r="Q726" s="105" t="s">
        <v>1585</v>
      </c>
      <c r="R726" s="105" t="s">
        <v>1585</v>
      </c>
      <c r="S726" s="105" t="s">
        <v>1585</v>
      </c>
      <c r="T726" s="105" t="s">
        <v>1585</v>
      </c>
    </row>
    <row r="727" spans="1:20" ht="15" customHeight="1" x14ac:dyDescent="0.2">
      <c r="A727" s="230" t="s">
        <v>2510</v>
      </c>
      <c r="B727" s="99">
        <v>64</v>
      </c>
      <c r="C727" s="100">
        <v>24283</v>
      </c>
      <c r="D727" s="233" t="s">
        <v>1138</v>
      </c>
      <c r="E727" s="101" t="s">
        <v>403</v>
      </c>
      <c r="F727" s="220" t="s">
        <v>1571</v>
      </c>
      <c r="G727" s="216" t="s">
        <v>1552</v>
      </c>
      <c r="H727" s="216">
        <v>21.517999999999997</v>
      </c>
      <c r="I727" s="220" t="s">
        <v>417</v>
      </c>
      <c r="J727" s="137">
        <v>12</v>
      </c>
      <c r="K727" s="105">
        <v>21.51</v>
      </c>
      <c r="L727" s="105" t="s">
        <v>1575</v>
      </c>
      <c r="M727" s="129">
        <f>SUMIFS('C - Sazby a jednotkové ceny'!$H$7:$H$69,'C - Sazby a jednotkové ceny'!$E$7:$E$69,I727,'C - Sazby a jednotkové ceny'!$F$7:$F$69,J727)</f>
        <v>0</v>
      </c>
      <c r="N727" s="131">
        <f t="shared" si="11"/>
        <v>0</v>
      </c>
      <c r="O727" s="137" t="s">
        <v>1586</v>
      </c>
      <c r="P727" s="105" t="s">
        <v>1585</v>
      </c>
      <c r="Q727" s="105" t="s">
        <v>1585</v>
      </c>
      <c r="R727" s="105" t="s">
        <v>1585</v>
      </c>
      <c r="S727" s="105" t="s">
        <v>1585</v>
      </c>
      <c r="T727" s="105" t="s">
        <v>1585</v>
      </c>
    </row>
    <row r="728" spans="1:20" ht="15" customHeight="1" x14ac:dyDescent="0.2">
      <c r="A728" s="230" t="s">
        <v>489</v>
      </c>
      <c r="B728" s="99">
        <v>64</v>
      </c>
      <c r="C728" s="100">
        <v>24283</v>
      </c>
      <c r="D728" s="233" t="s">
        <v>1139</v>
      </c>
      <c r="E728" s="101" t="s">
        <v>403</v>
      </c>
      <c r="F728" s="220" t="s">
        <v>1571</v>
      </c>
      <c r="G728" s="216" t="s">
        <v>1552</v>
      </c>
      <c r="H728" s="216">
        <v>15.300800000000001</v>
      </c>
      <c r="I728" s="220" t="s">
        <v>417</v>
      </c>
      <c r="J728" s="137">
        <v>12</v>
      </c>
      <c r="K728" s="105">
        <v>17.57</v>
      </c>
      <c r="L728" s="105" t="s">
        <v>1575</v>
      </c>
      <c r="M728" s="129">
        <f>SUMIFS('C - Sazby a jednotkové ceny'!$H$7:$H$69,'C - Sazby a jednotkové ceny'!$E$7:$E$69,I728,'C - Sazby a jednotkové ceny'!$F$7:$F$69,J728)</f>
        <v>0</v>
      </c>
      <c r="N728" s="131">
        <f t="shared" si="11"/>
        <v>0</v>
      </c>
      <c r="O728" s="137" t="s">
        <v>1586</v>
      </c>
      <c r="P728" s="105" t="s">
        <v>1585</v>
      </c>
      <c r="Q728" s="105" t="s">
        <v>1585</v>
      </c>
      <c r="R728" s="105" t="s">
        <v>1585</v>
      </c>
      <c r="S728" s="105" t="s">
        <v>1585</v>
      </c>
      <c r="T728" s="105" t="s">
        <v>1585</v>
      </c>
    </row>
    <row r="729" spans="1:20" ht="15" customHeight="1" x14ac:dyDescent="0.2">
      <c r="A729" s="230" t="s">
        <v>2510</v>
      </c>
      <c r="B729" s="99">
        <v>64</v>
      </c>
      <c r="C729" s="100">
        <v>24283</v>
      </c>
      <c r="D729" s="233" t="s">
        <v>1140</v>
      </c>
      <c r="E729" s="101" t="s">
        <v>403</v>
      </c>
      <c r="F729" s="220" t="s">
        <v>1571</v>
      </c>
      <c r="G729" s="216" t="s">
        <v>1552</v>
      </c>
      <c r="H729" s="216">
        <v>21.517999999999997</v>
      </c>
      <c r="I729" s="220" t="s">
        <v>417</v>
      </c>
      <c r="J729" s="137">
        <v>12</v>
      </c>
      <c r="K729" s="105">
        <v>15.35</v>
      </c>
      <c r="L729" s="105" t="s">
        <v>1575</v>
      </c>
      <c r="M729" s="129">
        <f>SUMIFS('C - Sazby a jednotkové ceny'!$H$7:$H$69,'C - Sazby a jednotkové ceny'!$E$7:$E$69,I729,'C - Sazby a jednotkové ceny'!$F$7:$F$69,J729)</f>
        <v>0</v>
      </c>
      <c r="N729" s="131">
        <f t="shared" si="11"/>
        <v>0</v>
      </c>
      <c r="O729" s="137" t="s">
        <v>1586</v>
      </c>
      <c r="P729" s="105" t="s">
        <v>1585</v>
      </c>
      <c r="Q729" s="105" t="s">
        <v>1585</v>
      </c>
      <c r="R729" s="105" t="s">
        <v>1585</v>
      </c>
      <c r="S729" s="105" t="s">
        <v>1585</v>
      </c>
      <c r="T729" s="105" t="s">
        <v>1585</v>
      </c>
    </row>
    <row r="730" spans="1:20" ht="15" customHeight="1" x14ac:dyDescent="0.2">
      <c r="A730" s="230" t="s">
        <v>2510</v>
      </c>
      <c r="B730" s="99">
        <v>64</v>
      </c>
      <c r="C730" s="100">
        <v>24283</v>
      </c>
      <c r="D730" s="233" t="s">
        <v>1141</v>
      </c>
      <c r="E730" s="101" t="s">
        <v>403</v>
      </c>
      <c r="F730" s="220" t="s">
        <v>1571</v>
      </c>
      <c r="G730" s="216" t="s">
        <v>2526</v>
      </c>
      <c r="H730" s="216">
        <v>0</v>
      </c>
      <c r="I730" s="220" t="s">
        <v>417</v>
      </c>
      <c r="J730" s="137">
        <v>12</v>
      </c>
      <c r="K730" s="105">
        <v>8.09</v>
      </c>
      <c r="L730" s="105" t="s">
        <v>1575</v>
      </c>
      <c r="M730" s="129">
        <f>SUMIFS('C - Sazby a jednotkové ceny'!$H$7:$H$69,'C - Sazby a jednotkové ceny'!$E$7:$E$69,I730,'C - Sazby a jednotkové ceny'!$F$7:$F$69,J730)</f>
        <v>0</v>
      </c>
      <c r="N730" s="131">
        <f t="shared" si="11"/>
        <v>0</v>
      </c>
      <c r="O730" s="137" t="s">
        <v>1586</v>
      </c>
      <c r="P730" s="105" t="s">
        <v>1585</v>
      </c>
      <c r="Q730" s="105" t="s">
        <v>1585</v>
      </c>
      <c r="R730" s="105" t="s">
        <v>1585</v>
      </c>
      <c r="S730" s="105" t="s">
        <v>1585</v>
      </c>
      <c r="T730" s="105" t="s">
        <v>1585</v>
      </c>
    </row>
    <row r="731" spans="1:20" ht="15" customHeight="1" x14ac:dyDescent="0.2">
      <c r="A731" s="230" t="s">
        <v>2510</v>
      </c>
      <c r="B731" s="99">
        <v>64</v>
      </c>
      <c r="C731" s="100">
        <v>24283</v>
      </c>
      <c r="D731" s="233" t="s">
        <v>1142</v>
      </c>
      <c r="E731" s="101" t="s">
        <v>403</v>
      </c>
      <c r="F731" s="220" t="s">
        <v>1571</v>
      </c>
      <c r="G731" s="216" t="s">
        <v>1558</v>
      </c>
      <c r="H731" s="216">
        <v>15.300800000000001</v>
      </c>
      <c r="I731" s="220" t="s">
        <v>417</v>
      </c>
      <c r="J731" s="137">
        <v>12</v>
      </c>
      <c r="K731" s="105">
        <v>18.97</v>
      </c>
      <c r="L731" s="105" t="s">
        <v>1575</v>
      </c>
      <c r="M731" s="129">
        <f>SUMIFS('C - Sazby a jednotkové ceny'!$H$7:$H$69,'C - Sazby a jednotkové ceny'!$E$7:$E$69,I731,'C - Sazby a jednotkové ceny'!$F$7:$F$69,J731)</f>
        <v>0</v>
      </c>
      <c r="N731" s="131">
        <f t="shared" si="11"/>
        <v>0</v>
      </c>
      <c r="O731" s="137" t="s">
        <v>1586</v>
      </c>
      <c r="P731" s="105" t="s">
        <v>1585</v>
      </c>
      <c r="Q731" s="105" t="s">
        <v>1585</v>
      </c>
      <c r="R731" s="105" t="s">
        <v>1585</v>
      </c>
      <c r="S731" s="105" t="s">
        <v>1585</v>
      </c>
      <c r="T731" s="105" t="s">
        <v>1585</v>
      </c>
    </row>
    <row r="732" spans="1:20" ht="15" customHeight="1" x14ac:dyDescent="0.2">
      <c r="A732" s="230" t="s">
        <v>2510</v>
      </c>
      <c r="B732" s="99">
        <v>64</v>
      </c>
      <c r="C732" s="100">
        <v>24283</v>
      </c>
      <c r="D732" s="233" t="s">
        <v>1143</v>
      </c>
      <c r="E732" s="101" t="s">
        <v>403</v>
      </c>
      <c r="F732" s="220" t="s">
        <v>1571</v>
      </c>
      <c r="G732" s="216" t="s">
        <v>1552</v>
      </c>
      <c r="H732" s="216">
        <v>21.517999999999997</v>
      </c>
      <c r="I732" s="220" t="s">
        <v>417</v>
      </c>
      <c r="J732" s="137">
        <v>12</v>
      </c>
      <c r="K732" s="105">
        <v>28.36</v>
      </c>
      <c r="L732" s="105" t="s">
        <v>1575</v>
      </c>
      <c r="M732" s="129">
        <f>SUMIFS('C - Sazby a jednotkové ceny'!$H$7:$H$69,'C - Sazby a jednotkové ceny'!$E$7:$E$69,I732,'C - Sazby a jednotkové ceny'!$F$7:$F$69,J732)</f>
        <v>0</v>
      </c>
      <c r="N732" s="131">
        <f t="shared" si="11"/>
        <v>0</v>
      </c>
      <c r="O732" s="137" t="s">
        <v>1586</v>
      </c>
      <c r="P732" s="105" t="s">
        <v>1585</v>
      </c>
      <c r="Q732" s="105" t="s">
        <v>1585</v>
      </c>
      <c r="R732" s="105" t="s">
        <v>1585</v>
      </c>
      <c r="S732" s="105" t="s">
        <v>1585</v>
      </c>
      <c r="T732" s="105" t="s">
        <v>1585</v>
      </c>
    </row>
    <row r="733" spans="1:20" ht="15" customHeight="1" x14ac:dyDescent="0.2">
      <c r="A733" s="230" t="s">
        <v>2510</v>
      </c>
      <c r="B733" s="99">
        <v>64</v>
      </c>
      <c r="C733" s="100">
        <v>24283</v>
      </c>
      <c r="D733" s="233" t="s">
        <v>1144</v>
      </c>
      <c r="E733" s="101" t="s">
        <v>403</v>
      </c>
      <c r="F733" s="220" t="s">
        <v>1571</v>
      </c>
      <c r="G733" s="216" t="s">
        <v>1552</v>
      </c>
      <c r="H733" s="216">
        <v>21.517999999999997</v>
      </c>
      <c r="I733" s="220" t="s">
        <v>417</v>
      </c>
      <c r="J733" s="137">
        <v>12</v>
      </c>
      <c r="K733" s="105">
        <v>40.97</v>
      </c>
      <c r="L733" s="105" t="s">
        <v>1575</v>
      </c>
      <c r="M733" s="129">
        <f>SUMIFS('C - Sazby a jednotkové ceny'!$H$7:$H$69,'C - Sazby a jednotkové ceny'!$E$7:$E$69,I733,'C - Sazby a jednotkové ceny'!$F$7:$F$69,J733)</f>
        <v>0</v>
      </c>
      <c r="N733" s="131">
        <f t="shared" si="11"/>
        <v>0</v>
      </c>
      <c r="O733" s="137" t="s">
        <v>1586</v>
      </c>
      <c r="P733" s="105" t="s">
        <v>1585</v>
      </c>
      <c r="Q733" s="105" t="s">
        <v>1585</v>
      </c>
      <c r="R733" s="105" t="s">
        <v>1585</v>
      </c>
      <c r="S733" s="105" t="s">
        <v>1585</v>
      </c>
      <c r="T733" s="105" t="s">
        <v>1585</v>
      </c>
    </row>
    <row r="734" spans="1:20" ht="15" customHeight="1" x14ac:dyDescent="0.2">
      <c r="A734" s="230" t="s">
        <v>489</v>
      </c>
      <c r="B734" s="99">
        <v>64</v>
      </c>
      <c r="C734" s="100">
        <v>24283</v>
      </c>
      <c r="D734" s="233" t="s">
        <v>1145</v>
      </c>
      <c r="E734" s="101" t="s">
        <v>403</v>
      </c>
      <c r="F734" s="220" t="s">
        <v>1571</v>
      </c>
      <c r="G734" s="216" t="s">
        <v>1552</v>
      </c>
      <c r="H734" s="216">
        <v>43.035999999999994</v>
      </c>
      <c r="I734" s="220" t="s">
        <v>417</v>
      </c>
      <c r="J734" s="137">
        <v>12</v>
      </c>
      <c r="K734" s="105">
        <v>40.619999999999997</v>
      </c>
      <c r="L734" s="105" t="s">
        <v>1575</v>
      </c>
      <c r="M734" s="129">
        <f>SUMIFS('C - Sazby a jednotkové ceny'!$H$7:$H$69,'C - Sazby a jednotkové ceny'!$E$7:$E$69,I734,'C - Sazby a jednotkové ceny'!$F$7:$F$69,J734)</f>
        <v>0</v>
      </c>
      <c r="N734" s="131">
        <f t="shared" si="11"/>
        <v>0</v>
      </c>
      <c r="O734" s="137" t="s">
        <v>1586</v>
      </c>
      <c r="P734" s="105" t="s">
        <v>1585</v>
      </c>
      <c r="Q734" s="105" t="s">
        <v>1585</v>
      </c>
      <c r="R734" s="105" t="s">
        <v>1585</v>
      </c>
      <c r="S734" s="105" t="s">
        <v>1585</v>
      </c>
      <c r="T734" s="105" t="s">
        <v>1585</v>
      </c>
    </row>
    <row r="735" spans="1:20" ht="15" customHeight="1" x14ac:dyDescent="0.2">
      <c r="A735" s="230" t="s">
        <v>2510</v>
      </c>
      <c r="B735" s="99">
        <v>64</v>
      </c>
      <c r="C735" s="100">
        <v>24283</v>
      </c>
      <c r="D735" s="233" t="s">
        <v>1146</v>
      </c>
      <c r="E735" s="101" t="s">
        <v>403</v>
      </c>
      <c r="F735" s="220" t="s">
        <v>1571</v>
      </c>
      <c r="G735" s="216" t="s">
        <v>1552</v>
      </c>
      <c r="H735" s="216">
        <v>43.035999999999994</v>
      </c>
      <c r="I735" s="220" t="s">
        <v>417</v>
      </c>
      <c r="J735" s="137">
        <v>12</v>
      </c>
      <c r="K735" s="105">
        <v>35.15</v>
      </c>
      <c r="L735" s="105" t="s">
        <v>1575</v>
      </c>
      <c r="M735" s="129">
        <f>SUMIFS('C - Sazby a jednotkové ceny'!$H$7:$H$69,'C - Sazby a jednotkové ceny'!$E$7:$E$69,I735,'C - Sazby a jednotkové ceny'!$F$7:$F$69,J735)</f>
        <v>0</v>
      </c>
      <c r="N735" s="131">
        <f t="shared" si="11"/>
        <v>0</v>
      </c>
      <c r="O735" s="137" t="s">
        <v>1586</v>
      </c>
      <c r="P735" s="105" t="s">
        <v>1585</v>
      </c>
      <c r="Q735" s="105" t="s">
        <v>1585</v>
      </c>
      <c r="R735" s="105" t="s">
        <v>1585</v>
      </c>
      <c r="S735" s="105" t="s">
        <v>1585</v>
      </c>
      <c r="T735" s="105" t="s">
        <v>1585</v>
      </c>
    </row>
    <row r="736" spans="1:20" ht="15" customHeight="1" x14ac:dyDescent="0.2">
      <c r="A736" s="230" t="s">
        <v>2510</v>
      </c>
      <c r="B736" s="99">
        <v>64</v>
      </c>
      <c r="C736" s="100">
        <v>24283</v>
      </c>
      <c r="D736" s="233" t="s">
        <v>1147</v>
      </c>
      <c r="E736" s="101" t="s">
        <v>403</v>
      </c>
      <c r="F736" s="220" t="s">
        <v>1571</v>
      </c>
      <c r="G736" s="216" t="s">
        <v>2526</v>
      </c>
      <c r="H736" s="216">
        <v>0</v>
      </c>
      <c r="I736" s="220" t="s">
        <v>417</v>
      </c>
      <c r="J736" s="137">
        <v>12</v>
      </c>
      <c r="K736" s="105">
        <v>5.38</v>
      </c>
      <c r="L736" s="105" t="s">
        <v>1575</v>
      </c>
      <c r="M736" s="129">
        <f>SUMIFS('C - Sazby a jednotkové ceny'!$H$7:$H$69,'C - Sazby a jednotkové ceny'!$E$7:$E$69,I736,'C - Sazby a jednotkové ceny'!$F$7:$F$69,J736)</f>
        <v>0</v>
      </c>
      <c r="N736" s="131">
        <f t="shared" si="11"/>
        <v>0</v>
      </c>
      <c r="O736" s="137" t="s">
        <v>1586</v>
      </c>
      <c r="P736" s="105" t="s">
        <v>1585</v>
      </c>
      <c r="Q736" s="105" t="s">
        <v>1585</v>
      </c>
      <c r="R736" s="105" t="s">
        <v>1585</v>
      </c>
      <c r="S736" s="105" t="s">
        <v>1585</v>
      </c>
      <c r="T736" s="105" t="s">
        <v>1585</v>
      </c>
    </row>
    <row r="737" spans="1:20" ht="15" customHeight="1" x14ac:dyDescent="0.2">
      <c r="A737" s="230" t="s">
        <v>2510</v>
      </c>
      <c r="B737" s="99">
        <v>64</v>
      </c>
      <c r="C737" s="100">
        <v>24283</v>
      </c>
      <c r="D737" s="233" t="s">
        <v>1148</v>
      </c>
      <c r="E737" s="101" t="s">
        <v>403</v>
      </c>
      <c r="F737" s="220" t="s">
        <v>1571</v>
      </c>
      <c r="G737" s="216" t="s">
        <v>2548</v>
      </c>
      <c r="H737" s="216">
        <v>21.517999999999997</v>
      </c>
      <c r="I737" s="220" t="s">
        <v>417</v>
      </c>
      <c r="J737" s="137">
        <v>12</v>
      </c>
      <c r="K737" s="105">
        <v>18.09</v>
      </c>
      <c r="L737" s="105" t="s">
        <v>1575</v>
      </c>
      <c r="M737" s="129">
        <f>SUMIFS('C - Sazby a jednotkové ceny'!$H$7:$H$69,'C - Sazby a jednotkové ceny'!$E$7:$E$69,I737,'C - Sazby a jednotkové ceny'!$F$7:$F$69,J737)</f>
        <v>0</v>
      </c>
      <c r="N737" s="131">
        <f t="shared" si="11"/>
        <v>0</v>
      </c>
      <c r="O737" s="137" t="s">
        <v>1586</v>
      </c>
      <c r="P737" s="105" t="s">
        <v>1585</v>
      </c>
      <c r="Q737" s="105" t="s">
        <v>1585</v>
      </c>
      <c r="R737" s="105" t="s">
        <v>1585</v>
      </c>
      <c r="S737" s="105" t="s">
        <v>1585</v>
      </c>
      <c r="T737" s="105" t="s">
        <v>1585</v>
      </c>
    </row>
    <row r="738" spans="1:20" ht="15" customHeight="1" x14ac:dyDescent="0.2">
      <c r="A738" s="230" t="s">
        <v>2510</v>
      </c>
      <c r="B738" s="99">
        <v>64</v>
      </c>
      <c r="C738" s="100">
        <v>24283</v>
      </c>
      <c r="D738" s="233" t="s">
        <v>1149</v>
      </c>
      <c r="E738" s="101" t="s">
        <v>403</v>
      </c>
      <c r="F738" s="220" t="s">
        <v>1571</v>
      </c>
      <c r="G738" s="216" t="s">
        <v>1552</v>
      </c>
      <c r="H738" s="216">
        <v>21.517999999999997</v>
      </c>
      <c r="I738" s="220" t="s">
        <v>417</v>
      </c>
      <c r="J738" s="137">
        <v>12</v>
      </c>
      <c r="K738" s="105">
        <v>14.56</v>
      </c>
      <c r="L738" s="105" t="s">
        <v>1575</v>
      </c>
      <c r="M738" s="129">
        <f>SUMIFS('C - Sazby a jednotkové ceny'!$H$7:$H$69,'C - Sazby a jednotkové ceny'!$E$7:$E$69,I738,'C - Sazby a jednotkové ceny'!$F$7:$F$69,J738)</f>
        <v>0</v>
      </c>
      <c r="N738" s="131">
        <f t="shared" si="11"/>
        <v>0</v>
      </c>
      <c r="O738" s="137" t="s">
        <v>1586</v>
      </c>
      <c r="P738" s="105" t="s">
        <v>1585</v>
      </c>
      <c r="Q738" s="105" t="s">
        <v>1585</v>
      </c>
      <c r="R738" s="105" t="s">
        <v>1585</v>
      </c>
      <c r="S738" s="105" t="s">
        <v>1585</v>
      </c>
      <c r="T738" s="105" t="s">
        <v>1585</v>
      </c>
    </row>
    <row r="739" spans="1:20" ht="15" customHeight="1" x14ac:dyDescent="0.2">
      <c r="A739" s="230" t="s">
        <v>2510</v>
      </c>
      <c r="B739" s="99">
        <v>64</v>
      </c>
      <c r="C739" s="100">
        <v>24283</v>
      </c>
      <c r="D739" s="233" t="s">
        <v>1150</v>
      </c>
      <c r="E739" s="101" t="s">
        <v>403</v>
      </c>
      <c r="F739" s="220" t="s">
        <v>1571</v>
      </c>
      <c r="G739" s="216" t="s">
        <v>2526</v>
      </c>
      <c r="H739" s="216">
        <v>0</v>
      </c>
      <c r="I739" s="220" t="s">
        <v>417</v>
      </c>
      <c r="J739" s="137">
        <v>12</v>
      </c>
      <c r="K739" s="105">
        <v>8</v>
      </c>
      <c r="L739" s="105" t="s">
        <v>1575</v>
      </c>
      <c r="M739" s="129">
        <f>SUMIFS('C - Sazby a jednotkové ceny'!$H$7:$H$69,'C - Sazby a jednotkové ceny'!$E$7:$E$69,I739,'C - Sazby a jednotkové ceny'!$F$7:$F$69,J739)</f>
        <v>0</v>
      </c>
      <c r="N739" s="131">
        <f t="shared" si="11"/>
        <v>0</v>
      </c>
      <c r="O739" s="137" t="s">
        <v>1586</v>
      </c>
      <c r="P739" s="105" t="s">
        <v>1585</v>
      </c>
      <c r="Q739" s="105" t="s">
        <v>1585</v>
      </c>
      <c r="R739" s="105" t="s">
        <v>1585</v>
      </c>
      <c r="S739" s="105" t="s">
        <v>1585</v>
      </c>
      <c r="T739" s="105" t="s">
        <v>1585</v>
      </c>
    </row>
    <row r="740" spans="1:20" ht="15" customHeight="1" x14ac:dyDescent="0.2">
      <c r="A740" s="230" t="s">
        <v>2510</v>
      </c>
      <c r="B740" s="99">
        <v>64</v>
      </c>
      <c r="C740" s="100">
        <v>24283</v>
      </c>
      <c r="D740" s="233" t="s">
        <v>1151</v>
      </c>
      <c r="E740" s="101" t="s">
        <v>403</v>
      </c>
      <c r="F740" s="220" t="s">
        <v>1571</v>
      </c>
      <c r="G740" s="216" t="s">
        <v>1552</v>
      </c>
      <c r="H740" s="216">
        <v>21.517999999999997</v>
      </c>
      <c r="I740" s="220" t="s">
        <v>417</v>
      </c>
      <c r="J740" s="137">
        <v>12</v>
      </c>
      <c r="K740" s="105">
        <v>19.8</v>
      </c>
      <c r="L740" s="105" t="s">
        <v>1575</v>
      </c>
      <c r="M740" s="129">
        <f>SUMIFS('C - Sazby a jednotkové ceny'!$H$7:$H$69,'C - Sazby a jednotkové ceny'!$E$7:$E$69,I740,'C - Sazby a jednotkové ceny'!$F$7:$F$69,J740)</f>
        <v>0</v>
      </c>
      <c r="N740" s="131">
        <f t="shared" si="11"/>
        <v>0</v>
      </c>
      <c r="O740" s="137" t="s">
        <v>1586</v>
      </c>
      <c r="P740" s="105" t="s">
        <v>1585</v>
      </c>
      <c r="Q740" s="105" t="s">
        <v>1585</v>
      </c>
      <c r="R740" s="105" t="s">
        <v>1585</v>
      </c>
      <c r="S740" s="105" t="s">
        <v>1585</v>
      </c>
      <c r="T740" s="105" t="s">
        <v>1585</v>
      </c>
    </row>
    <row r="741" spans="1:20" ht="15" customHeight="1" x14ac:dyDescent="0.2">
      <c r="A741" s="230" t="s">
        <v>2510</v>
      </c>
      <c r="B741" s="99">
        <v>64</v>
      </c>
      <c r="C741" s="100">
        <v>24283</v>
      </c>
      <c r="D741" s="233" t="s">
        <v>1152</v>
      </c>
      <c r="E741" s="101" t="s">
        <v>403</v>
      </c>
      <c r="F741" s="220" t="s">
        <v>1571</v>
      </c>
      <c r="G741" s="216" t="s">
        <v>1552</v>
      </c>
      <c r="H741" s="216">
        <v>21.517999999999997</v>
      </c>
      <c r="I741" s="220" t="s">
        <v>417</v>
      </c>
      <c r="J741" s="137">
        <v>12</v>
      </c>
      <c r="K741" s="105">
        <v>18.7</v>
      </c>
      <c r="L741" s="105" t="s">
        <v>1575</v>
      </c>
      <c r="M741" s="129">
        <f>SUMIFS('C - Sazby a jednotkové ceny'!$H$7:$H$69,'C - Sazby a jednotkové ceny'!$E$7:$E$69,I741,'C - Sazby a jednotkové ceny'!$F$7:$F$69,J741)</f>
        <v>0</v>
      </c>
      <c r="N741" s="131">
        <f t="shared" si="11"/>
        <v>0</v>
      </c>
      <c r="O741" s="137" t="s">
        <v>1586</v>
      </c>
      <c r="P741" s="105" t="s">
        <v>1585</v>
      </c>
      <c r="Q741" s="105" t="s">
        <v>1585</v>
      </c>
      <c r="R741" s="105" t="s">
        <v>1585</v>
      </c>
      <c r="S741" s="105" t="s">
        <v>1585</v>
      </c>
      <c r="T741" s="105" t="s">
        <v>1585</v>
      </c>
    </row>
    <row r="742" spans="1:20" ht="15" customHeight="1" x14ac:dyDescent="0.2">
      <c r="A742" s="230" t="s">
        <v>2510</v>
      </c>
      <c r="B742" s="99">
        <v>64</v>
      </c>
      <c r="C742" s="100">
        <v>24283</v>
      </c>
      <c r="D742" s="233" t="s">
        <v>1153</v>
      </c>
      <c r="E742" s="101" t="s">
        <v>403</v>
      </c>
      <c r="F742" s="220" t="s">
        <v>1571</v>
      </c>
      <c r="G742" s="216" t="s">
        <v>2526</v>
      </c>
      <c r="H742" s="216">
        <v>0</v>
      </c>
      <c r="I742" s="220" t="s">
        <v>417</v>
      </c>
      <c r="J742" s="137">
        <v>12</v>
      </c>
      <c r="K742" s="105">
        <v>5.04</v>
      </c>
      <c r="L742" s="105" t="s">
        <v>1575</v>
      </c>
      <c r="M742" s="129">
        <f>SUMIFS('C - Sazby a jednotkové ceny'!$H$7:$H$69,'C - Sazby a jednotkové ceny'!$E$7:$E$69,I742,'C - Sazby a jednotkové ceny'!$F$7:$F$69,J742)</f>
        <v>0</v>
      </c>
      <c r="N742" s="131">
        <f t="shared" si="11"/>
        <v>0</v>
      </c>
      <c r="O742" s="137" t="s">
        <v>1586</v>
      </c>
      <c r="P742" s="105" t="s">
        <v>1585</v>
      </c>
      <c r="Q742" s="105" t="s">
        <v>1585</v>
      </c>
      <c r="R742" s="105" t="s">
        <v>1585</v>
      </c>
      <c r="S742" s="105" t="s">
        <v>1585</v>
      </c>
      <c r="T742" s="105" t="s">
        <v>1585</v>
      </c>
    </row>
    <row r="743" spans="1:20" ht="15" customHeight="1" x14ac:dyDescent="0.2">
      <c r="A743" s="230" t="s">
        <v>2510</v>
      </c>
      <c r="B743" s="99">
        <v>64</v>
      </c>
      <c r="C743" s="100">
        <v>24283</v>
      </c>
      <c r="D743" s="233" t="s">
        <v>1154</v>
      </c>
      <c r="E743" s="101" t="s">
        <v>403</v>
      </c>
      <c r="F743" s="220" t="s">
        <v>1571</v>
      </c>
      <c r="G743" s="216" t="s">
        <v>1552</v>
      </c>
      <c r="H743" s="216">
        <v>15.300800000000001</v>
      </c>
      <c r="I743" s="220" t="s">
        <v>417</v>
      </c>
      <c r="J743" s="137">
        <v>12</v>
      </c>
      <c r="K743" s="105">
        <v>23.01</v>
      </c>
      <c r="L743" s="105" t="s">
        <v>1575</v>
      </c>
      <c r="M743" s="129">
        <f>SUMIFS('C - Sazby a jednotkové ceny'!$H$7:$H$69,'C - Sazby a jednotkové ceny'!$E$7:$E$69,I743,'C - Sazby a jednotkové ceny'!$F$7:$F$69,J743)</f>
        <v>0</v>
      </c>
      <c r="N743" s="131">
        <f t="shared" si="11"/>
        <v>0</v>
      </c>
      <c r="O743" s="137" t="s">
        <v>1586</v>
      </c>
      <c r="P743" s="105" t="s">
        <v>1585</v>
      </c>
      <c r="Q743" s="105" t="s">
        <v>1585</v>
      </c>
      <c r="R743" s="105" t="s">
        <v>1585</v>
      </c>
      <c r="S743" s="105" t="s">
        <v>1585</v>
      </c>
      <c r="T743" s="105" t="s">
        <v>1585</v>
      </c>
    </row>
    <row r="744" spans="1:20" ht="15" customHeight="1" x14ac:dyDescent="0.2">
      <c r="A744" s="230" t="s">
        <v>2510</v>
      </c>
      <c r="B744" s="99">
        <v>64</v>
      </c>
      <c r="C744" s="100">
        <v>24283</v>
      </c>
      <c r="D744" s="233" t="s">
        <v>1155</v>
      </c>
      <c r="E744" s="101" t="s">
        <v>403</v>
      </c>
      <c r="F744" s="220" t="s">
        <v>1571</v>
      </c>
      <c r="G744" s="216" t="s">
        <v>1552</v>
      </c>
      <c r="H744" s="216">
        <v>21.517999999999997</v>
      </c>
      <c r="I744" s="220" t="s">
        <v>417</v>
      </c>
      <c r="J744" s="137">
        <v>12</v>
      </c>
      <c r="K744" s="105">
        <v>20.440000000000001</v>
      </c>
      <c r="L744" s="105" t="s">
        <v>1575</v>
      </c>
      <c r="M744" s="129">
        <f>SUMIFS('C - Sazby a jednotkové ceny'!$H$7:$H$69,'C - Sazby a jednotkové ceny'!$E$7:$E$69,I744,'C - Sazby a jednotkové ceny'!$F$7:$F$69,J744)</f>
        <v>0</v>
      </c>
      <c r="N744" s="131">
        <f t="shared" si="11"/>
        <v>0</v>
      </c>
      <c r="O744" s="137" t="s">
        <v>1586</v>
      </c>
      <c r="P744" s="105" t="s">
        <v>1585</v>
      </c>
      <c r="Q744" s="105" t="s">
        <v>1585</v>
      </c>
      <c r="R744" s="105" t="s">
        <v>1585</v>
      </c>
      <c r="S744" s="105" t="s">
        <v>1585</v>
      </c>
      <c r="T744" s="105" t="s">
        <v>1585</v>
      </c>
    </row>
    <row r="745" spans="1:20" ht="15" customHeight="1" x14ac:dyDescent="0.2">
      <c r="A745" s="230" t="s">
        <v>2510</v>
      </c>
      <c r="B745" s="99">
        <v>64</v>
      </c>
      <c r="C745" s="100">
        <v>24283</v>
      </c>
      <c r="D745" s="233" t="s">
        <v>1156</v>
      </c>
      <c r="E745" s="101" t="s">
        <v>403</v>
      </c>
      <c r="F745" s="220" t="s">
        <v>1571</v>
      </c>
      <c r="G745" s="216" t="s">
        <v>1552</v>
      </c>
      <c r="H745" s="216">
        <v>15.300800000000001</v>
      </c>
      <c r="I745" s="220" t="s">
        <v>417</v>
      </c>
      <c r="J745" s="137">
        <v>12</v>
      </c>
      <c r="K745" s="105">
        <v>28.47</v>
      </c>
      <c r="L745" s="105" t="s">
        <v>1575</v>
      </c>
      <c r="M745" s="129">
        <f>SUMIFS('C - Sazby a jednotkové ceny'!$H$7:$H$69,'C - Sazby a jednotkové ceny'!$E$7:$E$69,I745,'C - Sazby a jednotkové ceny'!$F$7:$F$69,J745)</f>
        <v>0</v>
      </c>
      <c r="N745" s="131">
        <f t="shared" si="11"/>
        <v>0</v>
      </c>
      <c r="O745" s="137" t="s">
        <v>1586</v>
      </c>
      <c r="P745" s="105" t="s">
        <v>1585</v>
      </c>
      <c r="Q745" s="105" t="s">
        <v>1585</v>
      </c>
      <c r="R745" s="105" t="s">
        <v>1585</v>
      </c>
      <c r="S745" s="105" t="s">
        <v>1585</v>
      </c>
      <c r="T745" s="105" t="s">
        <v>1585</v>
      </c>
    </row>
    <row r="746" spans="1:20" ht="15" customHeight="1" x14ac:dyDescent="0.2">
      <c r="A746" s="230" t="s">
        <v>2510</v>
      </c>
      <c r="B746" s="99">
        <v>64</v>
      </c>
      <c r="C746" s="100">
        <v>24283</v>
      </c>
      <c r="D746" s="233" t="s">
        <v>1157</v>
      </c>
      <c r="E746" s="101" t="s">
        <v>403</v>
      </c>
      <c r="F746" s="220" t="s">
        <v>1571</v>
      </c>
      <c r="G746" s="216" t="s">
        <v>1552</v>
      </c>
      <c r="H746" s="216">
        <v>21.517999999999997</v>
      </c>
      <c r="I746" s="220" t="s">
        <v>417</v>
      </c>
      <c r="J746" s="137">
        <v>12</v>
      </c>
      <c r="K746" s="105">
        <v>13.15</v>
      </c>
      <c r="L746" s="105" t="s">
        <v>1575</v>
      </c>
      <c r="M746" s="129">
        <f>SUMIFS('C - Sazby a jednotkové ceny'!$H$7:$H$69,'C - Sazby a jednotkové ceny'!$E$7:$E$69,I746,'C - Sazby a jednotkové ceny'!$F$7:$F$69,J746)</f>
        <v>0</v>
      </c>
      <c r="N746" s="131">
        <f t="shared" si="11"/>
        <v>0</v>
      </c>
      <c r="O746" s="137" t="s">
        <v>1586</v>
      </c>
      <c r="P746" s="105" t="s">
        <v>1585</v>
      </c>
      <c r="Q746" s="105" t="s">
        <v>1585</v>
      </c>
      <c r="R746" s="105" t="s">
        <v>1585</v>
      </c>
      <c r="S746" s="105" t="s">
        <v>1585</v>
      </c>
      <c r="T746" s="105" t="s">
        <v>1585</v>
      </c>
    </row>
    <row r="747" spans="1:20" ht="15" customHeight="1" x14ac:dyDescent="0.2">
      <c r="A747" s="230" t="s">
        <v>2510</v>
      </c>
      <c r="B747" s="99">
        <v>64</v>
      </c>
      <c r="C747" s="100">
        <v>24283</v>
      </c>
      <c r="D747" s="233" t="s">
        <v>1158</v>
      </c>
      <c r="E747" s="101" t="s">
        <v>403</v>
      </c>
      <c r="F747" s="220" t="s">
        <v>1571</v>
      </c>
      <c r="G747" s="216" t="s">
        <v>2526</v>
      </c>
      <c r="H747" s="216">
        <v>0</v>
      </c>
      <c r="I747" s="220" t="s">
        <v>417</v>
      </c>
      <c r="J747" s="137">
        <v>12</v>
      </c>
      <c r="K747" s="105">
        <v>15.49</v>
      </c>
      <c r="L747" s="105" t="s">
        <v>1575</v>
      </c>
      <c r="M747" s="129">
        <f>SUMIFS('C - Sazby a jednotkové ceny'!$H$7:$H$69,'C - Sazby a jednotkové ceny'!$E$7:$E$69,I747,'C - Sazby a jednotkové ceny'!$F$7:$F$69,J747)</f>
        <v>0</v>
      </c>
      <c r="N747" s="131">
        <f t="shared" si="11"/>
        <v>0</v>
      </c>
      <c r="O747" s="137" t="s">
        <v>1586</v>
      </c>
      <c r="P747" s="105" t="s">
        <v>1585</v>
      </c>
      <c r="Q747" s="105" t="s">
        <v>1585</v>
      </c>
      <c r="R747" s="105" t="s">
        <v>1585</v>
      </c>
      <c r="S747" s="105" t="s">
        <v>1585</v>
      </c>
      <c r="T747" s="105" t="s">
        <v>1585</v>
      </c>
    </row>
    <row r="748" spans="1:20" ht="15" customHeight="1" x14ac:dyDescent="0.2">
      <c r="A748" s="230" t="s">
        <v>2510</v>
      </c>
      <c r="B748" s="99">
        <v>64</v>
      </c>
      <c r="C748" s="100">
        <v>24283</v>
      </c>
      <c r="D748" s="233" t="s">
        <v>1159</v>
      </c>
      <c r="E748" s="101" t="s">
        <v>403</v>
      </c>
      <c r="F748" s="220" t="s">
        <v>1571</v>
      </c>
      <c r="G748" s="216" t="s">
        <v>1552</v>
      </c>
      <c r="H748" s="216">
        <v>21.517999999999997</v>
      </c>
      <c r="I748" s="220" t="s">
        <v>417</v>
      </c>
      <c r="J748" s="137">
        <v>12</v>
      </c>
      <c r="K748" s="105">
        <v>13.68</v>
      </c>
      <c r="L748" s="105" t="s">
        <v>1575</v>
      </c>
      <c r="M748" s="129">
        <f>SUMIFS('C - Sazby a jednotkové ceny'!$H$7:$H$69,'C - Sazby a jednotkové ceny'!$E$7:$E$69,I748,'C - Sazby a jednotkové ceny'!$F$7:$F$69,J748)</f>
        <v>0</v>
      </c>
      <c r="N748" s="131">
        <f t="shared" si="11"/>
        <v>0</v>
      </c>
      <c r="O748" s="137" t="s">
        <v>1586</v>
      </c>
      <c r="P748" s="105" t="s">
        <v>1585</v>
      </c>
      <c r="Q748" s="105" t="s">
        <v>1585</v>
      </c>
      <c r="R748" s="105" t="s">
        <v>1585</v>
      </c>
      <c r="S748" s="105" t="s">
        <v>1585</v>
      </c>
      <c r="T748" s="105" t="s">
        <v>1585</v>
      </c>
    </row>
    <row r="749" spans="1:20" ht="15" customHeight="1" x14ac:dyDescent="0.2">
      <c r="A749" s="230" t="s">
        <v>2510</v>
      </c>
      <c r="B749" s="99">
        <v>64</v>
      </c>
      <c r="C749" s="100">
        <v>24283</v>
      </c>
      <c r="D749" s="233" t="s">
        <v>1160</v>
      </c>
      <c r="E749" s="101" t="s">
        <v>403</v>
      </c>
      <c r="F749" s="220" t="s">
        <v>1571</v>
      </c>
      <c r="G749" s="216" t="s">
        <v>1552</v>
      </c>
      <c r="H749" s="216">
        <v>21.517999999999997</v>
      </c>
      <c r="I749" s="220" t="s">
        <v>417</v>
      </c>
      <c r="J749" s="137">
        <v>12</v>
      </c>
      <c r="K749" s="105">
        <v>20.440000000000001</v>
      </c>
      <c r="L749" s="105" t="s">
        <v>1575</v>
      </c>
      <c r="M749" s="129">
        <f>SUMIFS('C - Sazby a jednotkové ceny'!$H$7:$H$69,'C - Sazby a jednotkové ceny'!$E$7:$E$69,I749,'C - Sazby a jednotkové ceny'!$F$7:$F$69,J749)</f>
        <v>0</v>
      </c>
      <c r="N749" s="131">
        <f t="shared" si="11"/>
        <v>0</v>
      </c>
      <c r="O749" s="137" t="s">
        <v>1586</v>
      </c>
      <c r="P749" s="105" t="s">
        <v>1585</v>
      </c>
      <c r="Q749" s="105" t="s">
        <v>1585</v>
      </c>
      <c r="R749" s="105" t="s">
        <v>1585</v>
      </c>
      <c r="S749" s="105" t="s">
        <v>1585</v>
      </c>
      <c r="T749" s="105" t="s">
        <v>1585</v>
      </c>
    </row>
    <row r="750" spans="1:20" ht="15" customHeight="1" x14ac:dyDescent="0.2">
      <c r="A750" s="230" t="s">
        <v>2510</v>
      </c>
      <c r="B750" s="99">
        <v>64</v>
      </c>
      <c r="C750" s="100">
        <v>24283</v>
      </c>
      <c r="D750" s="233" t="s">
        <v>1161</v>
      </c>
      <c r="E750" s="101" t="s">
        <v>403</v>
      </c>
      <c r="F750" s="220" t="s">
        <v>1571</v>
      </c>
      <c r="G750" s="216" t="s">
        <v>1552</v>
      </c>
      <c r="H750" s="216">
        <v>21.517999999999997</v>
      </c>
      <c r="I750" s="220" t="s">
        <v>417</v>
      </c>
      <c r="J750" s="137">
        <v>12</v>
      </c>
      <c r="K750" s="105">
        <v>14.63</v>
      </c>
      <c r="L750" s="105" t="s">
        <v>1575</v>
      </c>
      <c r="M750" s="129">
        <f>SUMIFS('C - Sazby a jednotkové ceny'!$H$7:$H$69,'C - Sazby a jednotkové ceny'!$E$7:$E$69,I750,'C - Sazby a jednotkové ceny'!$F$7:$F$69,J750)</f>
        <v>0</v>
      </c>
      <c r="N750" s="131">
        <f t="shared" si="11"/>
        <v>0</v>
      </c>
      <c r="O750" s="137" t="s">
        <v>1586</v>
      </c>
      <c r="P750" s="105" t="s">
        <v>1585</v>
      </c>
      <c r="Q750" s="105" t="s">
        <v>1585</v>
      </c>
      <c r="R750" s="105" t="s">
        <v>1585</v>
      </c>
      <c r="S750" s="105" t="s">
        <v>1585</v>
      </c>
      <c r="T750" s="105" t="s">
        <v>1585</v>
      </c>
    </row>
    <row r="751" spans="1:20" ht="15" customHeight="1" x14ac:dyDescent="0.2">
      <c r="A751" s="230" t="s">
        <v>2510</v>
      </c>
      <c r="B751" s="99">
        <v>64</v>
      </c>
      <c r="C751" s="100">
        <v>24283</v>
      </c>
      <c r="D751" s="233" t="s">
        <v>1162</v>
      </c>
      <c r="E751" s="101" t="s">
        <v>403</v>
      </c>
      <c r="F751" s="220" t="s">
        <v>1571</v>
      </c>
      <c r="G751" s="216" t="s">
        <v>1552</v>
      </c>
      <c r="H751" s="216">
        <v>21.517999999999997</v>
      </c>
      <c r="I751" s="220" t="s">
        <v>417</v>
      </c>
      <c r="J751" s="137">
        <v>12</v>
      </c>
      <c r="K751" s="105">
        <v>16.559999999999999</v>
      </c>
      <c r="L751" s="105" t="s">
        <v>1575</v>
      </c>
      <c r="M751" s="129">
        <f>SUMIFS('C - Sazby a jednotkové ceny'!$H$7:$H$69,'C - Sazby a jednotkové ceny'!$E$7:$E$69,I751,'C - Sazby a jednotkové ceny'!$F$7:$F$69,J751)</f>
        <v>0</v>
      </c>
      <c r="N751" s="131">
        <f t="shared" si="11"/>
        <v>0</v>
      </c>
      <c r="O751" s="137" t="s">
        <v>1586</v>
      </c>
      <c r="P751" s="105" t="s">
        <v>1585</v>
      </c>
      <c r="Q751" s="105" t="s">
        <v>1585</v>
      </c>
      <c r="R751" s="105" t="s">
        <v>1585</v>
      </c>
      <c r="S751" s="105" t="s">
        <v>1585</v>
      </c>
      <c r="T751" s="105" t="s">
        <v>1585</v>
      </c>
    </row>
    <row r="752" spans="1:20" ht="15" customHeight="1" x14ac:dyDescent="0.2">
      <c r="A752" s="230" t="s">
        <v>2510</v>
      </c>
      <c r="B752" s="99">
        <v>64</v>
      </c>
      <c r="C752" s="100">
        <v>24283</v>
      </c>
      <c r="D752" s="233" t="s">
        <v>1163</v>
      </c>
      <c r="E752" s="101" t="s">
        <v>403</v>
      </c>
      <c r="F752" s="220" t="s">
        <v>1571</v>
      </c>
      <c r="G752" s="216" t="s">
        <v>1552</v>
      </c>
      <c r="H752" s="216">
        <v>21.517999999999997</v>
      </c>
      <c r="I752" s="220" t="s">
        <v>417</v>
      </c>
      <c r="J752" s="137">
        <v>12</v>
      </c>
      <c r="K752" s="105">
        <v>16.100000000000001</v>
      </c>
      <c r="L752" s="105" t="s">
        <v>1575</v>
      </c>
      <c r="M752" s="129">
        <f>SUMIFS('C - Sazby a jednotkové ceny'!$H$7:$H$69,'C - Sazby a jednotkové ceny'!$E$7:$E$69,I752,'C - Sazby a jednotkové ceny'!$F$7:$F$69,J752)</f>
        <v>0</v>
      </c>
      <c r="N752" s="131">
        <f t="shared" si="11"/>
        <v>0</v>
      </c>
      <c r="O752" s="137" t="s">
        <v>1586</v>
      </c>
      <c r="P752" s="105" t="s">
        <v>1585</v>
      </c>
      <c r="Q752" s="105" t="s">
        <v>1585</v>
      </c>
      <c r="R752" s="105" t="s">
        <v>1585</v>
      </c>
      <c r="S752" s="105" t="s">
        <v>1585</v>
      </c>
      <c r="T752" s="105" t="s">
        <v>1585</v>
      </c>
    </row>
    <row r="753" spans="1:20" ht="15" customHeight="1" x14ac:dyDescent="0.2">
      <c r="A753" s="230" t="s">
        <v>2510</v>
      </c>
      <c r="B753" s="99">
        <v>64</v>
      </c>
      <c r="C753" s="100">
        <v>24283</v>
      </c>
      <c r="D753" s="233" t="s">
        <v>1164</v>
      </c>
      <c r="E753" s="101" t="s">
        <v>403</v>
      </c>
      <c r="F753" s="220" t="s">
        <v>1571</v>
      </c>
      <c r="G753" s="216" t="s">
        <v>1552</v>
      </c>
      <c r="H753" s="216">
        <v>21.517999999999997</v>
      </c>
      <c r="I753" s="220" t="s">
        <v>417</v>
      </c>
      <c r="J753" s="137">
        <v>12</v>
      </c>
      <c r="K753" s="105">
        <v>19.55</v>
      </c>
      <c r="L753" s="105" t="s">
        <v>1575</v>
      </c>
      <c r="M753" s="129">
        <f>SUMIFS('C - Sazby a jednotkové ceny'!$H$7:$H$69,'C - Sazby a jednotkové ceny'!$E$7:$E$69,I753,'C - Sazby a jednotkové ceny'!$F$7:$F$69,J753)</f>
        <v>0</v>
      </c>
      <c r="N753" s="131">
        <f t="shared" si="11"/>
        <v>0</v>
      </c>
      <c r="O753" s="137" t="s">
        <v>1586</v>
      </c>
      <c r="P753" s="105" t="s">
        <v>1585</v>
      </c>
      <c r="Q753" s="105" t="s">
        <v>1585</v>
      </c>
      <c r="R753" s="105" t="s">
        <v>1585</v>
      </c>
      <c r="S753" s="105" t="s">
        <v>1585</v>
      </c>
      <c r="T753" s="105" t="s">
        <v>1585</v>
      </c>
    </row>
    <row r="754" spans="1:20" ht="15" customHeight="1" x14ac:dyDescent="0.2">
      <c r="A754" s="230" t="s">
        <v>2510</v>
      </c>
      <c r="B754" s="99">
        <v>64</v>
      </c>
      <c r="C754" s="100">
        <v>24283</v>
      </c>
      <c r="D754" s="233" t="s">
        <v>1165</v>
      </c>
      <c r="E754" s="101" t="s">
        <v>403</v>
      </c>
      <c r="F754" s="220" t="s">
        <v>1571</v>
      </c>
      <c r="G754" s="216" t="s">
        <v>2526</v>
      </c>
      <c r="H754" s="216">
        <v>0</v>
      </c>
      <c r="I754" s="220" t="s">
        <v>417</v>
      </c>
      <c r="J754" s="137">
        <v>12</v>
      </c>
      <c r="K754" s="105">
        <v>21.49</v>
      </c>
      <c r="L754" s="105" t="s">
        <v>1575</v>
      </c>
      <c r="M754" s="129">
        <f>SUMIFS('C - Sazby a jednotkové ceny'!$H$7:$H$69,'C - Sazby a jednotkové ceny'!$E$7:$E$69,I754,'C - Sazby a jednotkové ceny'!$F$7:$F$69,J754)</f>
        <v>0</v>
      </c>
      <c r="N754" s="131">
        <f t="shared" si="11"/>
        <v>0</v>
      </c>
      <c r="O754" s="137" t="s">
        <v>1586</v>
      </c>
      <c r="P754" s="105" t="s">
        <v>1585</v>
      </c>
      <c r="Q754" s="105" t="s">
        <v>1585</v>
      </c>
      <c r="R754" s="105" t="s">
        <v>1585</v>
      </c>
      <c r="S754" s="105" t="s">
        <v>1585</v>
      </c>
      <c r="T754" s="105" t="s">
        <v>1585</v>
      </c>
    </row>
    <row r="755" spans="1:20" ht="15" customHeight="1" x14ac:dyDescent="0.2">
      <c r="A755" s="230" t="s">
        <v>2510</v>
      </c>
      <c r="B755" s="99">
        <v>64</v>
      </c>
      <c r="C755" s="100">
        <v>24283</v>
      </c>
      <c r="D755" s="233" t="s">
        <v>1166</v>
      </c>
      <c r="E755" s="101" t="s">
        <v>403</v>
      </c>
      <c r="F755" s="220" t="s">
        <v>1571</v>
      </c>
      <c r="G755" s="216" t="s">
        <v>1552</v>
      </c>
      <c r="H755" s="216">
        <v>15.300800000000001</v>
      </c>
      <c r="I755" s="220" t="s">
        <v>417</v>
      </c>
      <c r="J755" s="137">
        <v>12</v>
      </c>
      <c r="K755" s="105">
        <v>17.399999999999999</v>
      </c>
      <c r="L755" s="105" t="s">
        <v>1575</v>
      </c>
      <c r="M755" s="129">
        <f>SUMIFS('C - Sazby a jednotkové ceny'!$H$7:$H$69,'C - Sazby a jednotkové ceny'!$E$7:$E$69,I755,'C - Sazby a jednotkové ceny'!$F$7:$F$69,J755)</f>
        <v>0</v>
      </c>
      <c r="N755" s="131">
        <f t="shared" si="11"/>
        <v>0</v>
      </c>
      <c r="O755" s="137" t="s">
        <v>1586</v>
      </c>
      <c r="P755" s="105" t="s">
        <v>1585</v>
      </c>
      <c r="Q755" s="105" t="s">
        <v>1585</v>
      </c>
      <c r="R755" s="105" t="s">
        <v>1585</v>
      </c>
      <c r="S755" s="105" t="s">
        <v>1585</v>
      </c>
      <c r="T755" s="105" t="s">
        <v>1585</v>
      </c>
    </row>
    <row r="756" spans="1:20" ht="15" customHeight="1" x14ac:dyDescent="0.2">
      <c r="A756" s="230" t="s">
        <v>2510</v>
      </c>
      <c r="B756" s="99">
        <v>64</v>
      </c>
      <c r="C756" s="100">
        <v>24283</v>
      </c>
      <c r="D756" s="233" t="s">
        <v>1167</v>
      </c>
      <c r="E756" s="101" t="s">
        <v>403</v>
      </c>
      <c r="F756" s="220" t="s">
        <v>1571</v>
      </c>
      <c r="G756" s="216" t="s">
        <v>1552</v>
      </c>
      <c r="H756" s="216">
        <v>88.938400000000001</v>
      </c>
      <c r="I756" s="220" t="s">
        <v>417</v>
      </c>
      <c r="J756" s="137">
        <v>12</v>
      </c>
      <c r="K756" s="105">
        <v>50.4</v>
      </c>
      <c r="L756" s="105" t="s">
        <v>1575</v>
      </c>
      <c r="M756" s="129">
        <f>SUMIFS('C - Sazby a jednotkové ceny'!$H$7:$H$69,'C - Sazby a jednotkové ceny'!$E$7:$E$69,I756,'C - Sazby a jednotkové ceny'!$F$7:$F$69,J756)</f>
        <v>0</v>
      </c>
      <c r="N756" s="131">
        <f t="shared" si="11"/>
        <v>0</v>
      </c>
      <c r="O756" s="137" t="s">
        <v>1586</v>
      </c>
      <c r="P756" s="105" t="s">
        <v>1585</v>
      </c>
      <c r="Q756" s="105" t="s">
        <v>1585</v>
      </c>
      <c r="R756" s="105" t="s">
        <v>1585</v>
      </c>
      <c r="S756" s="105" t="s">
        <v>1585</v>
      </c>
      <c r="T756" s="105" t="s">
        <v>1585</v>
      </c>
    </row>
    <row r="757" spans="1:20" ht="15" customHeight="1" x14ac:dyDescent="0.2">
      <c r="A757" s="230" t="s">
        <v>2510</v>
      </c>
      <c r="B757" s="99">
        <v>64</v>
      </c>
      <c r="C757" s="100">
        <v>24283</v>
      </c>
      <c r="D757" s="233" t="s">
        <v>1168</v>
      </c>
      <c r="E757" s="101" t="s">
        <v>403</v>
      </c>
      <c r="F757" s="220" t="s">
        <v>1571</v>
      </c>
      <c r="G757" s="216" t="s">
        <v>1552</v>
      </c>
      <c r="H757" s="216">
        <v>15.300800000000001</v>
      </c>
      <c r="I757" s="220" t="s">
        <v>417</v>
      </c>
      <c r="J757" s="137">
        <v>12</v>
      </c>
      <c r="K757" s="105">
        <v>18.739999999999998</v>
      </c>
      <c r="L757" s="105" t="s">
        <v>1575</v>
      </c>
      <c r="M757" s="129">
        <f>SUMIFS('C - Sazby a jednotkové ceny'!$H$7:$H$69,'C - Sazby a jednotkové ceny'!$E$7:$E$69,I757,'C - Sazby a jednotkové ceny'!$F$7:$F$69,J757)</f>
        <v>0</v>
      </c>
      <c r="N757" s="131">
        <f t="shared" si="11"/>
        <v>0</v>
      </c>
      <c r="O757" s="137" t="s">
        <v>1586</v>
      </c>
      <c r="P757" s="105" t="s">
        <v>1585</v>
      </c>
      <c r="Q757" s="105" t="s">
        <v>1585</v>
      </c>
      <c r="R757" s="105" t="s">
        <v>1585</v>
      </c>
      <c r="S757" s="105" t="s">
        <v>1585</v>
      </c>
      <c r="T757" s="105" t="s">
        <v>1585</v>
      </c>
    </row>
    <row r="758" spans="1:20" ht="15" customHeight="1" x14ac:dyDescent="0.2">
      <c r="A758" s="230" t="s">
        <v>2510</v>
      </c>
      <c r="B758" s="99">
        <v>64</v>
      </c>
      <c r="C758" s="100">
        <v>24283</v>
      </c>
      <c r="D758" s="233" t="s">
        <v>1169</v>
      </c>
      <c r="E758" s="101" t="s">
        <v>403</v>
      </c>
      <c r="F758" s="220" t="s">
        <v>1571</v>
      </c>
      <c r="G758" s="216" t="s">
        <v>1552</v>
      </c>
      <c r="H758" s="216">
        <v>21.517999999999997</v>
      </c>
      <c r="I758" s="220" t="s">
        <v>417</v>
      </c>
      <c r="J758" s="137">
        <v>12</v>
      </c>
      <c r="K758" s="105">
        <v>20.010000000000002</v>
      </c>
      <c r="L758" s="105" t="s">
        <v>1575</v>
      </c>
      <c r="M758" s="129">
        <f>SUMIFS('C - Sazby a jednotkové ceny'!$H$7:$H$69,'C - Sazby a jednotkové ceny'!$E$7:$E$69,I758,'C - Sazby a jednotkové ceny'!$F$7:$F$69,J758)</f>
        <v>0</v>
      </c>
      <c r="N758" s="131">
        <f t="shared" si="11"/>
        <v>0</v>
      </c>
      <c r="O758" s="137" t="s">
        <v>1586</v>
      </c>
      <c r="P758" s="105" t="s">
        <v>1585</v>
      </c>
      <c r="Q758" s="105" t="s">
        <v>1585</v>
      </c>
      <c r="R758" s="105" t="s">
        <v>1585</v>
      </c>
      <c r="S758" s="105" t="s">
        <v>1585</v>
      </c>
      <c r="T758" s="105" t="s">
        <v>1585</v>
      </c>
    </row>
    <row r="759" spans="1:20" ht="15" customHeight="1" x14ac:dyDescent="0.2">
      <c r="A759" s="230" t="s">
        <v>2510</v>
      </c>
      <c r="B759" s="99">
        <v>64</v>
      </c>
      <c r="C759" s="100">
        <v>24283</v>
      </c>
      <c r="D759" s="233" t="s">
        <v>1170</v>
      </c>
      <c r="E759" s="101" t="s">
        <v>403</v>
      </c>
      <c r="F759" s="220" t="s">
        <v>1571</v>
      </c>
      <c r="G759" s="216" t="s">
        <v>1552</v>
      </c>
      <c r="H759" s="216">
        <v>21.517999999999997</v>
      </c>
      <c r="I759" s="220" t="s">
        <v>417</v>
      </c>
      <c r="J759" s="137">
        <v>12</v>
      </c>
      <c r="K759" s="105">
        <v>13.11</v>
      </c>
      <c r="L759" s="105" t="s">
        <v>1575</v>
      </c>
      <c r="M759" s="129">
        <f>SUMIFS('C - Sazby a jednotkové ceny'!$H$7:$H$69,'C - Sazby a jednotkové ceny'!$E$7:$E$69,I759,'C - Sazby a jednotkové ceny'!$F$7:$F$69,J759)</f>
        <v>0</v>
      </c>
      <c r="N759" s="131">
        <f t="shared" si="11"/>
        <v>0</v>
      </c>
      <c r="O759" s="137" t="s">
        <v>1586</v>
      </c>
      <c r="P759" s="105" t="s">
        <v>1585</v>
      </c>
      <c r="Q759" s="105" t="s">
        <v>1585</v>
      </c>
      <c r="R759" s="105" t="s">
        <v>1585</v>
      </c>
      <c r="S759" s="105" t="s">
        <v>1585</v>
      </c>
      <c r="T759" s="105" t="s">
        <v>1585</v>
      </c>
    </row>
    <row r="760" spans="1:20" ht="15" customHeight="1" x14ac:dyDescent="0.2">
      <c r="A760" s="230" t="s">
        <v>2510</v>
      </c>
      <c r="B760" s="99">
        <v>64</v>
      </c>
      <c r="C760" s="100">
        <v>24283</v>
      </c>
      <c r="D760" s="233" t="s">
        <v>1171</v>
      </c>
      <c r="E760" s="101" t="s">
        <v>403</v>
      </c>
      <c r="F760" s="220" t="s">
        <v>1571</v>
      </c>
      <c r="G760" s="216" t="s">
        <v>2526</v>
      </c>
      <c r="H760" s="216">
        <v>0</v>
      </c>
      <c r="I760" s="220" t="s">
        <v>417</v>
      </c>
      <c r="J760" s="137">
        <v>12</v>
      </c>
      <c r="K760" s="105">
        <v>5.52</v>
      </c>
      <c r="L760" s="105" t="s">
        <v>1575</v>
      </c>
      <c r="M760" s="129">
        <f>SUMIFS('C - Sazby a jednotkové ceny'!$H$7:$H$69,'C - Sazby a jednotkové ceny'!$E$7:$E$69,I760,'C - Sazby a jednotkové ceny'!$F$7:$F$69,J760)</f>
        <v>0</v>
      </c>
      <c r="N760" s="131">
        <f t="shared" si="11"/>
        <v>0</v>
      </c>
      <c r="O760" s="137" t="s">
        <v>1586</v>
      </c>
      <c r="P760" s="105" t="s">
        <v>1585</v>
      </c>
      <c r="Q760" s="105" t="s">
        <v>1585</v>
      </c>
      <c r="R760" s="105" t="s">
        <v>1585</v>
      </c>
      <c r="S760" s="105" t="s">
        <v>1585</v>
      </c>
      <c r="T760" s="105" t="s">
        <v>1585</v>
      </c>
    </row>
    <row r="761" spans="1:20" ht="15" customHeight="1" x14ac:dyDescent="0.2">
      <c r="A761" s="230" t="s">
        <v>2510</v>
      </c>
      <c r="B761" s="99">
        <v>64</v>
      </c>
      <c r="C761" s="100">
        <v>24283</v>
      </c>
      <c r="D761" s="233" t="s">
        <v>1172</v>
      </c>
      <c r="E761" s="101" t="s">
        <v>403</v>
      </c>
      <c r="F761" s="220" t="s">
        <v>1571</v>
      </c>
      <c r="G761" s="216" t="s">
        <v>1552</v>
      </c>
      <c r="H761" s="216">
        <v>21.517999999999997</v>
      </c>
      <c r="I761" s="220" t="s">
        <v>417</v>
      </c>
      <c r="J761" s="137">
        <v>12</v>
      </c>
      <c r="K761" s="105">
        <v>20.65</v>
      </c>
      <c r="L761" s="105" t="s">
        <v>1575</v>
      </c>
      <c r="M761" s="129">
        <f>SUMIFS('C - Sazby a jednotkové ceny'!$H$7:$H$69,'C - Sazby a jednotkové ceny'!$E$7:$E$69,I761,'C - Sazby a jednotkové ceny'!$F$7:$F$69,J761)</f>
        <v>0</v>
      </c>
      <c r="N761" s="131">
        <f t="shared" si="11"/>
        <v>0</v>
      </c>
      <c r="O761" s="137" t="s">
        <v>1586</v>
      </c>
      <c r="P761" s="105" t="s">
        <v>1585</v>
      </c>
      <c r="Q761" s="105" t="s">
        <v>1585</v>
      </c>
      <c r="R761" s="105" t="s">
        <v>1585</v>
      </c>
      <c r="S761" s="105" t="s">
        <v>1585</v>
      </c>
      <c r="T761" s="105" t="s">
        <v>1585</v>
      </c>
    </row>
    <row r="762" spans="1:20" ht="15" customHeight="1" x14ac:dyDescent="0.2">
      <c r="A762" s="230" t="s">
        <v>2510</v>
      </c>
      <c r="B762" s="99">
        <v>64</v>
      </c>
      <c r="C762" s="100">
        <v>24283</v>
      </c>
      <c r="D762" s="233" t="s">
        <v>1173</v>
      </c>
      <c r="E762" s="101" t="s">
        <v>403</v>
      </c>
      <c r="F762" s="220" t="s">
        <v>1571</v>
      </c>
      <c r="G762" s="216" t="s">
        <v>1552</v>
      </c>
      <c r="H762" s="216">
        <v>21.517999999999997</v>
      </c>
      <c r="I762" s="220" t="s">
        <v>417</v>
      </c>
      <c r="J762" s="137">
        <v>12</v>
      </c>
      <c r="K762" s="105">
        <v>20.010000000000002</v>
      </c>
      <c r="L762" s="105" t="s">
        <v>1575</v>
      </c>
      <c r="M762" s="129">
        <f>SUMIFS('C - Sazby a jednotkové ceny'!$H$7:$H$69,'C - Sazby a jednotkové ceny'!$E$7:$E$69,I762,'C - Sazby a jednotkové ceny'!$F$7:$F$69,J762)</f>
        <v>0</v>
      </c>
      <c r="N762" s="131">
        <f t="shared" si="11"/>
        <v>0</v>
      </c>
      <c r="O762" s="137" t="s">
        <v>1586</v>
      </c>
      <c r="P762" s="105" t="s">
        <v>1585</v>
      </c>
      <c r="Q762" s="105" t="s">
        <v>1585</v>
      </c>
      <c r="R762" s="105" t="s">
        <v>1585</v>
      </c>
      <c r="S762" s="105" t="s">
        <v>1585</v>
      </c>
      <c r="T762" s="105" t="s">
        <v>1585</v>
      </c>
    </row>
    <row r="763" spans="1:20" ht="15" customHeight="1" x14ac:dyDescent="0.2">
      <c r="A763" s="230" t="s">
        <v>2510</v>
      </c>
      <c r="B763" s="99">
        <v>64</v>
      </c>
      <c r="C763" s="100">
        <v>24283</v>
      </c>
      <c r="D763" s="233" t="s">
        <v>1174</v>
      </c>
      <c r="E763" s="101" t="s">
        <v>403</v>
      </c>
      <c r="F763" s="220" t="s">
        <v>1571</v>
      </c>
      <c r="G763" s="216" t="s">
        <v>1552</v>
      </c>
      <c r="H763" s="216">
        <v>21.517999999999997</v>
      </c>
      <c r="I763" s="220" t="s">
        <v>417</v>
      </c>
      <c r="J763" s="137">
        <v>12</v>
      </c>
      <c r="K763" s="105">
        <v>17.47</v>
      </c>
      <c r="L763" s="105" t="s">
        <v>1575</v>
      </c>
      <c r="M763" s="129">
        <f>SUMIFS('C - Sazby a jednotkové ceny'!$H$7:$H$69,'C - Sazby a jednotkové ceny'!$E$7:$E$69,I763,'C - Sazby a jednotkové ceny'!$F$7:$F$69,J763)</f>
        <v>0</v>
      </c>
      <c r="N763" s="131">
        <f t="shared" si="11"/>
        <v>0</v>
      </c>
      <c r="O763" s="137" t="s">
        <v>1586</v>
      </c>
      <c r="P763" s="105" t="s">
        <v>1585</v>
      </c>
      <c r="Q763" s="105" t="s">
        <v>1585</v>
      </c>
      <c r="R763" s="105" t="s">
        <v>1585</v>
      </c>
      <c r="S763" s="105" t="s">
        <v>1585</v>
      </c>
      <c r="T763" s="105" t="s">
        <v>1585</v>
      </c>
    </row>
    <row r="764" spans="1:20" ht="15" customHeight="1" x14ac:dyDescent="0.2">
      <c r="A764" s="230" t="s">
        <v>2510</v>
      </c>
      <c r="B764" s="99">
        <v>64</v>
      </c>
      <c r="C764" s="100">
        <v>24283</v>
      </c>
      <c r="D764" s="233" t="s">
        <v>1175</v>
      </c>
      <c r="E764" s="101" t="s">
        <v>403</v>
      </c>
      <c r="F764" s="220" t="s">
        <v>1571</v>
      </c>
      <c r="G764" s="216" t="s">
        <v>1552</v>
      </c>
      <c r="H764" s="216">
        <v>21.517999999999997</v>
      </c>
      <c r="I764" s="220" t="s">
        <v>417</v>
      </c>
      <c r="J764" s="137">
        <v>12</v>
      </c>
      <c r="K764" s="105">
        <v>18.11</v>
      </c>
      <c r="L764" s="105" t="s">
        <v>1575</v>
      </c>
      <c r="M764" s="129">
        <f>SUMIFS('C - Sazby a jednotkové ceny'!$H$7:$H$69,'C - Sazby a jednotkové ceny'!$E$7:$E$69,I764,'C - Sazby a jednotkové ceny'!$F$7:$F$69,J764)</f>
        <v>0</v>
      </c>
      <c r="N764" s="131">
        <f t="shared" si="11"/>
        <v>0</v>
      </c>
      <c r="O764" s="137" t="s">
        <v>1586</v>
      </c>
      <c r="P764" s="105" t="s">
        <v>1585</v>
      </c>
      <c r="Q764" s="105" t="s">
        <v>1585</v>
      </c>
      <c r="R764" s="105" t="s">
        <v>1585</v>
      </c>
      <c r="S764" s="105" t="s">
        <v>1585</v>
      </c>
      <c r="T764" s="105" t="s">
        <v>1585</v>
      </c>
    </row>
    <row r="765" spans="1:20" ht="15" customHeight="1" x14ac:dyDescent="0.2">
      <c r="A765" s="230" t="s">
        <v>2510</v>
      </c>
      <c r="B765" s="99">
        <v>64</v>
      </c>
      <c r="C765" s="100">
        <v>24283</v>
      </c>
      <c r="D765" s="233" t="s">
        <v>1176</v>
      </c>
      <c r="E765" s="101" t="s">
        <v>403</v>
      </c>
      <c r="F765" s="220" t="s">
        <v>1571</v>
      </c>
      <c r="G765" s="216" t="s">
        <v>1552</v>
      </c>
      <c r="H765" s="216">
        <v>43.035999999999994</v>
      </c>
      <c r="I765" s="220" t="s">
        <v>417</v>
      </c>
      <c r="J765" s="137">
        <v>12</v>
      </c>
      <c r="K765" s="105">
        <v>39.590000000000003</v>
      </c>
      <c r="L765" s="105" t="s">
        <v>1575</v>
      </c>
      <c r="M765" s="129">
        <f>SUMIFS('C - Sazby a jednotkové ceny'!$H$7:$H$69,'C - Sazby a jednotkové ceny'!$E$7:$E$69,I765,'C - Sazby a jednotkové ceny'!$F$7:$F$69,J765)</f>
        <v>0</v>
      </c>
      <c r="N765" s="131">
        <f t="shared" si="11"/>
        <v>0</v>
      </c>
      <c r="O765" s="137" t="s">
        <v>1586</v>
      </c>
      <c r="P765" s="105" t="s">
        <v>1585</v>
      </c>
      <c r="Q765" s="105" t="s">
        <v>1585</v>
      </c>
      <c r="R765" s="105" t="s">
        <v>1585</v>
      </c>
      <c r="S765" s="105" t="s">
        <v>1585</v>
      </c>
      <c r="T765" s="105" t="s">
        <v>1585</v>
      </c>
    </row>
    <row r="766" spans="1:20" ht="15" customHeight="1" x14ac:dyDescent="0.2">
      <c r="A766" s="230" t="s">
        <v>2510</v>
      </c>
      <c r="B766" s="99">
        <v>64</v>
      </c>
      <c r="C766" s="100">
        <v>24283</v>
      </c>
      <c r="D766" s="233" t="s">
        <v>1177</v>
      </c>
      <c r="E766" s="101" t="s">
        <v>403</v>
      </c>
      <c r="F766" s="220" t="s">
        <v>1571</v>
      </c>
      <c r="G766" s="216" t="s">
        <v>1552</v>
      </c>
      <c r="H766" s="216">
        <v>21.517999999999997</v>
      </c>
      <c r="I766" s="220" t="s">
        <v>417</v>
      </c>
      <c r="J766" s="137">
        <v>12</v>
      </c>
      <c r="K766" s="105">
        <v>18.11</v>
      </c>
      <c r="L766" s="105" t="s">
        <v>1575</v>
      </c>
      <c r="M766" s="129">
        <f>SUMIFS('C - Sazby a jednotkové ceny'!$H$7:$H$69,'C - Sazby a jednotkové ceny'!$E$7:$E$69,I766,'C - Sazby a jednotkové ceny'!$F$7:$F$69,J766)</f>
        <v>0</v>
      </c>
      <c r="N766" s="131">
        <f t="shared" si="11"/>
        <v>0</v>
      </c>
      <c r="O766" s="137" t="s">
        <v>1586</v>
      </c>
      <c r="P766" s="105" t="s">
        <v>1585</v>
      </c>
      <c r="Q766" s="105" t="s">
        <v>1585</v>
      </c>
      <c r="R766" s="105" t="s">
        <v>1585</v>
      </c>
      <c r="S766" s="105" t="s">
        <v>1585</v>
      </c>
      <c r="T766" s="105" t="s">
        <v>1585</v>
      </c>
    </row>
    <row r="767" spans="1:20" ht="15" customHeight="1" x14ac:dyDescent="0.2">
      <c r="A767" s="230" t="s">
        <v>2510</v>
      </c>
      <c r="B767" s="99">
        <v>64</v>
      </c>
      <c r="C767" s="100">
        <v>24283</v>
      </c>
      <c r="D767" s="233" t="s">
        <v>1178</v>
      </c>
      <c r="E767" s="101" t="s">
        <v>403</v>
      </c>
      <c r="F767" s="220" t="s">
        <v>1571</v>
      </c>
      <c r="G767" s="216" t="s">
        <v>1552</v>
      </c>
      <c r="H767" s="216">
        <v>21.517999999999997</v>
      </c>
      <c r="I767" s="220" t="s">
        <v>417</v>
      </c>
      <c r="J767" s="137">
        <v>12</v>
      </c>
      <c r="K767" s="105">
        <v>18.739999999999998</v>
      </c>
      <c r="L767" s="105" t="s">
        <v>1575</v>
      </c>
      <c r="M767" s="129">
        <f>SUMIFS('C - Sazby a jednotkové ceny'!$H$7:$H$69,'C - Sazby a jednotkové ceny'!$E$7:$E$69,I767,'C - Sazby a jednotkové ceny'!$F$7:$F$69,J767)</f>
        <v>0</v>
      </c>
      <c r="N767" s="131">
        <f t="shared" si="11"/>
        <v>0</v>
      </c>
      <c r="O767" s="137" t="s">
        <v>1586</v>
      </c>
      <c r="P767" s="105" t="s">
        <v>1585</v>
      </c>
      <c r="Q767" s="105" t="s">
        <v>1585</v>
      </c>
      <c r="R767" s="105" t="s">
        <v>1585</v>
      </c>
      <c r="S767" s="105" t="s">
        <v>1585</v>
      </c>
      <c r="T767" s="105" t="s">
        <v>1585</v>
      </c>
    </row>
    <row r="768" spans="1:20" ht="15" customHeight="1" x14ac:dyDescent="0.2">
      <c r="A768" s="230" t="s">
        <v>2510</v>
      </c>
      <c r="B768" s="99">
        <v>64</v>
      </c>
      <c r="C768" s="100">
        <v>24283</v>
      </c>
      <c r="D768" s="233" t="s">
        <v>1179</v>
      </c>
      <c r="E768" s="101" t="s">
        <v>403</v>
      </c>
      <c r="F768" s="220" t="s">
        <v>1571</v>
      </c>
      <c r="G768" s="216" t="s">
        <v>1552</v>
      </c>
      <c r="H768" s="216">
        <v>21.517999999999997</v>
      </c>
      <c r="I768" s="220" t="s">
        <v>417</v>
      </c>
      <c r="J768" s="137">
        <v>12</v>
      </c>
      <c r="K768" s="105">
        <v>20.010000000000002</v>
      </c>
      <c r="L768" s="105" t="s">
        <v>1575</v>
      </c>
      <c r="M768" s="129">
        <f>SUMIFS('C - Sazby a jednotkové ceny'!$H$7:$H$69,'C - Sazby a jednotkové ceny'!$E$7:$E$69,I768,'C - Sazby a jednotkové ceny'!$F$7:$F$69,J768)</f>
        <v>0</v>
      </c>
      <c r="N768" s="131">
        <f t="shared" si="11"/>
        <v>0</v>
      </c>
      <c r="O768" s="137" t="s">
        <v>1586</v>
      </c>
      <c r="P768" s="105" t="s">
        <v>1585</v>
      </c>
      <c r="Q768" s="105" t="s">
        <v>1585</v>
      </c>
      <c r="R768" s="105" t="s">
        <v>1585</v>
      </c>
      <c r="S768" s="105" t="s">
        <v>1585</v>
      </c>
      <c r="T768" s="105" t="s">
        <v>1585</v>
      </c>
    </row>
    <row r="769" spans="1:20" ht="15" customHeight="1" x14ac:dyDescent="0.2">
      <c r="A769" s="230" t="s">
        <v>2510</v>
      </c>
      <c r="B769" s="99">
        <v>64</v>
      </c>
      <c r="C769" s="100">
        <v>24283</v>
      </c>
      <c r="D769" s="233" t="s">
        <v>1180</v>
      </c>
      <c r="E769" s="101" t="s">
        <v>403</v>
      </c>
      <c r="F769" s="220" t="s">
        <v>1571</v>
      </c>
      <c r="G769" s="216" t="s">
        <v>1552</v>
      </c>
      <c r="H769" s="216">
        <v>21.517999999999997</v>
      </c>
      <c r="I769" s="220" t="s">
        <v>417</v>
      </c>
      <c r="J769" s="137">
        <v>12</v>
      </c>
      <c r="K769" s="105">
        <v>17.47</v>
      </c>
      <c r="L769" s="105" t="s">
        <v>1575</v>
      </c>
      <c r="M769" s="129">
        <f>SUMIFS('C - Sazby a jednotkové ceny'!$H$7:$H$69,'C - Sazby a jednotkové ceny'!$E$7:$E$69,I769,'C - Sazby a jednotkové ceny'!$F$7:$F$69,J769)</f>
        <v>0</v>
      </c>
      <c r="N769" s="131">
        <f t="shared" si="11"/>
        <v>0</v>
      </c>
      <c r="O769" s="137" t="s">
        <v>1586</v>
      </c>
      <c r="P769" s="105" t="s">
        <v>1585</v>
      </c>
      <c r="Q769" s="105" t="s">
        <v>1585</v>
      </c>
      <c r="R769" s="105" t="s">
        <v>1585</v>
      </c>
      <c r="S769" s="105" t="s">
        <v>1585</v>
      </c>
      <c r="T769" s="105" t="s">
        <v>1585</v>
      </c>
    </row>
    <row r="770" spans="1:20" ht="15" customHeight="1" x14ac:dyDescent="0.2">
      <c r="A770" s="230" t="s">
        <v>2510</v>
      </c>
      <c r="B770" s="99">
        <v>64</v>
      </c>
      <c r="C770" s="100">
        <v>24283</v>
      </c>
      <c r="D770" s="233" t="s">
        <v>1181</v>
      </c>
      <c r="E770" s="101" t="s">
        <v>403</v>
      </c>
      <c r="F770" s="220" t="s">
        <v>1571</v>
      </c>
      <c r="G770" s="216" t="s">
        <v>1552</v>
      </c>
      <c r="H770" s="216">
        <v>21.517999999999997</v>
      </c>
      <c r="I770" s="220" t="s">
        <v>417</v>
      </c>
      <c r="J770" s="137">
        <v>12</v>
      </c>
      <c r="K770" s="105">
        <v>13.8</v>
      </c>
      <c r="L770" s="105" t="s">
        <v>1575</v>
      </c>
      <c r="M770" s="129">
        <f>SUMIFS('C - Sazby a jednotkové ceny'!$H$7:$H$69,'C - Sazby a jednotkové ceny'!$E$7:$E$69,I770,'C - Sazby a jednotkové ceny'!$F$7:$F$69,J770)</f>
        <v>0</v>
      </c>
      <c r="N770" s="131">
        <f t="shared" si="11"/>
        <v>0</v>
      </c>
      <c r="O770" s="137" t="s">
        <v>1586</v>
      </c>
      <c r="P770" s="105" t="s">
        <v>1585</v>
      </c>
      <c r="Q770" s="105" t="s">
        <v>1585</v>
      </c>
      <c r="R770" s="105" t="s">
        <v>1585</v>
      </c>
      <c r="S770" s="105" t="s">
        <v>1585</v>
      </c>
      <c r="T770" s="105" t="s">
        <v>1585</v>
      </c>
    </row>
    <row r="771" spans="1:20" ht="15" customHeight="1" x14ac:dyDescent="0.2">
      <c r="A771" s="230" t="s">
        <v>2510</v>
      </c>
      <c r="B771" s="99">
        <v>64</v>
      </c>
      <c r="C771" s="100">
        <v>24283</v>
      </c>
      <c r="D771" s="233" t="s">
        <v>1182</v>
      </c>
      <c r="E771" s="101" t="s">
        <v>403</v>
      </c>
      <c r="F771" s="220" t="s">
        <v>1571</v>
      </c>
      <c r="G771" s="216" t="s">
        <v>1552</v>
      </c>
      <c r="H771" s="216">
        <v>73.637599999999992</v>
      </c>
      <c r="I771" s="220" t="s">
        <v>417</v>
      </c>
      <c r="J771" s="137">
        <v>12</v>
      </c>
      <c r="K771" s="105">
        <v>36.6</v>
      </c>
      <c r="L771" s="105" t="s">
        <v>1575</v>
      </c>
      <c r="M771" s="129">
        <f>SUMIFS('C - Sazby a jednotkové ceny'!$H$7:$H$69,'C - Sazby a jednotkové ceny'!$E$7:$E$69,I771,'C - Sazby a jednotkové ceny'!$F$7:$F$69,J771)</f>
        <v>0</v>
      </c>
      <c r="N771" s="131">
        <f t="shared" si="11"/>
        <v>0</v>
      </c>
      <c r="O771" s="137" t="s">
        <v>1586</v>
      </c>
      <c r="P771" s="105" t="s">
        <v>1585</v>
      </c>
      <c r="Q771" s="105" t="s">
        <v>1585</v>
      </c>
      <c r="R771" s="105" t="s">
        <v>1585</v>
      </c>
      <c r="S771" s="105" t="s">
        <v>1585</v>
      </c>
      <c r="T771" s="105" t="s">
        <v>1585</v>
      </c>
    </row>
    <row r="772" spans="1:20" ht="15" customHeight="1" x14ac:dyDescent="0.2">
      <c r="A772" s="230" t="s">
        <v>2510</v>
      </c>
      <c r="B772" s="99">
        <v>64</v>
      </c>
      <c r="C772" s="100">
        <v>24283</v>
      </c>
      <c r="D772" s="233" t="s">
        <v>1183</v>
      </c>
      <c r="E772" s="101" t="s">
        <v>403</v>
      </c>
      <c r="F772" s="220" t="s">
        <v>1571</v>
      </c>
      <c r="G772" s="216" t="s">
        <v>1552</v>
      </c>
      <c r="H772" s="216">
        <v>15.300800000000001</v>
      </c>
      <c r="I772" s="220" t="s">
        <v>417</v>
      </c>
      <c r="J772" s="137">
        <v>12</v>
      </c>
      <c r="K772" s="105">
        <v>17.399999999999999</v>
      </c>
      <c r="L772" s="105" t="s">
        <v>1575</v>
      </c>
      <c r="M772" s="129">
        <f>SUMIFS('C - Sazby a jednotkové ceny'!$H$7:$H$69,'C - Sazby a jednotkové ceny'!$E$7:$E$69,I772,'C - Sazby a jednotkové ceny'!$F$7:$F$69,J772)</f>
        <v>0</v>
      </c>
      <c r="N772" s="131">
        <f t="shared" si="11"/>
        <v>0</v>
      </c>
      <c r="O772" s="137" t="s">
        <v>1586</v>
      </c>
      <c r="P772" s="105" t="s">
        <v>1585</v>
      </c>
      <c r="Q772" s="105" t="s">
        <v>1585</v>
      </c>
      <c r="R772" s="105" t="s">
        <v>1585</v>
      </c>
      <c r="S772" s="105" t="s">
        <v>1585</v>
      </c>
      <c r="T772" s="105" t="s">
        <v>1585</v>
      </c>
    </row>
    <row r="773" spans="1:20" ht="15" customHeight="1" x14ac:dyDescent="0.2">
      <c r="A773" s="230" t="s">
        <v>2510</v>
      </c>
      <c r="B773" s="99">
        <v>64</v>
      </c>
      <c r="C773" s="100">
        <v>24283</v>
      </c>
      <c r="D773" s="233" t="s">
        <v>1184</v>
      </c>
      <c r="E773" s="101" t="s">
        <v>403</v>
      </c>
      <c r="F773" s="220" t="s">
        <v>1571</v>
      </c>
      <c r="G773" s="216" t="s">
        <v>1552</v>
      </c>
      <c r="H773" s="216">
        <v>21.517999999999997</v>
      </c>
      <c r="I773" s="220" t="s">
        <v>417</v>
      </c>
      <c r="J773" s="137">
        <v>12</v>
      </c>
      <c r="K773" s="105">
        <v>21.51</v>
      </c>
      <c r="L773" s="105" t="s">
        <v>1575</v>
      </c>
      <c r="M773" s="129">
        <f>SUMIFS('C - Sazby a jednotkové ceny'!$H$7:$H$69,'C - Sazby a jednotkové ceny'!$E$7:$E$69,I773,'C - Sazby a jednotkové ceny'!$F$7:$F$69,J773)</f>
        <v>0</v>
      </c>
      <c r="N773" s="131">
        <f t="shared" si="11"/>
        <v>0</v>
      </c>
      <c r="O773" s="137" t="s">
        <v>1586</v>
      </c>
      <c r="P773" s="105" t="s">
        <v>1585</v>
      </c>
      <c r="Q773" s="105" t="s">
        <v>1585</v>
      </c>
      <c r="R773" s="105" t="s">
        <v>1585</v>
      </c>
      <c r="S773" s="105" t="s">
        <v>1585</v>
      </c>
      <c r="T773" s="105" t="s">
        <v>1585</v>
      </c>
    </row>
    <row r="774" spans="1:20" ht="15" customHeight="1" x14ac:dyDescent="0.2">
      <c r="A774" s="230" t="s">
        <v>2510</v>
      </c>
      <c r="B774" s="99">
        <v>64</v>
      </c>
      <c r="C774" s="100">
        <v>24283</v>
      </c>
      <c r="D774" s="233" t="s">
        <v>1185</v>
      </c>
      <c r="E774" s="101" t="s">
        <v>403</v>
      </c>
      <c r="F774" s="220" t="s">
        <v>1571</v>
      </c>
      <c r="G774" s="216" t="s">
        <v>1552</v>
      </c>
      <c r="H774" s="216">
        <v>43.035999999999994</v>
      </c>
      <c r="I774" s="220" t="s">
        <v>417</v>
      </c>
      <c r="J774" s="137">
        <v>12</v>
      </c>
      <c r="K774" s="105">
        <v>36.85</v>
      </c>
      <c r="L774" s="105" t="s">
        <v>1575</v>
      </c>
      <c r="M774" s="129">
        <f>SUMIFS('C - Sazby a jednotkové ceny'!$H$7:$H$69,'C - Sazby a jednotkové ceny'!$E$7:$E$69,I774,'C - Sazby a jednotkové ceny'!$F$7:$F$69,J774)</f>
        <v>0</v>
      </c>
      <c r="N774" s="131">
        <f t="shared" si="11"/>
        <v>0</v>
      </c>
      <c r="O774" s="137" t="s">
        <v>1586</v>
      </c>
      <c r="P774" s="105" t="s">
        <v>1585</v>
      </c>
      <c r="Q774" s="105" t="s">
        <v>1585</v>
      </c>
      <c r="R774" s="105" t="s">
        <v>1585</v>
      </c>
      <c r="S774" s="105" t="s">
        <v>1585</v>
      </c>
      <c r="T774" s="105" t="s">
        <v>1585</v>
      </c>
    </row>
    <row r="775" spans="1:20" ht="15" customHeight="1" x14ac:dyDescent="0.2">
      <c r="A775" s="230" t="s">
        <v>2510</v>
      </c>
      <c r="B775" s="99">
        <v>64</v>
      </c>
      <c r="C775" s="100">
        <v>24283</v>
      </c>
      <c r="D775" s="233" t="s">
        <v>1186</v>
      </c>
      <c r="E775" s="101" t="s">
        <v>403</v>
      </c>
      <c r="F775" s="220" t="s">
        <v>1571</v>
      </c>
      <c r="G775" s="216" t="s">
        <v>1552</v>
      </c>
      <c r="H775" s="216">
        <v>21.517999999999997</v>
      </c>
      <c r="I775" s="220" t="s">
        <v>417</v>
      </c>
      <c r="J775" s="137">
        <v>12</v>
      </c>
      <c r="K775" s="105">
        <v>16.84</v>
      </c>
      <c r="L775" s="105" t="s">
        <v>1575</v>
      </c>
      <c r="M775" s="129">
        <f>SUMIFS('C - Sazby a jednotkové ceny'!$H$7:$H$69,'C - Sazby a jednotkové ceny'!$E$7:$E$69,I775,'C - Sazby a jednotkové ceny'!$F$7:$F$69,J775)</f>
        <v>0</v>
      </c>
      <c r="N775" s="131">
        <f t="shared" ref="N775:N838" si="12">J775*M775*K775*(365/12/28)</f>
        <v>0</v>
      </c>
      <c r="O775" s="137" t="s">
        <v>1586</v>
      </c>
      <c r="P775" s="105" t="s">
        <v>1585</v>
      </c>
      <c r="Q775" s="105" t="s">
        <v>1585</v>
      </c>
      <c r="R775" s="105" t="s">
        <v>1585</v>
      </c>
      <c r="S775" s="105" t="s">
        <v>1585</v>
      </c>
      <c r="T775" s="105" t="s">
        <v>1585</v>
      </c>
    </row>
    <row r="776" spans="1:20" ht="15" customHeight="1" x14ac:dyDescent="0.2">
      <c r="A776" s="230" t="s">
        <v>2510</v>
      </c>
      <c r="B776" s="99">
        <v>64</v>
      </c>
      <c r="C776" s="100">
        <v>24283</v>
      </c>
      <c r="D776" s="233" t="s">
        <v>1187</v>
      </c>
      <c r="E776" s="101" t="s">
        <v>403</v>
      </c>
      <c r="F776" s="220" t="s">
        <v>1571</v>
      </c>
      <c r="G776" s="216" t="s">
        <v>1552</v>
      </c>
      <c r="H776" s="216">
        <v>21.517999999999997</v>
      </c>
      <c r="I776" s="220" t="s">
        <v>417</v>
      </c>
      <c r="J776" s="137">
        <v>12</v>
      </c>
      <c r="K776" s="105">
        <v>15.6</v>
      </c>
      <c r="L776" s="105" t="s">
        <v>1575</v>
      </c>
      <c r="M776" s="129">
        <f>SUMIFS('C - Sazby a jednotkové ceny'!$H$7:$H$69,'C - Sazby a jednotkové ceny'!$E$7:$E$69,I776,'C - Sazby a jednotkové ceny'!$F$7:$F$69,J776)</f>
        <v>0</v>
      </c>
      <c r="N776" s="131">
        <f t="shared" si="12"/>
        <v>0</v>
      </c>
      <c r="O776" s="137" t="s">
        <v>1586</v>
      </c>
      <c r="P776" s="105" t="s">
        <v>1585</v>
      </c>
      <c r="Q776" s="105" t="s">
        <v>1585</v>
      </c>
      <c r="R776" s="105" t="s">
        <v>1585</v>
      </c>
      <c r="S776" s="105" t="s">
        <v>1585</v>
      </c>
      <c r="T776" s="105" t="s">
        <v>1585</v>
      </c>
    </row>
    <row r="777" spans="1:20" ht="15" customHeight="1" x14ac:dyDescent="0.2">
      <c r="A777" s="230" t="s">
        <v>2510</v>
      </c>
      <c r="B777" s="99">
        <v>64</v>
      </c>
      <c r="C777" s="100">
        <v>24283</v>
      </c>
      <c r="D777" s="233" t="s">
        <v>1188</v>
      </c>
      <c r="E777" s="101" t="s">
        <v>403</v>
      </c>
      <c r="F777" s="220" t="s">
        <v>1571</v>
      </c>
      <c r="G777" s="216" t="s">
        <v>2526</v>
      </c>
      <c r="H777" s="216">
        <v>0</v>
      </c>
      <c r="I777" s="220" t="s">
        <v>417</v>
      </c>
      <c r="J777" s="137">
        <v>12</v>
      </c>
      <c r="K777" s="105">
        <v>5.46</v>
      </c>
      <c r="L777" s="105" t="s">
        <v>1575</v>
      </c>
      <c r="M777" s="129">
        <f>SUMIFS('C - Sazby a jednotkové ceny'!$H$7:$H$69,'C - Sazby a jednotkové ceny'!$E$7:$E$69,I777,'C - Sazby a jednotkové ceny'!$F$7:$F$69,J777)</f>
        <v>0</v>
      </c>
      <c r="N777" s="131">
        <f t="shared" si="12"/>
        <v>0</v>
      </c>
      <c r="O777" s="137" t="s">
        <v>1586</v>
      </c>
      <c r="P777" s="105" t="s">
        <v>1585</v>
      </c>
      <c r="Q777" s="105" t="s">
        <v>1585</v>
      </c>
      <c r="R777" s="105" t="s">
        <v>1585</v>
      </c>
      <c r="S777" s="105" t="s">
        <v>1585</v>
      </c>
      <c r="T777" s="105" t="s">
        <v>1585</v>
      </c>
    </row>
    <row r="778" spans="1:20" ht="15" customHeight="1" x14ac:dyDescent="0.2">
      <c r="A778" s="230" t="s">
        <v>2510</v>
      </c>
      <c r="B778" s="99">
        <v>64</v>
      </c>
      <c r="C778" s="100">
        <v>24283</v>
      </c>
      <c r="D778" s="233" t="s">
        <v>1189</v>
      </c>
      <c r="E778" s="101" t="s">
        <v>403</v>
      </c>
      <c r="F778" s="220" t="s">
        <v>1571</v>
      </c>
      <c r="G778" s="216" t="s">
        <v>1552</v>
      </c>
      <c r="H778" s="216">
        <v>43.035999999999994</v>
      </c>
      <c r="I778" s="220" t="s">
        <v>417</v>
      </c>
      <c r="J778" s="137">
        <v>12</v>
      </c>
      <c r="K778" s="105">
        <v>38.43</v>
      </c>
      <c r="L778" s="105" t="s">
        <v>1575</v>
      </c>
      <c r="M778" s="129">
        <f>SUMIFS('C - Sazby a jednotkové ceny'!$H$7:$H$69,'C - Sazby a jednotkové ceny'!$E$7:$E$69,I778,'C - Sazby a jednotkové ceny'!$F$7:$F$69,J778)</f>
        <v>0</v>
      </c>
      <c r="N778" s="131">
        <f t="shared" si="12"/>
        <v>0</v>
      </c>
      <c r="O778" s="137" t="s">
        <v>1586</v>
      </c>
      <c r="P778" s="105" t="s">
        <v>1585</v>
      </c>
      <c r="Q778" s="105" t="s">
        <v>1585</v>
      </c>
      <c r="R778" s="105" t="s">
        <v>1585</v>
      </c>
      <c r="S778" s="105" t="s">
        <v>1585</v>
      </c>
      <c r="T778" s="105" t="s">
        <v>1585</v>
      </c>
    </row>
    <row r="779" spans="1:20" ht="15" customHeight="1" x14ac:dyDescent="0.2">
      <c r="A779" s="230" t="s">
        <v>2510</v>
      </c>
      <c r="B779" s="99">
        <v>64</v>
      </c>
      <c r="C779" s="100">
        <v>24283</v>
      </c>
      <c r="D779" s="233" t="s">
        <v>1190</v>
      </c>
      <c r="E779" s="101" t="s">
        <v>403</v>
      </c>
      <c r="F779" s="220" t="s">
        <v>1571</v>
      </c>
      <c r="G779" s="216" t="s">
        <v>2526</v>
      </c>
      <c r="H779" s="216">
        <v>6.29</v>
      </c>
      <c r="I779" s="220" t="s">
        <v>417</v>
      </c>
      <c r="J779" s="137">
        <v>12</v>
      </c>
      <c r="K779" s="105">
        <v>3.1</v>
      </c>
      <c r="L779" s="105" t="s">
        <v>1575</v>
      </c>
      <c r="M779" s="129">
        <f>SUMIFS('C - Sazby a jednotkové ceny'!$H$7:$H$69,'C - Sazby a jednotkové ceny'!$E$7:$E$69,I779,'C - Sazby a jednotkové ceny'!$F$7:$F$69,J779)</f>
        <v>0</v>
      </c>
      <c r="N779" s="131">
        <f t="shared" si="12"/>
        <v>0</v>
      </c>
      <c r="O779" s="137" t="s">
        <v>1586</v>
      </c>
      <c r="P779" s="105" t="s">
        <v>1585</v>
      </c>
      <c r="Q779" s="105" t="s">
        <v>1585</v>
      </c>
      <c r="R779" s="105" t="s">
        <v>1585</v>
      </c>
      <c r="S779" s="105" t="s">
        <v>1585</v>
      </c>
      <c r="T779" s="105" t="s">
        <v>1585</v>
      </c>
    </row>
    <row r="780" spans="1:20" ht="15" customHeight="1" x14ac:dyDescent="0.2">
      <c r="A780" s="230" t="s">
        <v>489</v>
      </c>
      <c r="B780" s="99">
        <v>64</v>
      </c>
      <c r="C780" s="100">
        <v>24283</v>
      </c>
      <c r="D780" s="233" t="s">
        <v>1191</v>
      </c>
      <c r="E780" s="101" t="s">
        <v>403</v>
      </c>
      <c r="F780" s="220" t="s">
        <v>1571</v>
      </c>
      <c r="G780" s="216" t="s">
        <v>1557</v>
      </c>
      <c r="H780" s="216">
        <v>6.29</v>
      </c>
      <c r="I780" s="220" t="s">
        <v>417</v>
      </c>
      <c r="J780" s="137">
        <v>12</v>
      </c>
      <c r="K780" s="105">
        <v>1.6</v>
      </c>
      <c r="L780" s="105" t="s">
        <v>1575</v>
      </c>
      <c r="M780" s="129">
        <f>SUMIFS('C - Sazby a jednotkové ceny'!$H$7:$H$69,'C - Sazby a jednotkové ceny'!$E$7:$E$69,I780,'C - Sazby a jednotkové ceny'!$F$7:$F$69,J780)</f>
        <v>0</v>
      </c>
      <c r="N780" s="131">
        <f t="shared" si="12"/>
        <v>0</v>
      </c>
      <c r="O780" s="137" t="s">
        <v>1586</v>
      </c>
      <c r="P780" s="105" t="s">
        <v>1585</v>
      </c>
      <c r="Q780" s="105" t="s">
        <v>1585</v>
      </c>
      <c r="R780" s="105" t="s">
        <v>1585</v>
      </c>
      <c r="S780" s="105" t="s">
        <v>1585</v>
      </c>
      <c r="T780" s="105" t="s">
        <v>1585</v>
      </c>
    </row>
    <row r="781" spans="1:20" ht="15" customHeight="1" x14ac:dyDescent="0.2">
      <c r="A781" s="230" t="s">
        <v>2510</v>
      </c>
      <c r="B781" s="99">
        <v>64</v>
      </c>
      <c r="C781" s="100">
        <v>24283</v>
      </c>
      <c r="D781" s="233" t="s">
        <v>1192</v>
      </c>
      <c r="E781" s="101" t="s">
        <v>403</v>
      </c>
      <c r="F781" s="220" t="s">
        <v>1572</v>
      </c>
      <c r="G781" s="216" t="s">
        <v>1556</v>
      </c>
      <c r="H781" s="216">
        <v>14.76</v>
      </c>
      <c r="I781" s="220" t="s">
        <v>418</v>
      </c>
      <c r="J781" s="137">
        <v>12</v>
      </c>
      <c r="K781" s="105">
        <v>10.5</v>
      </c>
      <c r="L781" s="105" t="s">
        <v>1575</v>
      </c>
      <c r="M781" s="129">
        <f>SUMIFS('C - Sazby a jednotkové ceny'!$H$7:$H$69,'C - Sazby a jednotkové ceny'!$E$7:$E$69,I781,'C - Sazby a jednotkové ceny'!$F$7:$F$69,J781)</f>
        <v>0</v>
      </c>
      <c r="N781" s="131">
        <f t="shared" si="12"/>
        <v>0</v>
      </c>
      <c r="O781" s="137" t="s">
        <v>1586</v>
      </c>
      <c r="P781" s="105" t="s">
        <v>1585</v>
      </c>
      <c r="Q781" s="105" t="s">
        <v>1585</v>
      </c>
      <c r="R781" s="105" t="s">
        <v>1585</v>
      </c>
      <c r="S781" s="105" t="s">
        <v>1585</v>
      </c>
      <c r="T781" s="105" t="s">
        <v>1585</v>
      </c>
    </row>
    <row r="782" spans="1:20" ht="15" customHeight="1" x14ac:dyDescent="0.2">
      <c r="A782" s="230" t="s">
        <v>2510</v>
      </c>
      <c r="B782" s="99">
        <v>64</v>
      </c>
      <c r="C782" s="100">
        <v>24283</v>
      </c>
      <c r="D782" s="233" t="s">
        <v>1193</v>
      </c>
      <c r="E782" s="101" t="s">
        <v>403</v>
      </c>
      <c r="F782" s="220" t="s">
        <v>1572</v>
      </c>
      <c r="G782" s="216" t="s">
        <v>1553</v>
      </c>
      <c r="H782" s="216">
        <v>21.340000000000003</v>
      </c>
      <c r="I782" s="220" t="s">
        <v>418</v>
      </c>
      <c r="J782" s="137">
        <v>12</v>
      </c>
      <c r="K782" s="105">
        <v>15.34</v>
      </c>
      <c r="L782" s="105" t="s">
        <v>1575</v>
      </c>
      <c r="M782" s="129">
        <f>SUMIFS('C - Sazby a jednotkové ceny'!$H$7:$H$69,'C - Sazby a jednotkové ceny'!$E$7:$E$69,I782,'C - Sazby a jednotkové ceny'!$F$7:$F$69,J782)</f>
        <v>0</v>
      </c>
      <c r="N782" s="131">
        <f t="shared" si="12"/>
        <v>0</v>
      </c>
      <c r="O782" s="137" t="s">
        <v>1586</v>
      </c>
      <c r="P782" s="105" t="s">
        <v>1585</v>
      </c>
      <c r="Q782" s="105" t="s">
        <v>1585</v>
      </c>
      <c r="R782" s="105" t="s">
        <v>1585</v>
      </c>
      <c r="S782" s="105" t="s">
        <v>1585</v>
      </c>
      <c r="T782" s="105" t="s">
        <v>1585</v>
      </c>
    </row>
    <row r="783" spans="1:20" ht="15" customHeight="1" x14ac:dyDescent="0.2">
      <c r="A783" s="230" t="s">
        <v>489</v>
      </c>
      <c r="B783" s="99">
        <v>64</v>
      </c>
      <c r="C783" s="100">
        <v>24283</v>
      </c>
      <c r="D783" s="233" t="s">
        <v>1194</v>
      </c>
      <c r="E783" s="101" t="s">
        <v>403</v>
      </c>
      <c r="F783" s="220" t="s">
        <v>1571</v>
      </c>
      <c r="G783" s="216" t="s">
        <v>2540</v>
      </c>
      <c r="H783" s="216">
        <v>0</v>
      </c>
      <c r="I783" s="220" t="s">
        <v>417</v>
      </c>
      <c r="J783" s="137">
        <v>12</v>
      </c>
      <c r="K783" s="105">
        <v>5.3</v>
      </c>
      <c r="L783" s="105" t="s">
        <v>1575</v>
      </c>
      <c r="M783" s="129">
        <f>SUMIFS('C - Sazby a jednotkové ceny'!$H$7:$H$69,'C - Sazby a jednotkové ceny'!$E$7:$E$69,I783,'C - Sazby a jednotkové ceny'!$F$7:$F$69,J783)</f>
        <v>0</v>
      </c>
      <c r="N783" s="131">
        <f t="shared" si="12"/>
        <v>0</v>
      </c>
      <c r="O783" s="137" t="s">
        <v>1586</v>
      </c>
      <c r="P783" s="105" t="s">
        <v>1585</v>
      </c>
      <c r="Q783" s="105" t="s">
        <v>1585</v>
      </c>
      <c r="R783" s="105" t="s">
        <v>1585</v>
      </c>
      <c r="S783" s="105" t="s">
        <v>1585</v>
      </c>
      <c r="T783" s="105" t="s">
        <v>1585</v>
      </c>
    </row>
    <row r="784" spans="1:20" ht="15" customHeight="1" x14ac:dyDescent="0.2">
      <c r="A784" s="230" t="s">
        <v>2510</v>
      </c>
      <c r="B784" s="99">
        <v>64</v>
      </c>
      <c r="C784" s="100">
        <v>24283</v>
      </c>
      <c r="D784" s="233" t="s">
        <v>1195</v>
      </c>
      <c r="E784" s="101" t="s">
        <v>403</v>
      </c>
      <c r="F784" s="216" t="s">
        <v>1571</v>
      </c>
      <c r="G784" s="216" t="s">
        <v>2518</v>
      </c>
      <c r="H784" s="216">
        <v>19.240000000000002</v>
      </c>
      <c r="I784" s="220" t="s">
        <v>417</v>
      </c>
      <c r="J784" s="137">
        <v>12</v>
      </c>
      <c r="K784" s="105">
        <v>7.3</v>
      </c>
      <c r="L784" s="105" t="s">
        <v>1575</v>
      </c>
      <c r="M784" s="129">
        <f>SUMIFS('C - Sazby a jednotkové ceny'!$H$7:$H$69,'C - Sazby a jednotkové ceny'!$E$7:$E$69,I784,'C - Sazby a jednotkové ceny'!$F$7:$F$69,J784)</f>
        <v>0</v>
      </c>
      <c r="N784" s="131">
        <f t="shared" si="12"/>
        <v>0</v>
      </c>
      <c r="O784" s="137" t="s">
        <v>1586</v>
      </c>
      <c r="P784" s="105" t="s">
        <v>1585</v>
      </c>
      <c r="Q784" s="105" t="s">
        <v>1585</v>
      </c>
      <c r="R784" s="105" t="s">
        <v>1585</v>
      </c>
      <c r="S784" s="105" t="s">
        <v>1585</v>
      </c>
      <c r="T784" s="105" t="s">
        <v>1585</v>
      </c>
    </row>
    <row r="785" spans="1:20" ht="15" customHeight="1" x14ac:dyDescent="0.2">
      <c r="A785" s="230" t="s">
        <v>2510</v>
      </c>
      <c r="B785" s="99">
        <v>64</v>
      </c>
      <c r="C785" s="100">
        <v>24283</v>
      </c>
      <c r="D785" s="233" t="s">
        <v>1196</v>
      </c>
      <c r="E785" s="101" t="s">
        <v>403</v>
      </c>
      <c r="F785" s="220" t="s">
        <v>1571</v>
      </c>
      <c r="G785" s="216" t="s">
        <v>1552</v>
      </c>
      <c r="H785" s="216">
        <v>20.724287999999998</v>
      </c>
      <c r="I785" s="220" t="s">
        <v>417</v>
      </c>
      <c r="J785" s="137">
        <v>12</v>
      </c>
      <c r="K785" s="105">
        <v>19.41</v>
      </c>
      <c r="L785" s="105" t="s">
        <v>1575</v>
      </c>
      <c r="M785" s="129">
        <f>SUMIFS('C - Sazby a jednotkové ceny'!$H$7:$H$69,'C - Sazby a jednotkové ceny'!$E$7:$E$69,I785,'C - Sazby a jednotkové ceny'!$F$7:$F$69,J785)</f>
        <v>0</v>
      </c>
      <c r="N785" s="131">
        <f t="shared" si="12"/>
        <v>0</v>
      </c>
      <c r="O785" s="137" t="s">
        <v>1586</v>
      </c>
      <c r="P785" s="105" t="s">
        <v>1585</v>
      </c>
      <c r="Q785" s="105" t="s">
        <v>1585</v>
      </c>
      <c r="R785" s="105" t="s">
        <v>1585</v>
      </c>
      <c r="S785" s="105" t="s">
        <v>1585</v>
      </c>
      <c r="T785" s="105" t="s">
        <v>1585</v>
      </c>
    </row>
    <row r="786" spans="1:20" ht="15" customHeight="1" x14ac:dyDescent="0.2">
      <c r="A786" s="230" t="s">
        <v>489</v>
      </c>
      <c r="B786" s="99">
        <v>64</v>
      </c>
      <c r="C786" s="100">
        <v>24283</v>
      </c>
      <c r="D786" s="233" t="s">
        <v>1197</v>
      </c>
      <c r="E786" s="101" t="s">
        <v>403</v>
      </c>
      <c r="F786" s="220" t="s">
        <v>1571</v>
      </c>
      <c r="G786" s="216" t="s">
        <v>1558</v>
      </c>
      <c r="H786" s="216">
        <v>0</v>
      </c>
      <c r="I786" s="220" t="s">
        <v>417</v>
      </c>
      <c r="J786" s="137">
        <v>12</v>
      </c>
      <c r="K786" s="105">
        <v>6.35</v>
      </c>
      <c r="L786" s="105" t="s">
        <v>1575</v>
      </c>
      <c r="M786" s="129">
        <f>SUMIFS('C - Sazby a jednotkové ceny'!$H$7:$H$69,'C - Sazby a jednotkové ceny'!$E$7:$E$69,I786,'C - Sazby a jednotkové ceny'!$F$7:$F$69,J786)</f>
        <v>0</v>
      </c>
      <c r="N786" s="131">
        <f t="shared" si="12"/>
        <v>0</v>
      </c>
      <c r="O786" s="137" t="s">
        <v>1586</v>
      </c>
      <c r="P786" s="105" t="s">
        <v>1585</v>
      </c>
      <c r="Q786" s="105" t="s">
        <v>1585</v>
      </c>
      <c r="R786" s="105" t="s">
        <v>1585</v>
      </c>
      <c r="S786" s="105" t="s">
        <v>1585</v>
      </c>
      <c r="T786" s="105" t="s">
        <v>1585</v>
      </c>
    </row>
    <row r="787" spans="1:20" ht="15" customHeight="1" x14ac:dyDescent="0.2">
      <c r="A787" s="230" t="s">
        <v>2510</v>
      </c>
      <c r="B787" s="99">
        <v>64</v>
      </c>
      <c r="C787" s="100">
        <v>24283</v>
      </c>
      <c r="D787" s="233" t="s">
        <v>1198</v>
      </c>
      <c r="E787" s="101" t="s">
        <v>403</v>
      </c>
      <c r="F787" s="220" t="s">
        <v>1571</v>
      </c>
      <c r="G787" s="216" t="s">
        <v>1552</v>
      </c>
      <c r="H787" s="216">
        <v>20.724287999999998</v>
      </c>
      <c r="I787" s="220" t="s">
        <v>417</v>
      </c>
      <c r="J787" s="137">
        <v>12</v>
      </c>
      <c r="K787" s="105">
        <v>21.61</v>
      </c>
      <c r="L787" s="105" t="s">
        <v>1575</v>
      </c>
      <c r="M787" s="129">
        <f>SUMIFS('C - Sazby a jednotkové ceny'!$H$7:$H$69,'C - Sazby a jednotkové ceny'!$E$7:$E$69,I787,'C - Sazby a jednotkové ceny'!$F$7:$F$69,J787)</f>
        <v>0</v>
      </c>
      <c r="N787" s="131">
        <f t="shared" si="12"/>
        <v>0</v>
      </c>
      <c r="O787" s="137" t="s">
        <v>1586</v>
      </c>
      <c r="P787" s="105" t="s">
        <v>1585</v>
      </c>
      <c r="Q787" s="105" t="s">
        <v>1585</v>
      </c>
      <c r="R787" s="105" t="s">
        <v>1585</v>
      </c>
      <c r="S787" s="105" t="s">
        <v>1585</v>
      </c>
      <c r="T787" s="105" t="s">
        <v>1585</v>
      </c>
    </row>
    <row r="788" spans="1:20" ht="15" customHeight="1" x14ac:dyDescent="0.2">
      <c r="A788" s="230" t="s">
        <v>2510</v>
      </c>
      <c r="B788" s="99">
        <v>64</v>
      </c>
      <c r="C788" s="100">
        <v>24283</v>
      </c>
      <c r="D788" s="233" t="s">
        <v>1199</v>
      </c>
      <c r="E788" s="101" t="s">
        <v>403</v>
      </c>
      <c r="F788" s="220" t="s">
        <v>1571</v>
      </c>
      <c r="G788" s="216" t="s">
        <v>2526</v>
      </c>
      <c r="H788" s="216">
        <v>0</v>
      </c>
      <c r="I788" s="220" t="s">
        <v>417</v>
      </c>
      <c r="J788" s="137">
        <v>12</v>
      </c>
      <c r="K788" s="105">
        <v>11.26</v>
      </c>
      <c r="L788" s="105" t="s">
        <v>1575</v>
      </c>
      <c r="M788" s="129">
        <f>SUMIFS('C - Sazby a jednotkové ceny'!$H$7:$H$69,'C - Sazby a jednotkové ceny'!$E$7:$E$69,I788,'C - Sazby a jednotkové ceny'!$F$7:$F$69,J788)</f>
        <v>0</v>
      </c>
      <c r="N788" s="131">
        <f t="shared" si="12"/>
        <v>0</v>
      </c>
      <c r="O788" s="137" t="s">
        <v>1586</v>
      </c>
      <c r="P788" s="105" t="s">
        <v>1585</v>
      </c>
      <c r="Q788" s="105" t="s">
        <v>1585</v>
      </c>
      <c r="R788" s="105" t="s">
        <v>1585</v>
      </c>
      <c r="S788" s="105" t="s">
        <v>1585</v>
      </c>
      <c r="T788" s="105" t="s">
        <v>1585</v>
      </c>
    </row>
    <row r="789" spans="1:20" ht="15" customHeight="1" x14ac:dyDescent="0.2">
      <c r="A789" s="230" t="s">
        <v>2510</v>
      </c>
      <c r="B789" s="99">
        <v>64</v>
      </c>
      <c r="C789" s="100">
        <v>24283</v>
      </c>
      <c r="D789" s="233" t="s">
        <v>1200</v>
      </c>
      <c r="E789" s="101" t="s">
        <v>403</v>
      </c>
      <c r="F789" s="220" t="s">
        <v>1571</v>
      </c>
      <c r="G789" s="216" t="s">
        <v>1551</v>
      </c>
      <c r="H789" s="216">
        <v>9.1290800000000001</v>
      </c>
      <c r="I789" s="220" t="s">
        <v>417</v>
      </c>
      <c r="J789" s="137">
        <v>12</v>
      </c>
      <c r="K789" s="105">
        <v>19.38</v>
      </c>
      <c r="L789" s="105" t="s">
        <v>1575</v>
      </c>
      <c r="M789" s="129">
        <f>SUMIFS('C - Sazby a jednotkové ceny'!$H$7:$H$69,'C - Sazby a jednotkové ceny'!$E$7:$E$69,I789,'C - Sazby a jednotkové ceny'!$F$7:$F$69,J789)</f>
        <v>0</v>
      </c>
      <c r="N789" s="131">
        <f t="shared" si="12"/>
        <v>0</v>
      </c>
      <c r="O789" s="137" t="s">
        <v>1586</v>
      </c>
      <c r="P789" s="105" t="s">
        <v>1585</v>
      </c>
      <c r="Q789" s="105" t="s">
        <v>1585</v>
      </c>
      <c r="R789" s="105" t="s">
        <v>1585</v>
      </c>
      <c r="S789" s="105" t="s">
        <v>1585</v>
      </c>
      <c r="T789" s="105" t="s">
        <v>1585</v>
      </c>
    </row>
    <row r="790" spans="1:20" ht="15" customHeight="1" x14ac:dyDescent="0.2">
      <c r="A790" s="230" t="s">
        <v>2510</v>
      </c>
      <c r="B790" s="99">
        <v>64</v>
      </c>
      <c r="C790" s="100">
        <v>24283</v>
      </c>
      <c r="D790" s="233" t="s">
        <v>1201</v>
      </c>
      <c r="E790" s="101" t="s">
        <v>403</v>
      </c>
      <c r="F790" s="220" t="s">
        <v>1571</v>
      </c>
      <c r="G790" s="216" t="s">
        <v>1552</v>
      </c>
      <c r="H790" s="216">
        <v>43.035999999999994</v>
      </c>
      <c r="I790" s="220" t="s">
        <v>417</v>
      </c>
      <c r="J790" s="137">
        <v>12</v>
      </c>
      <c r="K790" s="105">
        <v>39.64</v>
      </c>
      <c r="L790" s="105" t="s">
        <v>1575</v>
      </c>
      <c r="M790" s="129">
        <f>SUMIFS('C - Sazby a jednotkové ceny'!$H$7:$H$69,'C - Sazby a jednotkové ceny'!$E$7:$E$69,I790,'C - Sazby a jednotkové ceny'!$F$7:$F$69,J790)</f>
        <v>0</v>
      </c>
      <c r="N790" s="131">
        <f t="shared" si="12"/>
        <v>0</v>
      </c>
      <c r="O790" s="137" t="s">
        <v>1586</v>
      </c>
      <c r="P790" s="105" t="s">
        <v>1585</v>
      </c>
      <c r="Q790" s="105" t="s">
        <v>1585</v>
      </c>
      <c r="R790" s="105" t="s">
        <v>1585</v>
      </c>
      <c r="S790" s="105" t="s">
        <v>1585</v>
      </c>
      <c r="T790" s="105" t="s">
        <v>1585</v>
      </c>
    </row>
    <row r="791" spans="1:20" ht="15" customHeight="1" x14ac:dyDescent="0.2">
      <c r="A791" s="230" t="s">
        <v>2510</v>
      </c>
      <c r="B791" s="99">
        <v>64</v>
      </c>
      <c r="C791" s="100">
        <v>24283</v>
      </c>
      <c r="D791" s="233" t="s">
        <v>1202</v>
      </c>
      <c r="E791" s="101" t="s">
        <v>403</v>
      </c>
      <c r="F791" s="220" t="s">
        <v>1571</v>
      </c>
      <c r="G791" s="216" t="s">
        <v>1552</v>
      </c>
      <c r="H791" s="216">
        <v>21.517999999999997</v>
      </c>
      <c r="I791" s="220" t="s">
        <v>417</v>
      </c>
      <c r="J791" s="137">
        <v>12</v>
      </c>
      <c r="K791" s="105">
        <v>18.93</v>
      </c>
      <c r="L791" s="105" t="s">
        <v>1575</v>
      </c>
      <c r="M791" s="129">
        <f>SUMIFS('C - Sazby a jednotkové ceny'!$H$7:$H$69,'C - Sazby a jednotkové ceny'!$E$7:$E$69,I791,'C - Sazby a jednotkové ceny'!$F$7:$F$69,J791)</f>
        <v>0</v>
      </c>
      <c r="N791" s="131">
        <f t="shared" si="12"/>
        <v>0</v>
      </c>
      <c r="O791" s="137" t="s">
        <v>1586</v>
      </c>
      <c r="P791" s="105" t="s">
        <v>1585</v>
      </c>
      <c r="Q791" s="105" t="s">
        <v>1585</v>
      </c>
      <c r="R791" s="105" t="s">
        <v>1585</v>
      </c>
      <c r="S791" s="105" t="s">
        <v>1585</v>
      </c>
      <c r="T791" s="105" t="s">
        <v>1585</v>
      </c>
    </row>
    <row r="792" spans="1:20" ht="15" customHeight="1" x14ac:dyDescent="0.2">
      <c r="A792" s="230" t="s">
        <v>2510</v>
      </c>
      <c r="B792" s="99">
        <v>64</v>
      </c>
      <c r="C792" s="100">
        <v>24283</v>
      </c>
      <c r="D792" s="233" t="s">
        <v>1203</v>
      </c>
      <c r="E792" s="101" t="s">
        <v>403</v>
      </c>
      <c r="F792" s="220" t="s">
        <v>1571</v>
      </c>
      <c r="G792" s="216" t="s">
        <v>1552</v>
      </c>
      <c r="H792" s="216">
        <v>21.517999999999997</v>
      </c>
      <c r="I792" s="220" t="s">
        <v>417</v>
      </c>
      <c r="J792" s="137">
        <v>12</v>
      </c>
      <c r="K792" s="105">
        <v>20.83</v>
      </c>
      <c r="L792" s="105" t="s">
        <v>1575</v>
      </c>
      <c r="M792" s="129">
        <f>SUMIFS('C - Sazby a jednotkové ceny'!$H$7:$H$69,'C - Sazby a jednotkové ceny'!$E$7:$E$69,I792,'C - Sazby a jednotkové ceny'!$F$7:$F$69,J792)</f>
        <v>0</v>
      </c>
      <c r="N792" s="131">
        <f t="shared" si="12"/>
        <v>0</v>
      </c>
      <c r="O792" s="137" t="s">
        <v>1586</v>
      </c>
      <c r="P792" s="105" t="s">
        <v>1585</v>
      </c>
      <c r="Q792" s="105" t="s">
        <v>1585</v>
      </c>
      <c r="R792" s="105" t="s">
        <v>1585</v>
      </c>
      <c r="S792" s="105" t="s">
        <v>1585</v>
      </c>
      <c r="T792" s="105" t="s">
        <v>1585</v>
      </c>
    </row>
    <row r="793" spans="1:20" ht="15" customHeight="1" x14ac:dyDescent="0.2">
      <c r="A793" s="230" t="s">
        <v>2510</v>
      </c>
      <c r="B793" s="99">
        <v>64</v>
      </c>
      <c r="C793" s="100">
        <v>24283</v>
      </c>
      <c r="D793" s="233" t="s">
        <v>1204</v>
      </c>
      <c r="E793" s="101" t="s">
        <v>403</v>
      </c>
      <c r="F793" s="220" t="s">
        <v>1571</v>
      </c>
      <c r="G793" s="216" t="s">
        <v>1552</v>
      </c>
      <c r="H793" s="216">
        <v>21.517999999999997</v>
      </c>
      <c r="I793" s="220" t="s">
        <v>417</v>
      </c>
      <c r="J793" s="137">
        <v>12</v>
      </c>
      <c r="K793" s="105">
        <v>17.399999999999999</v>
      </c>
      <c r="L793" s="105" t="s">
        <v>1575</v>
      </c>
      <c r="M793" s="129">
        <f>SUMIFS('C - Sazby a jednotkové ceny'!$H$7:$H$69,'C - Sazby a jednotkové ceny'!$E$7:$E$69,I793,'C - Sazby a jednotkové ceny'!$F$7:$F$69,J793)</f>
        <v>0</v>
      </c>
      <c r="N793" s="131">
        <f t="shared" si="12"/>
        <v>0</v>
      </c>
      <c r="O793" s="137" t="s">
        <v>1586</v>
      </c>
      <c r="P793" s="105" t="s">
        <v>1585</v>
      </c>
      <c r="Q793" s="105" t="s">
        <v>1585</v>
      </c>
      <c r="R793" s="105" t="s">
        <v>1585</v>
      </c>
      <c r="S793" s="105" t="s">
        <v>1585</v>
      </c>
      <c r="T793" s="105" t="s">
        <v>1585</v>
      </c>
    </row>
    <row r="794" spans="1:20" ht="15" customHeight="1" x14ac:dyDescent="0.2">
      <c r="A794" s="230" t="s">
        <v>2510</v>
      </c>
      <c r="B794" s="99">
        <v>64</v>
      </c>
      <c r="C794" s="100">
        <v>24283</v>
      </c>
      <c r="D794" s="233" t="s">
        <v>1205</v>
      </c>
      <c r="E794" s="101" t="s">
        <v>403</v>
      </c>
      <c r="F794" s="220" t="s">
        <v>1571</v>
      </c>
      <c r="G794" s="216" t="s">
        <v>1552</v>
      </c>
      <c r="H794" s="216">
        <v>21.517999999999997</v>
      </c>
      <c r="I794" s="220" t="s">
        <v>417</v>
      </c>
      <c r="J794" s="137">
        <v>12</v>
      </c>
      <c r="K794" s="105">
        <v>22.88</v>
      </c>
      <c r="L794" s="105" t="s">
        <v>1575</v>
      </c>
      <c r="M794" s="129">
        <f>SUMIFS('C - Sazby a jednotkové ceny'!$H$7:$H$69,'C - Sazby a jednotkové ceny'!$E$7:$E$69,I794,'C - Sazby a jednotkové ceny'!$F$7:$F$69,J794)</f>
        <v>0</v>
      </c>
      <c r="N794" s="131">
        <f t="shared" si="12"/>
        <v>0</v>
      </c>
      <c r="O794" s="137" t="s">
        <v>1586</v>
      </c>
      <c r="P794" s="105" t="s">
        <v>1585</v>
      </c>
      <c r="Q794" s="105" t="s">
        <v>1585</v>
      </c>
      <c r="R794" s="105" t="s">
        <v>1585</v>
      </c>
      <c r="S794" s="105" t="s">
        <v>1585</v>
      </c>
      <c r="T794" s="105" t="s">
        <v>1585</v>
      </c>
    </row>
    <row r="795" spans="1:20" ht="15" customHeight="1" x14ac:dyDescent="0.2">
      <c r="A795" s="230" t="s">
        <v>2510</v>
      </c>
      <c r="B795" s="99">
        <v>64</v>
      </c>
      <c r="C795" s="100">
        <v>24283</v>
      </c>
      <c r="D795" s="233" t="s">
        <v>1206</v>
      </c>
      <c r="E795" s="101" t="s">
        <v>403</v>
      </c>
      <c r="F795" s="220" t="s">
        <v>1571</v>
      </c>
      <c r="G795" s="216" t="s">
        <v>1552</v>
      </c>
      <c r="H795" s="216">
        <v>21.517999999999997</v>
      </c>
      <c r="I795" s="220" t="s">
        <v>417</v>
      </c>
      <c r="J795" s="137">
        <v>12</v>
      </c>
      <c r="K795" s="105">
        <v>40.97</v>
      </c>
      <c r="L795" s="105" t="s">
        <v>1575</v>
      </c>
      <c r="M795" s="129">
        <f>SUMIFS('C - Sazby a jednotkové ceny'!$H$7:$H$69,'C - Sazby a jednotkové ceny'!$E$7:$E$69,I795,'C - Sazby a jednotkové ceny'!$F$7:$F$69,J795)</f>
        <v>0</v>
      </c>
      <c r="N795" s="131">
        <f t="shared" si="12"/>
        <v>0</v>
      </c>
      <c r="O795" s="137" t="s">
        <v>1586</v>
      </c>
      <c r="P795" s="105" t="s">
        <v>1585</v>
      </c>
      <c r="Q795" s="105" t="s">
        <v>1585</v>
      </c>
      <c r="R795" s="105" t="s">
        <v>1585</v>
      </c>
      <c r="S795" s="105" t="s">
        <v>1585</v>
      </c>
      <c r="T795" s="105" t="s">
        <v>1585</v>
      </c>
    </row>
    <row r="796" spans="1:20" ht="15" customHeight="1" x14ac:dyDescent="0.2">
      <c r="A796" s="230" t="s">
        <v>2510</v>
      </c>
      <c r="B796" s="99">
        <v>64</v>
      </c>
      <c r="C796" s="100">
        <v>24283</v>
      </c>
      <c r="D796" s="233" t="s">
        <v>1207</v>
      </c>
      <c r="E796" s="101" t="s">
        <v>403</v>
      </c>
      <c r="F796" s="220" t="s">
        <v>1571</v>
      </c>
      <c r="G796" s="216" t="s">
        <v>1552</v>
      </c>
      <c r="H796" s="216">
        <v>21.517999999999997</v>
      </c>
      <c r="I796" s="220" t="s">
        <v>417</v>
      </c>
      <c r="J796" s="137">
        <v>12</v>
      </c>
      <c r="K796" s="105">
        <v>18.34</v>
      </c>
      <c r="L796" s="105" t="s">
        <v>1575</v>
      </c>
      <c r="M796" s="129">
        <f>SUMIFS('C - Sazby a jednotkové ceny'!$H$7:$H$69,'C - Sazby a jednotkové ceny'!$E$7:$E$69,I796,'C - Sazby a jednotkové ceny'!$F$7:$F$69,J796)</f>
        <v>0</v>
      </c>
      <c r="N796" s="131">
        <f t="shared" si="12"/>
        <v>0</v>
      </c>
      <c r="O796" s="137" t="s">
        <v>1586</v>
      </c>
      <c r="P796" s="105" t="s">
        <v>1585</v>
      </c>
      <c r="Q796" s="105" t="s">
        <v>1585</v>
      </c>
      <c r="R796" s="105" t="s">
        <v>1585</v>
      </c>
      <c r="S796" s="105" t="s">
        <v>1585</v>
      </c>
      <c r="T796" s="105" t="s">
        <v>1585</v>
      </c>
    </row>
    <row r="797" spans="1:20" ht="15" customHeight="1" x14ac:dyDescent="0.2">
      <c r="A797" s="230" t="s">
        <v>2510</v>
      </c>
      <c r="B797" s="99">
        <v>64</v>
      </c>
      <c r="C797" s="100">
        <v>24283</v>
      </c>
      <c r="D797" s="233" t="s">
        <v>1208</v>
      </c>
      <c r="E797" s="101" t="s">
        <v>403</v>
      </c>
      <c r="F797" s="220" t="s">
        <v>1571</v>
      </c>
      <c r="G797" s="216" t="s">
        <v>1552</v>
      </c>
      <c r="H797" s="216">
        <v>21.517999999999997</v>
      </c>
      <c r="I797" s="220" t="s">
        <v>417</v>
      </c>
      <c r="J797" s="137">
        <v>12</v>
      </c>
      <c r="K797" s="105">
        <v>17.75</v>
      </c>
      <c r="L797" s="105" t="s">
        <v>1575</v>
      </c>
      <c r="M797" s="129">
        <f>SUMIFS('C - Sazby a jednotkové ceny'!$H$7:$H$69,'C - Sazby a jednotkové ceny'!$E$7:$E$69,I797,'C - Sazby a jednotkové ceny'!$F$7:$F$69,J797)</f>
        <v>0</v>
      </c>
      <c r="N797" s="131">
        <f t="shared" si="12"/>
        <v>0</v>
      </c>
      <c r="O797" s="137" t="s">
        <v>1586</v>
      </c>
      <c r="P797" s="105" t="s">
        <v>1585</v>
      </c>
      <c r="Q797" s="105" t="s">
        <v>1585</v>
      </c>
      <c r="R797" s="105" t="s">
        <v>1585</v>
      </c>
      <c r="S797" s="105" t="s">
        <v>1585</v>
      </c>
      <c r="T797" s="105" t="s">
        <v>1585</v>
      </c>
    </row>
    <row r="798" spans="1:20" ht="15" customHeight="1" x14ac:dyDescent="0.2">
      <c r="A798" s="230" t="s">
        <v>2510</v>
      </c>
      <c r="B798" s="99">
        <v>64</v>
      </c>
      <c r="C798" s="100">
        <v>24283</v>
      </c>
      <c r="D798" s="233" t="s">
        <v>1209</v>
      </c>
      <c r="E798" s="101" t="s">
        <v>403</v>
      </c>
      <c r="F798" s="220" t="s">
        <v>1571</v>
      </c>
      <c r="G798" s="216" t="s">
        <v>1552</v>
      </c>
      <c r="H798" s="216">
        <v>21.517999999999997</v>
      </c>
      <c r="I798" s="220" t="s">
        <v>417</v>
      </c>
      <c r="J798" s="137">
        <v>12</v>
      </c>
      <c r="K798" s="105">
        <v>14.25</v>
      </c>
      <c r="L798" s="105" t="s">
        <v>1575</v>
      </c>
      <c r="M798" s="129">
        <f>SUMIFS('C - Sazby a jednotkové ceny'!$H$7:$H$69,'C - Sazby a jednotkové ceny'!$E$7:$E$69,I798,'C - Sazby a jednotkové ceny'!$F$7:$F$69,J798)</f>
        <v>0</v>
      </c>
      <c r="N798" s="131">
        <f t="shared" si="12"/>
        <v>0</v>
      </c>
      <c r="O798" s="137" t="s">
        <v>1586</v>
      </c>
      <c r="P798" s="105" t="s">
        <v>1585</v>
      </c>
      <c r="Q798" s="105" t="s">
        <v>1585</v>
      </c>
      <c r="R798" s="105" t="s">
        <v>1585</v>
      </c>
      <c r="S798" s="105" t="s">
        <v>1585</v>
      </c>
      <c r="T798" s="105" t="s">
        <v>1585</v>
      </c>
    </row>
    <row r="799" spans="1:20" ht="15" customHeight="1" x14ac:dyDescent="0.2">
      <c r="A799" s="230" t="s">
        <v>489</v>
      </c>
      <c r="B799" s="99">
        <v>64</v>
      </c>
      <c r="C799" s="100">
        <v>24283</v>
      </c>
      <c r="D799" s="233" t="s">
        <v>1210</v>
      </c>
      <c r="E799" s="101" t="s">
        <v>403</v>
      </c>
      <c r="F799" s="220" t="s">
        <v>1571</v>
      </c>
      <c r="G799" s="216" t="s">
        <v>1558</v>
      </c>
      <c r="H799" s="216">
        <v>0</v>
      </c>
      <c r="I799" s="220" t="s">
        <v>417</v>
      </c>
      <c r="J799" s="137">
        <v>12</v>
      </c>
      <c r="K799" s="105">
        <v>6</v>
      </c>
      <c r="L799" s="105" t="s">
        <v>1575</v>
      </c>
      <c r="M799" s="129">
        <f>SUMIFS('C - Sazby a jednotkové ceny'!$H$7:$H$69,'C - Sazby a jednotkové ceny'!$E$7:$E$69,I799,'C - Sazby a jednotkové ceny'!$F$7:$F$69,J799)</f>
        <v>0</v>
      </c>
      <c r="N799" s="131">
        <f t="shared" si="12"/>
        <v>0</v>
      </c>
      <c r="O799" s="137" t="s">
        <v>1586</v>
      </c>
      <c r="P799" s="105" t="s">
        <v>1585</v>
      </c>
      <c r="Q799" s="105" t="s">
        <v>1585</v>
      </c>
      <c r="R799" s="105" t="s">
        <v>1585</v>
      </c>
      <c r="S799" s="105" t="s">
        <v>1585</v>
      </c>
      <c r="T799" s="105" t="s">
        <v>1585</v>
      </c>
    </row>
    <row r="800" spans="1:20" ht="15" customHeight="1" x14ac:dyDescent="0.2">
      <c r="A800" s="230" t="s">
        <v>2510</v>
      </c>
      <c r="B800" s="99">
        <v>64</v>
      </c>
      <c r="C800" s="100">
        <v>24283</v>
      </c>
      <c r="D800" s="233" t="s">
        <v>1211</v>
      </c>
      <c r="E800" s="101" t="s">
        <v>403</v>
      </c>
      <c r="F800" s="220" t="s">
        <v>1571</v>
      </c>
      <c r="G800" s="216" t="s">
        <v>1552</v>
      </c>
      <c r="H800" s="216">
        <v>21.517999999999997</v>
      </c>
      <c r="I800" s="220" t="s">
        <v>417</v>
      </c>
      <c r="J800" s="137">
        <v>12</v>
      </c>
      <c r="K800" s="105">
        <v>19.2</v>
      </c>
      <c r="L800" s="105" t="s">
        <v>1575</v>
      </c>
      <c r="M800" s="129">
        <f>SUMIFS('C - Sazby a jednotkové ceny'!$H$7:$H$69,'C - Sazby a jednotkové ceny'!$E$7:$E$69,I800,'C - Sazby a jednotkové ceny'!$F$7:$F$69,J800)</f>
        <v>0</v>
      </c>
      <c r="N800" s="131">
        <f t="shared" si="12"/>
        <v>0</v>
      </c>
      <c r="O800" s="137" t="s">
        <v>1586</v>
      </c>
      <c r="P800" s="105" t="s">
        <v>1585</v>
      </c>
      <c r="Q800" s="105" t="s">
        <v>1585</v>
      </c>
      <c r="R800" s="105" t="s">
        <v>1585</v>
      </c>
      <c r="S800" s="105" t="s">
        <v>1585</v>
      </c>
      <c r="T800" s="105" t="s">
        <v>1585</v>
      </c>
    </row>
    <row r="801" spans="1:20" ht="15" customHeight="1" x14ac:dyDescent="0.2">
      <c r="A801" s="230" t="s">
        <v>2510</v>
      </c>
      <c r="B801" s="99">
        <v>64</v>
      </c>
      <c r="C801" s="100">
        <v>24283</v>
      </c>
      <c r="D801" s="233" t="s">
        <v>1212</v>
      </c>
      <c r="E801" s="101" t="s">
        <v>403</v>
      </c>
      <c r="F801" s="220" t="s">
        <v>1571</v>
      </c>
      <c r="G801" s="216" t="s">
        <v>1552</v>
      </c>
      <c r="H801" s="216">
        <v>21.517999999999997</v>
      </c>
      <c r="I801" s="220" t="s">
        <v>417</v>
      </c>
      <c r="J801" s="137">
        <v>12</v>
      </c>
      <c r="K801" s="105">
        <v>19.2</v>
      </c>
      <c r="L801" s="105" t="s">
        <v>1575</v>
      </c>
      <c r="M801" s="129">
        <f>SUMIFS('C - Sazby a jednotkové ceny'!$H$7:$H$69,'C - Sazby a jednotkové ceny'!$E$7:$E$69,I801,'C - Sazby a jednotkové ceny'!$F$7:$F$69,J801)</f>
        <v>0</v>
      </c>
      <c r="N801" s="131">
        <f t="shared" si="12"/>
        <v>0</v>
      </c>
      <c r="O801" s="137" t="s">
        <v>1586</v>
      </c>
      <c r="P801" s="105" t="s">
        <v>1585</v>
      </c>
      <c r="Q801" s="105" t="s">
        <v>1585</v>
      </c>
      <c r="R801" s="105" t="s">
        <v>1585</v>
      </c>
      <c r="S801" s="105" t="s">
        <v>1585</v>
      </c>
      <c r="T801" s="105" t="s">
        <v>1585</v>
      </c>
    </row>
    <row r="802" spans="1:20" ht="15" customHeight="1" x14ac:dyDescent="0.2">
      <c r="A802" s="230" t="s">
        <v>2510</v>
      </c>
      <c r="B802" s="99">
        <v>64</v>
      </c>
      <c r="C802" s="100">
        <v>24283</v>
      </c>
      <c r="D802" s="233" t="s">
        <v>1213</v>
      </c>
      <c r="E802" s="101" t="s">
        <v>403</v>
      </c>
      <c r="F802" s="220" t="s">
        <v>1571</v>
      </c>
      <c r="G802" s="216" t="s">
        <v>1552</v>
      </c>
      <c r="H802" s="216">
        <v>21.517999999999997</v>
      </c>
      <c r="I802" s="220" t="s">
        <v>417</v>
      </c>
      <c r="J802" s="137">
        <v>12</v>
      </c>
      <c r="K802" s="105">
        <v>19.7</v>
      </c>
      <c r="L802" s="105" t="s">
        <v>1575</v>
      </c>
      <c r="M802" s="129">
        <f>SUMIFS('C - Sazby a jednotkové ceny'!$H$7:$H$69,'C - Sazby a jednotkové ceny'!$E$7:$E$69,I802,'C - Sazby a jednotkové ceny'!$F$7:$F$69,J802)</f>
        <v>0</v>
      </c>
      <c r="N802" s="131">
        <f t="shared" si="12"/>
        <v>0</v>
      </c>
      <c r="O802" s="137" t="s">
        <v>1586</v>
      </c>
      <c r="P802" s="105" t="s">
        <v>1585</v>
      </c>
      <c r="Q802" s="105" t="s">
        <v>1585</v>
      </c>
      <c r="R802" s="105" t="s">
        <v>1585</v>
      </c>
      <c r="S802" s="105" t="s">
        <v>1585</v>
      </c>
      <c r="T802" s="105" t="s">
        <v>1585</v>
      </c>
    </row>
    <row r="803" spans="1:20" ht="15" customHeight="1" x14ac:dyDescent="0.2">
      <c r="A803" s="230" t="s">
        <v>2510</v>
      </c>
      <c r="B803" s="99">
        <v>64</v>
      </c>
      <c r="C803" s="100">
        <v>24283</v>
      </c>
      <c r="D803" s="233" t="s">
        <v>1214</v>
      </c>
      <c r="E803" s="101" t="s">
        <v>403</v>
      </c>
      <c r="F803" s="220" t="s">
        <v>1571</v>
      </c>
      <c r="G803" s="216" t="s">
        <v>1552</v>
      </c>
      <c r="H803" s="216">
        <v>21.517999999999997</v>
      </c>
      <c r="I803" s="220" t="s">
        <v>417</v>
      </c>
      <c r="J803" s="137">
        <v>12</v>
      </c>
      <c r="K803" s="105">
        <v>31.02</v>
      </c>
      <c r="L803" s="105" t="s">
        <v>1575</v>
      </c>
      <c r="M803" s="129">
        <f>SUMIFS('C - Sazby a jednotkové ceny'!$H$7:$H$69,'C - Sazby a jednotkové ceny'!$E$7:$E$69,I803,'C - Sazby a jednotkové ceny'!$F$7:$F$69,J803)</f>
        <v>0</v>
      </c>
      <c r="N803" s="131">
        <f t="shared" si="12"/>
        <v>0</v>
      </c>
      <c r="O803" s="137" t="s">
        <v>1586</v>
      </c>
      <c r="P803" s="105" t="s">
        <v>1585</v>
      </c>
      <c r="Q803" s="105" t="s">
        <v>1585</v>
      </c>
      <c r="R803" s="105" t="s">
        <v>1585</v>
      </c>
      <c r="S803" s="105" t="s">
        <v>1585</v>
      </c>
      <c r="T803" s="105" t="s">
        <v>1585</v>
      </c>
    </row>
    <row r="804" spans="1:20" ht="15" customHeight="1" x14ac:dyDescent="0.2">
      <c r="A804" s="230" t="s">
        <v>489</v>
      </c>
      <c r="B804" s="99">
        <v>64</v>
      </c>
      <c r="C804" s="100">
        <v>24283</v>
      </c>
      <c r="D804" s="233" t="s">
        <v>1215</v>
      </c>
      <c r="E804" s="101" t="s">
        <v>403</v>
      </c>
      <c r="F804" s="220" t="s">
        <v>1571</v>
      </c>
      <c r="G804" s="216" t="s">
        <v>1558</v>
      </c>
      <c r="H804" s="216">
        <v>0</v>
      </c>
      <c r="I804" s="220" t="s">
        <v>417</v>
      </c>
      <c r="J804" s="137">
        <v>12</v>
      </c>
      <c r="K804" s="105">
        <v>4.7699999999999996</v>
      </c>
      <c r="L804" s="105" t="s">
        <v>1575</v>
      </c>
      <c r="M804" s="129">
        <f>SUMIFS('C - Sazby a jednotkové ceny'!$H$7:$H$69,'C - Sazby a jednotkové ceny'!$E$7:$E$69,I804,'C - Sazby a jednotkové ceny'!$F$7:$F$69,J804)</f>
        <v>0</v>
      </c>
      <c r="N804" s="131">
        <f t="shared" si="12"/>
        <v>0</v>
      </c>
      <c r="O804" s="137" t="s">
        <v>1586</v>
      </c>
      <c r="P804" s="105" t="s">
        <v>1585</v>
      </c>
      <c r="Q804" s="105" t="s">
        <v>1585</v>
      </c>
      <c r="R804" s="105" t="s">
        <v>1585</v>
      </c>
      <c r="S804" s="105" t="s">
        <v>1585</v>
      </c>
      <c r="T804" s="105" t="s">
        <v>1585</v>
      </c>
    </row>
    <row r="805" spans="1:20" ht="15" customHeight="1" x14ac:dyDescent="0.2">
      <c r="A805" s="230" t="s">
        <v>2510</v>
      </c>
      <c r="B805" s="99">
        <v>64</v>
      </c>
      <c r="C805" s="100">
        <v>24283</v>
      </c>
      <c r="D805" s="233" t="s">
        <v>1216</v>
      </c>
      <c r="E805" s="101" t="s">
        <v>403</v>
      </c>
      <c r="F805" s="220" t="s">
        <v>1571</v>
      </c>
      <c r="G805" s="216" t="s">
        <v>2526</v>
      </c>
      <c r="H805" s="216">
        <v>0</v>
      </c>
      <c r="I805" s="220" t="s">
        <v>417</v>
      </c>
      <c r="J805" s="137">
        <v>12</v>
      </c>
      <c r="K805" s="105">
        <v>18.13</v>
      </c>
      <c r="L805" s="105" t="s">
        <v>1575</v>
      </c>
      <c r="M805" s="129">
        <f>SUMIFS('C - Sazby a jednotkové ceny'!$H$7:$H$69,'C - Sazby a jednotkové ceny'!$E$7:$E$69,I805,'C - Sazby a jednotkové ceny'!$F$7:$F$69,J805)</f>
        <v>0</v>
      </c>
      <c r="N805" s="131">
        <f t="shared" si="12"/>
        <v>0</v>
      </c>
      <c r="O805" s="137" t="s">
        <v>1586</v>
      </c>
      <c r="P805" s="105" t="s">
        <v>1585</v>
      </c>
      <c r="Q805" s="105" t="s">
        <v>1585</v>
      </c>
      <c r="R805" s="105" t="s">
        <v>1585</v>
      </c>
      <c r="S805" s="105" t="s">
        <v>1585</v>
      </c>
      <c r="T805" s="105" t="s">
        <v>1585</v>
      </c>
    </row>
    <row r="806" spans="1:20" ht="15" customHeight="1" x14ac:dyDescent="0.2">
      <c r="A806" s="230" t="s">
        <v>2510</v>
      </c>
      <c r="B806" s="99">
        <v>64</v>
      </c>
      <c r="C806" s="100">
        <v>24283</v>
      </c>
      <c r="D806" s="233" t="s">
        <v>1217</v>
      </c>
      <c r="E806" s="101" t="s">
        <v>403</v>
      </c>
      <c r="F806" s="220" t="s">
        <v>1571</v>
      </c>
      <c r="G806" s="216" t="s">
        <v>1552</v>
      </c>
      <c r="H806" s="216">
        <v>21.517999999999997</v>
      </c>
      <c r="I806" s="220" t="s">
        <v>417</v>
      </c>
      <c r="J806" s="137">
        <v>12</v>
      </c>
      <c r="K806" s="105">
        <v>17.09</v>
      </c>
      <c r="L806" s="105" t="s">
        <v>1575</v>
      </c>
      <c r="M806" s="129">
        <f>SUMIFS('C - Sazby a jednotkové ceny'!$H$7:$H$69,'C - Sazby a jednotkové ceny'!$E$7:$E$69,I806,'C - Sazby a jednotkové ceny'!$F$7:$F$69,J806)</f>
        <v>0</v>
      </c>
      <c r="N806" s="131">
        <f t="shared" si="12"/>
        <v>0</v>
      </c>
      <c r="O806" s="137" t="s">
        <v>1586</v>
      </c>
      <c r="P806" s="105" t="s">
        <v>1585</v>
      </c>
      <c r="Q806" s="105" t="s">
        <v>1585</v>
      </c>
      <c r="R806" s="105" t="s">
        <v>1585</v>
      </c>
      <c r="S806" s="105" t="s">
        <v>1585</v>
      </c>
      <c r="T806" s="105" t="s">
        <v>1585</v>
      </c>
    </row>
    <row r="807" spans="1:20" ht="15" customHeight="1" x14ac:dyDescent="0.2">
      <c r="A807" s="230" t="s">
        <v>489</v>
      </c>
      <c r="B807" s="99">
        <v>64</v>
      </c>
      <c r="C807" s="100">
        <v>24283</v>
      </c>
      <c r="D807" s="233" t="s">
        <v>1218</v>
      </c>
      <c r="E807" s="101" t="s">
        <v>403</v>
      </c>
      <c r="F807" s="220" t="s">
        <v>1571</v>
      </c>
      <c r="G807" s="216" t="s">
        <v>1558</v>
      </c>
      <c r="H807" s="216">
        <v>0</v>
      </c>
      <c r="I807" s="220" t="s">
        <v>417</v>
      </c>
      <c r="J807" s="137">
        <v>12</v>
      </c>
      <c r="K807" s="105">
        <v>6.1</v>
      </c>
      <c r="L807" s="105" t="s">
        <v>1575</v>
      </c>
      <c r="M807" s="129">
        <f>SUMIFS('C - Sazby a jednotkové ceny'!$H$7:$H$69,'C - Sazby a jednotkové ceny'!$E$7:$E$69,I807,'C - Sazby a jednotkové ceny'!$F$7:$F$69,J807)</f>
        <v>0</v>
      </c>
      <c r="N807" s="131">
        <f t="shared" si="12"/>
        <v>0</v>
      </c>
      <c r="O807" s="137" t="s">
        <v>1586</v>
      </c>
      <c r="P807" s="105" t="s">
        <v>1585</v>
      </c>
      <c r="Q807" s="105" t="s">
        <v>1585</v>
      </c>
      <c r="R807" s="105" t="s">
        <v>1585</v>
      </c>
      <c r="S807" s="105" t="s">
        <v>1585</v>
      </c>
      <c r="T807" s="105" t="s">
        <v>1585</v>
      </c>
    </row>
    <row r="808" spans="1:20" ht="15" customHeight="1" x14ac:dyDescent="0.2">
      <c r="A808" s="230" t="s">
        <v>489</v>
      </c>
      <c r="B808" s="99">
        <v>64</v>
      </c>
      <c r="C808" s="100">
        <v>24283</v>
      </c>
      <c r="D808" s="233" t="s">
        <v>1219</v>
      </c>
      <c r="E808" s="101" t="s">
        <v>403</v>
      </c>
      <c r="F808" s="220" t="s">
        <v>1571</v>
      </c>
      <c r="G808" s="216" t="s">
        <v>1552</v>
      </c>
      <c r="H808" s="216">
        <v>21.517999999999997</v>
      </c>
      <c r="I808" s="220" t="s">
        <v>417</v>
      </c>
      <c r="J808" s="137">
        <v>12</v>
      </c>
      <c r="K808" s="105">
        <v>12.5</v>
      </c>
      <c r="L808" s="105" t="s">
        <v>1575</v>
      </c>
      <c r="M808" s="129">
        <f>SUMIFS('C - Sazby a jednotkové ceny'!$H$7:$H$69,'C - Sazby a jednotkové ceny'!$E$7:$E$69,I808,'C - Sazby a jednotkové ceny'!$F$7:$F$69,J808)</f>
        <v>0</v>
      </c>
      <c r="N808" s="131">
        <f t="shared" si="12"/>
        <v>0</v>
      </c>
      <c r="O808" s="137" t="s">
        <v>1586</v>
      </c>
      <c r="P808" s="105" t="s">
        <v>1585</v>
      </c>
      <c r="Q808" s="105" t="s">
        <v>1585</v>
      </c>
      <c r="R808" s="105" t="s">
        <v>1585</v>
      </c>
      <c r="S808" s="105" t="s">
        <v>1585</v>
      </c>
      <c r="T808" s="105" t="s">
        <v>1585</v>
      </c>
    </row>
    <row r="809" spans="1:20" ht="15" customHeight="1" x14ac:dyDescent="0.2">
      <c r="A809" s="230" t="s">
        <v>2510</v>
      </c>
      <c r="B809" s="99">
        <v>64</v>
      </c>
      <c r="C809" s="100">
        <v>24283</v>
      </c>
      <c r="D809" s="233" t="s">
        <v>1220</v>
      </c>
      <c r="E809" s="101" t="s">
        <v>403</v>
      </c>
      <c r="F809" s="220" t="s">
        <v>1571</v>
      </c>
      <c r="G809" s="216" t="s">
        <v>1552</v>
      </c>
      <c r="H809" s="216">
        <v>43.035999999999994</v>
      </c>
      <c r="I809" s="220" t="s">
        <v>417</v>
      </c>
      <c r="J809" s="137">
        <v>12</v>
      </c>
      <c r="K809" s="105">
        <v>29.52</v>
      </c>
      <c r="L809" s="105" t="s">
        <v>1575</v>
      </c>
      <c r="M809" s="129">
        <f>SUMIFS('C - Sazby a jednotkové ceny'!$H$7:$H$69,'C - Sazby a jednotkové ceny'!$E$7:$E$69,I809,'C - Sazby a jednotkové ceny'!$F$7:$F$69,J809)</f>
        <v>0</v>
      </c>
      <c r="N809" s="131">
        <f t="shared" si="12"/>
        <v>0</v>
      </c>
      <c r="O809" s="137" t="s">
        <v>1586</v>
      </c>
      <c r="P809" s="105" t="s">
        <v>1585</v>
      </c>
      <c r="Q809" s="105" t="s">
        <v>1585</v>
      </c>
      <c r="R809" s="105" t="s">
        <v>1585</v>
      </c>
      <c r="S809" s="105" t="s">
        <v>1585</v>
      </c>
      <c r="T809" s="105" t="s">
        <v>1585</v>
      </c>
    </row>
    <row r="810" spans="1:20" ht="15" customHeight="1" x14ac:dyDescent="0.2">
      <c r="A810" s="230" t="s">
        <v>2510</v>
      </c>
      <c r="B810" s="99">
        <v>64</v>
      </c>
      <c r="C810" s="100">
        <v>24283</v>
      </c>
      <c r="D810" s="233" t="s">
        <v>1221</v>
      </c>
      <c r="E810" s="101" t="s">
        <v>403</v>
      </c>
      <c r="F810" s="220" t="s">
        <v>1571</v>
      </c>
      <c r="G810" s="216" t="s">
        <v>2526</v>
      </c>
      <c r="H810" s="216">
        <v>0</v>
      </c>
      <c r="I810" s="220" t="s">
        <v>417</v>
      </c>
      <c r="J810" s="137">
        <v>12</v>
      </c>
      <c r="K810" s="105">
        <v>26.9</v>
      </c>
      <c r="L810" s="105" t="s">
        <v>1575</v>
      </c>
      <c r="M810" s="129">
        <f>SUMIFS('C - Sazby a jednotkové ceny'!$H$7:$H$69,'C - Sazby a jednotkové ceny'!$E$7:$E$69,I810,'C - Sazby a jednotkové ceny'!$F$7:$F$69,J810)</f>
        <v>0</v>
      </c>
      <c r="N810" s="131">
        <f t="shared" si="12"/>
        <v>0</v>
      </c>
      <c r="O810" s="137" t="s">
        <v>1586</v>
      </c>
      <c r="P810" s="105" t="s">
        <v>1585</v>
      </c>
      <c r="Q810" s="105" t="s">
        <v>1585</v>
      </c>
      <c r="R810" s="105" t="s">
        <v>1585</v>
      </c>
      <c r="S810" s="105" t="s">
        <v>1585</v>
      </c>
      <c r="T810" s="105" t="s">
        <v>1585</v>
      </c>
    </row>
    <row r="811" spans="1:20" ht="15" customHeight="1" x14ac:dyDescent="0.2">
      <c r="A811" s="230" t="s">
        <v>2510</v>
      </c>
      <c r="B811" s="99">
        <v>64</v>
      </c>
      <c r="C811" s="100">
        <v>24283</v>
      </c>
      <c r="D811" s="233" t="s">
        <v>1222</v>
      </c>
      <c r="E811" s="101" t="s">
        <v>403</v>
      </c>
      <c r="F811" s="220" t="s">
        <v>1571</v>
      </c>
      <c r="G811" s="216" t="s">
        <v>1552</v>
      </c>
      <c r="H811" s="216">
        <v>79.854799999999983</v>
      </c>
      <c r="I811" s="220" t="s">
        <v>417</v>
      </c>
      <c r="J811" s="137">
        <v>12</v>
      </c>
      <c r="K811" s="105">
        <v>30.53</v>
      </c>
      <c r="L811" s="105" t="s">
        <v>1575</v>
      </c>
      <c r="M811" s="129">
        <f>SUMIFS('C - Sazby a jednotkové ceny'!$H$7:$H$69,'C - Sazby a jednotkové ceny'!$E$7:$E$69,I811,'C - Sazby a jednotkové ceny'!$F$7:$F$69,J811)</f>
        <v>0</v>
      </c>
      <c r="N811" s="131">
        <f t="shared" si="12"/>
        <v>0</v>
      </c>
      <c r="O811" s="137" t="s">
        <v>1586</v>
      </c>
      <c r="P811" s="105" t="s">
        <v>1585</v>
      </c>
      <c r="Q811" s="105" t="s">
        <v>1585</v>
      </c>
      <c r="R811" s="105" t="s">
        <v>1585</v>
      </c>
      <c r="S811" s="105" t="s">
        <v>1585</v>
      </c>
      <c r="T811" s="105" t="s">
        <v>1585</v>
      </c>
    </row>
    <row r="812" spans="1:20" ht="15" customHeight="1" x14ac:dyDescent="0.2">
      <c r="A812" s="230" t="s">
        <v>2510</v>
      </c>
      <c r="B812" s="99">
        <v>64</v>
      </c>
      <c r="C812" s="100">
        <v>24283</v>
      </c>
      <c r="D812" s="233" t="s">
        <v>1223</v>
      </c>
      <c r="E812" s="101" t="s">
        <v>403</v>
      </c>
      <c r="F812" s="220" t="s">
        <v>1571</v>
      </c>
      <c r="G812" s="216" t="s">
        <v>1552</v>
      </c>
      <c r="H812" s="216">
        <v>15.300800000000001</v>
      </c>
      <c r="I812" s="220" t="s">
        <v>417</v>
      </c>
      <c r="J812" s="137">
        <v>12</v>
      </c>
      <c r="K812" s="105">
        <v>14.13</v>
      </c>
      <c r="L812" s="105" t="s">
        <v>1575</v>
      </c>
      <c r="M812" s="129">
        <f>SUMIFS('C - Sazby a jednotkové ceny'!$H$7:$H$69,'C - Sazby a jednotkové ceny'!$E$7:$E$69,I812,'C - Sazby a jednotkové ceny'!$F$7:$F$69,J812)</f>
        <v>0</v>
      </c>
      <c r="N812" s="131">
        <f t="shared" si="12"/>
        <v>0</v>
      </c>
      <c r="O812" s="137" t="s">
        <v>1586</v>
      </c>
      <c r="P812" s="105" t="s">
        <v>1585</v>
      </c>
      <c r="Q812" s="105" t="s">
        <v>1585</v>
      </c>
      <c r="R812" s="105" t="s">
        <v>1585</v>
      </c>
      <c r="S812" s="105" t="s">
        <v>1585</v>
      </c>
      <c r="T812" s="105" t="s">
        <v>1585</v>
      </c>
    </row>
    <row r="813" spans="1:20" ht="15" customHeight="1" x14ac:dyDescent="0.2">
      <c r="A813" s="230" t="s">
        <v>2510</v>
      </c>
      <c r="B813" s="99">
        <v>64</v>
      </c>
      <c r="C813" s="100">
        <v>24283</v>
      </c>
      <c r="D813" s="233" t="s">
        <v>1224</v>
      </c>
      <c r="E813" s="101" t="s">
        <v>403</v>
      </c>
      <c r="F813" s="220" t="s">
        <v>1571</v>
      </c>
      <c r="G813" s="216" t="s">
        <v>1552</v>
      </c>
      <c r="H813" s="216">
        <v>21.517999999999997</v>
      </c>
      <c r="I813" s="220" t="s">
        <v>417</v>
      </c>
      <c r="J813" s="137">
        <v>12</v>
      </c>
      <c r="K813" s="105">
        <v>17.399999999999999</v>
      </c>
      <c r="L813" s="105" t="s">
        <v>1575</v>
      </c>
      <c r="M813" s="129">
        <f>SUMIFS('C - Sazby a jednotkové ceny'!$H$7:$H$69,'C - Sazby a jednotkové ceny'!$E$7:$E$69,I813,'C - Sazby a jednotkové ceny'!$F$7:$F$69,J813)</f>
        <v>0</v>
      </c>
      <c r="N813" s="131">
        <f t="shared" si="12"/>
        <v>0</v>
      </c>
      <c r="O813" s="137" t="s">
        <v>1586</v>
      </c>
      <c r="P813" s="105" t="s">
        <v>1585</v>
      </c>
      <c r="Q813" s="105" t="s">
        <v>1585</v>
      </c>
      <c r="R813" s="105" t="s">
        <v>1585</v>
      </c>
      <c r="S813" s="105" t="s">
        <v>1585</v>
      </c>
      <c r="T813" s="105" t="s">
        <v>1585</v>
      </c>
    </row>
    <row r="814" spans="1:20" ht="15" customHeight="1" x14ac:dyDescent="0.2">
      <c r="A814" s="230" t="s">
        <v>2510</v>
      </c>
      <c r="B814" s="99">
        <v>64</v>
      </c>
      <c r="C814" s="100">
        <v>24283</v>
      </c>
      <c r="D814" s="233" t="s">
        <v>1225</v>
      </c>
      <c r="E814" s="101" t="s">
        <v>403</v>
      </c>
      <c r="F814" s="220" t="s">
        <v>1571</v>
      </c>
      <c r="G814" s="216" t="s">
        <v>1552</v>
      </c>
      <c r="H814" s="216">
        <v>21.517999999999997</v>
      </c>
      <c r="I814" s="220" t="s">
        <v>417</v>
      </c>
      <c r="J814" s="137">
        <v>12</v>
      </c>
      <c r="K814" s="105">
        <v>17.399999999999999</v>
      </c>
      <c r="L814" s="105" t="s">
        <v>1575</v>
      </c>
      <c r="M814" s="129">
        <f>SUMIFS('C - Sazby a jednotkové ceny'!$H$7:$H$69,'C - Sazby a jednotkové ceny'!$E$7:$E$69,I814,'C - Sazby a jednotkové ceny'!$F$7:$F$69,J814)</f>
        <v>0</v>
      </c>
      <c r="N814" s="131">
        <f t="shared" si="12"/>
        <v>0</v>
      </c>
      <c r="O814" s="137" t="s">
        <v>1586</v>
      </c>
      <c r="P814" s="105" t="s">
        <v>1585</v>
      </c>
      <c r="Q814" s="105" t="s">
        <v>1585</v>
      </c>
      <c r="R814" s="105" t="s">
        <v>1585</v>
      </c>
      <c r="S814" s="105" t="s">
        <v>1585</v>
      </c>
      <c r="T814" s="105" t="s">
        <v>1585</v>
      </c>
    </row>
    <row r="815" spans="1:20" ht="15" customHeight="1" x14ac:dyDescent="0.2">
      <c r="A815" s="230" t="s">
        <v>2510</v>
      </c>
      <c r="B815" s="99">
        <v>64</v>
      </c>
      <c r="C815" s="100">
        <v>24283</v>
      </c>
      <c r="D815" s="233" t="s">
        <v>1226</v>
      </c>
      <c r="E815" s="101" t="s">
        <v>403</v>
      </c>
      <c r="F815" s="220" t="s">
        <v>1571</v>
      </c>
      <c r="G815" s="216" t="s">
        <v>1552</v>
      </c>
      <c r="H815" s="216">
        <v>21.517999999999997</v>
      </c>
      <c r="I815" s="220" t="s">
        <v>417</v>
      </c>
      <c r="J815" s="137">
        <v>12</v>
      </c>
      <c r="K815" s="105">
        <v>18.3</v>
      </c>
      <c r="L815" s="105" t="s">
        <v>1575</v>
      </c>
      <c r="M815" s="129">
        <f>SUMIFS('C - Sazby a jednotkové ceny'!$H$7:$H$69,'C - Sazby a jednotkové ceny'!$E$7:$E$69,I815,'C - Sazby a jednotkové ceny'!$F$7:$F$69,J815)</f>
        <v>0</v>
      </c>
      <c r="N815" s="131">
        <f t="shared" si="12"/>
        <v>0</v>
      </c>
      <c r="O815" s="137" t="s">
        <v>1586</v>
      </c>
      <c r="P815" s="105" t="s">
        <v>1585</v>
      </c>
      <c r="Q815" s="105" t="s">
        <v>1585</v>
      </c>
      <c r="R815" s="105" t="s">
        <v>1585</v>
      </c>
      <c r="S815" s="105" t="s">
        <v>1585</v>
      </c>
      <c r="T815" s="105" t="s">
        <v>1585</v>
      </c>
    </row>
    <row r="816" spans="1:20" ht="15" customHeight="1" x14ac:dyDescent="0.2">
      <c r="A816" s="230" t="s">
        <v>2510</v>
      </c>
      <c r="B816" s="99">
        <v>64</v>
      </c>
      <c r="C816" s="100">
        <v>24283</v>
      </c>
      <c r="D816" s="233" t="s">
        <v>1227</v>
      </c>
      <c r="E816" s="101" t="s">
        <v>403</v>
      </c>
      <c r="F816" s="220" t="s">
        <v>1571</v>
      </c>
      <c r="G816" s="216" t="s">
        <v>1552</v>
      </c>
      <c r="H816" s="216">
        <v>21.517999999999997</v>
      </c>
      <c r="I816" s="220" t="s">
        <v>417</v>
      </c>
      <c r="J816" s="137">
        <v>12</v>
      </c>
      <c r="K816" s="105">
        <v>17.100000000000001</v>
      </c>
      <c r="L816" s="105" t="s">
        <v>1575</v>
      </c>
      <c r="M816" s="129">
        <f>SUMIFS('C - Sazby a jednotkové ceny'!$H$7:$H$69,'C - Sazby a jednotkové ceny'!$E$7:$E$69,I816,'C - Sazby a jednotkové ceny'!$F$7:$F$69,J816)</f>
        <v>0</v>
      </c>
      <c r="N816" s="131">
        <f t="shared" si="12"/>
        <v>0</v>
      </c>
      <c r="O816" s="137" t="s">
        <v>1586</v>
      </c>
      <c r="P816" s="105" t="s">
        <v>1585</v>
      </c>
      <c r="Q816" s="105" t="s">
        <v>1585</v>
      </c>
      <c r="R816" s="105" t="s">
        <v>1585</v>
      </c>
      <c r="S816" s="105" t="s">
        <v>1585</v>
      </c>
      <c r="T816" s="105" t="s">
        <v>1585</v>
      </c>
    </row>
    <row r="817" spans="1:20" ht="15" customHeight="1" x14ac:dyDescent="0.2">
      <c r="A817" s="230" t="s">
        <v>2510</v>
      </c>
      <c r="B817" s="99">
        <v>64</v>
      </c>
      <c r="C817" s="100">
        <v>24283</v>
      </c>
      <c r="D817" s="233" t="s">
        <v>1228</v>
      </c>
      <c r="E817" s="101" t="s">
        <v>403</v>
      </c>
      <c r="F817" s="220" t="s">
        <v>1571</v>
      </c>
      <c r="G817" s="216" t="s">
        <v>2526</v>
      </c>
      <c r="H817" s="216">
        <v>0</v>
      </c>
      <c r="I817" s="220" t="s">
        <v>417</v>
      </c>
      <c r="J817" s="137">
        <v>12</v>
      </c>
      <c r="K817" s="105">
        <v>20.5</v>
      </c>
      <c r="L817" s="105" t="s">
        <v>1575</v>
      </c>
      <c r="M817" s="129">
        <f>SUMIFS('C - Sazby a jednotkové ceny'!$H$7:$H$69,'C - Sazby a jednotkové ceny'!$E$7:$E$69,I817,'C - Sazby a jednotkové ceny'!$F$7:$F$69,J817)</f>
        <v>0</v>
      </c>
      <c r="N817" s="131">
        <f t="shared" si="12"/>
        <v>0</v>
      </c>
      <c r="O817" s="137" t="s">
        <v>1586</v>
      </c>
      <c r="P817" s="105" t="s">
        <v>1585</v>
      </c>
      <c r="Q817" s="105" t="s">
        <v>1585</v>
      </c>
      <c r="R817" s="105" t="s">
        <v>1585</v>
      </c>
      <c r="S817" s="105" t="s">
        <v>1585</v>
      </c>
      <c r="T817" s="105" t="s">
        <v>1585</v>
      </c>
    </row>
    <row r="818" spans="1:20" ht="15" customHeight="1" x14ac:dyDescent="0.2">
      <c r="A818" s="230" t="s">
        <v>2510</v>
      </c>
      <c r="B818" s="99">
        <v>64</v>
      </c>
      <c r="C818" s="100">
        <v>24283</v>
      </c>
      <c r="D818" s="233" t="s">
        <v>1229</v>
      </c>
      <c r="E818" s="101" t="s">
        <v>403</v>
      </c>
      <c r="F818" s="220" t="s">
        <v>1571</v>
      </c>
      <c r="G818" s="216" t="s">
        <v>1552</v>
      </c>
      <c r="H818" s="216">
        <v>21.517999999999997</v>
      </c>
      <c r="I818" s="220" t="s">
        <v>417</v>
      </c>
      <c r="J818" s="137">
        <v>12</v>
      </c>
      <c r="K818" s="105">
        <v>22.71</v>
      </c>
      <c r="L818" s="105" t="s">
        <v>1575</v>
      </c>
      <c r="M818" s="129">
        <f>SUMIFS('C - Sazby a jednotkové ceny'!$H$7:$H$69,'C - Sazby a jednotkové ceny'!$E$7:$E$69,I818,'C - Sazby a jednotkové ceny'!$F$7:$F$69,J818)</f>
        <v>0</v>
      </c>
      <c r="N818" s="131">
        <f t="shared" si="12"/>
        <v>0</v>
      </c>
      <c r="O818" s="137" t="s">
        <v>1586</v>
      </c>
      <c r="P818" s="105" t="s">
        <v>1585</v>
      </c>
      <c r="Q818" s="105" t="s">
        <v>1585</v>
      </c>
      <c r="R818" s="105" t="s">
        <v>1585</v>
      </c>
      <c r="S818" s="105" t="s">
        <v>1585</v>
      </c>
      <c r="T818" s="105" t="s">
        <v>1585</v>
      </c>
    </row>
    <row r="819" spans="1:20" ht="15" customHeight="1" x14ac:dyDescent="0.2">
      <c r="A819" s="230" t="s">
        <v>2510</v>
      </c>
      <c r="B819" s="99">
        <v>64</v>
      </c>
      <c r="C819" s="100">
        <v>24283</v>
      </c>
      <c r="D819" s="233" t="s">
        <v>1230</v>
      </c>
      <c r="E819" s="101" t="s">
        <v>403</v>
      </c>
      <c r="F819" s="220" t="s">
        <v>1571</v>
      </c>
      <c r="G819" s="216" t="s">
        <v>1552</v>
      </c>
      <c r="H819" s="216">
        <v>21.517999999999997</v>
      </c>
      <c r="I819" s="220" t="s">
        <v>417</v>
      </c>
      <c r="J819" s="137">
        <v>12</v>
      </c>
      <c r="K819" s="105">
        <v>17.399999999999999</v>
      </c>
      <c r="L819" s="105" t="s">
        <v>1575</v>
      </c>
      <c r="M819" s="129">
        <f>SUMIFS('C - Sazby a jednotkové ceny'!$H$7:$H$69,'C - Sazby a jednotkové ceny'!$E$7:$E$69,I819,'C - Sazby a jednotkové ceny'!$F$7:$F$69,J819)</f>
        <v>0</v>
      </c>
      <c r="N819" s="131">
        <f t="shared" si="12"/>
        <v>0</v>
      </c>
      <c r="O819" s="137" t="s">
        <v>1586</v>
      </c>
      <c r="P819" s="105" t="s">
        <v>1585</v>
      </c>
      <c r="Q819" s="105" t="s">
        <v>1585</v>
      </c>
      <c r="R819" s="105" t="s">
        <v>1585</v>
      </c>
      <c r="S819" s="105" t="s">
        <v>1585</v>
      </c>
      <c r="T819" s="105" t="s">
        <v>1585</v>
      </c>
    </row>
    <row r="820" spans="1:20" ht="15" customHeight="1" x14ac:dyDescent="0.2">
      <c r="A820" s="230" t="s">
        <v>2510</v>
      </c>
      <c r="B820" s="99">
        <v>64</v>
      </c>
      <c r="C820" s="100">
        <v>24283</v>
      </c>
      <c r="D820" s="233" t="s">
        <v>1231</v>
      </c>
      <c r="E820" s="101" t="s">
        <v>403</v>
      </c>
      <c r="F820" s="220" t="s">
        <v>1571</v>
      </c>
      <c r="G820" s="216" t="s">
        <v>1552</v>
      </c>
      <c r="H820" s="216">
        <v>21.517999999999997</v>
      </c>
      <c r="I820" s="220" t="s">
        <v>417</v>
      </c>
      <c r="J820" s="137">
        <v>12</v>
      </c>
      <c r="K820" s="105">
        <v>15.6</v>
      </c>
      <c r="L820" s="105" t="s">
        <v>1575</v>
      </c>
      <c r="M820" s="129">
        <f>SUMIFS('C - Sazby a jednotkové ceny'!$H$7:$H$69,'C - Sazby a jednotkové ceny'!$E$7:$E$69,I820,'C - Sazby a jednotkové ceny'!$F$7:$F$69,J820)</f>
        <v>0</v>
      </c>
      <c r="N820" s="131">
        <f t="shared" si="12"/>
        <v>0</v>
      </c>
      <c r="O820" s="137" t="s">
        <v>1586</v>
      </c>
      <c r="P820" s="105" t="s">
        <v>1585</v>
      </c>
      <c r="Q820" s="105" t="s">
        <v>1585</v>
      </c>
      <c r="R820" s="105" t="s">
        <v>1585</v>
      </c>
      <c r="S820" s="105" t="s">
        <v>1585</v>
      </c>
      <c r="T820" s="105" t="s">
        <v>1585</v>
      </c>
    </row>
    <row r="821" spans="1:20" ht="15" customHeight="1" x14ac:dyDescent="0.2">
      <c r="A821" s="230" t="s">
        <v>2510</v>
      </c>
      <c r="B821" s="99">
        <v>64</v>
      </c>
      <c r="C821" s="100">
        <v>24283</v>
      </c>
      <c r="D821" s="233" t="s">
        <v>1232</v>
      </c>
      <c r="E821" s="101" t="s">
        <v>403</v>
      </c>
      <c r="F821" s="220" t="s">
        <v>1571</v>
      </c>
      <c r="G821" s="216" t="s">
        <v>2526</v>
      </c>
      <c r="H821" s="216">
        <v>0</v>
      </c>
      <c r="I821" s="220" t="s">
        <v>417</v>
      </c>
      <c r="J821" s="137">
        <v>12</v>
      </c>
      <c r="K821" s="105">
        <v>9.76</v>
      </c>
      <c r="L821" s="105" t="s">
        <v>1575</v>
      </c>
      <c r="M821" s="129">
        <f>SUMIFS('C - Sazby a jednotkové ceny'!$H$7:$H$69,'C - Sazby a jednotkové ceny'!$E$7:$E$69,I821,'C - Sazby a jednotkové ceny'!$F$7:$F$69,J821)</f>
        <v>0</v>
      </c>
      <c r="N821" s="131">
        <f t="shared" si="12"/>
        <v>0</v>
      </c>
      <c r="O821" s="137" t="s">
        <v>1586</v>
      </c>
      <c r="P821" s="105" t="s">
        <v>1585</v>
      </c>
      <c r="Q821" s="105" t="s">
        <v>1585</v>
      </c>
      <c r="R821" s="105" t="s">
        <v>1585</v>
      </c>
      <c r="S821" s="105" t="s">
        <v>1585</v>
      </c>
      <c r="T821" s="105" t="s">
        <v>1585</v>
      </c>
    </row>
    <row r="822" spans="1:20" ht="15" customHeight="1" x14ac:dyDescent="0.2">
      <c r="A822" s="230" t="s">
        <v>2510</v>
      </c>
      <c r="B822" s="99">
        <v>64</v>
      </c>
      <c r="C822" s="100">
        <v>24283</v>
      </c>
      <c r="D822" s="233" t="s">
        <v>1233</v>
      </c>
      <c r="E822" s="101" t="s">
        <v>403</v>
      </c>
      <c r="F822" s="220" t="s">
        <v>1571</v>
      </c>
      <c r="G822" s="216" t="s">
        <v>1552</v>
      </c>
      <c r="H822" s="216">
        <v>21.517999999999997</v>
      </c>
      <c r="I822" s="220" t="s">
        <v>417</v>
      </c>
      <c r="J822" s="137">
        <v>12</v>
      </c>
      <c r="K822" s="105">
        <v>23.84</v>
      </c>
      <c r="L822" s="105" t="s">
        <v>1575</v>
      </c>
      <c r="M822" s="129">
        <f>SUMIFS('C - Sazby a jednotkové ceny'!$H$7:$H$69,'C - Sazby a jednotkové ceny'!$E$7:$E$69,I822,'C - Sazby a jednotkové ceny'!$F$7:$F$69,J822)</f>
        <v>0</v>
      </c>
      <c r="N822" s="131">
        <f t="shared" si="12"/>
        <v>0</v>
      </c>
      <c r="O822" s="137" t="s">
        <v>1586</v>
      </c>
      <c r="P822" s="105" t="s">
        <v>1585</v>
      </c>
      <c r="Q822" s="105" t="s">
        <v>1585</v>
      </c>
      <c r="R822" s="105" t="s">
        <v>1585</v>
      </c>
      <c r="S822" s="105" t="s">
        <v>1585</v>
      </c>
      <c r="T822" s="105" t="s">
        <v>1585</v>
      </c>
    </row>
    <row r="823" spans="1:20" ht="15" customHeight="1" x14ac:dyDescent="0.2">
      <c r="A823" s="230" t="s">
        <v>2510</v>
      </c>
      <c r="B823" s="99">
        <v>64</v>
      </c>
      <c r="C823" s="100">
        <v>24283</v>
      </c>
      <c r="D823" s="233" t="s">
        <v>1234</v>
      </c>
      <c r="E823" s="101" t="s">
        <v>403</v>
      </c>
      <c r="F823" s="220" t="s">
        <v>1571</v>
      </c>
      <c r="G823" s="216" t="s">
        <v>1552</v>
      </c>
      <c r="H823" s="216">
        <v>21.517999999999997</v>
      </c>
      <c r="I823" s="220" t="s">
        <v>417</v>
      </c>
      <c r="J823" s="137">
        <v>12</v>
      </c>
      <c r="K823" s="105">
        <v>22.71</v>
      </c>
      <c r="L823" s="105" t="s">
        <v>1575</v>
      </c>
      <c r="M823" s="129">
        <f>SUMIFS('C - Sazby a jednotkové ceny'!$H$7:$H$69,'C - Sazby a jednotkové ceny'!$E$7:$E$69,I823,'C - Sazby a jednotkové ceny'!$F$7:$F$69,J823)</f>
        <v>0</v>
      </c>
      <c r="N823" s="131">
        <f t="shared" si="12"/>
        <v>0</v>
      </c>
      <c r="O823" s="137" t="s">
        <v>1586</v>
      </c>
      <c r="P823" s="105" t="s">
        <v>1585</v>
      </c>
      <c r="Q823" s="105" t="s">
        <v>1585</v>
      </c>
      <c r="R823" s="105" t="s">
        <v>1585</v>
      </c>
      <c r="S823" s="105" t="s">
        <v>1585</v>
      </c>
      <c r="T823" s="105" t="s">
        <v>1585</v>
      </c>
    </row>
    <row r="824" spans="1:20" ht="15" customHeight="1" x14ac:dyDescent="0.2">
      <c r="A824" s="230" t="s">
        <v>2510</v>
      </c>
      <c r="B824" s="99">
        <v>64</v>
      </c>
      <c r="C824" s="100">
        <v>24283</v>
      </c>
      <c r="D824" s="233" t="s">
        <v>1235</v>
      </c>
      <c r="E824" s="101" t="s">
        <v>403</v>
      </c>
      <c r="F824" s="220" t="s">
        <v>1571</v>
      </c>
      <c r="G824" s="216" t="s">
        <v>1552</v>
      </c>
      <c r="H824" s="216">
        <v>21.517999999999997</v>
      </c>
      <c r="I824" s="220" t="s">
        <v>417</v>
      </c>
      <c r="J824" s="137">
        <v>12</v>
      </c>
      <c r="K824" s="105">
        <v>17.399999999999999</v>
      </c>
      <c r="L824" s="105" t="s">
        <v>1575</v>
      </c>
      <c r="M824" s="129">
        <f>SUMIFS('C - Sazby a jednotkové ceny'!$H$7:$H$69,'C - Sazby a jednotkové ceny'!$E$7:$E$69,I824,'C - Sazby a jednotkové ceny'!$F$7:$F$69,J824)</f>
        <v>0</v>
      </c>
      <c r="N824" s="131">
        <f t="shared" si="12"/>
        <v>0</v>
      </c>
      <c r="O824" s="137" t="s">
        <v>1586</v>
      </c>
      <c r="P824" s="105" t="s">
        <v>1585</v>
      </c>
      <c r="Q824" s="105" t="s">
        <v>1585</v>
      </c>
      <c r="R824" s="105" t="s">
        <v>1585</v>
      </c>
      <c r="S824" s="105" t="s">
        <v>1585</v>
      </c>
      <c r="T824" s="105" t="s">
        <v>1585</v>
      </c>
    </row>
    <row r="825" spans="1:20" ht="15" customHeight="1" x14ac:dyDescent="0.2">
      <c r="A825" s="230" t="s">
        <v>2510</v>
      </c>
      <c r="B825" s="99">
        <v>64</v>
      </c>
      <c r="C825" s="100">
        <v>24283</v>
      </c>
      <c r="D825" s="233" t="s">
        <v>1236</v>
      </c>
      <c r="E825" s="101" t="s">
        <v>403</v>
      </c>
      <c r="F825" s="220" t="s">
        <v>1571</v>
      </c>
      <c r="G825" s="216" t="s">
        <v>2549</v>
      </c>
      <c r="H825" s="216">
        <v>0</v>
      </c>
      <c r="I825" s="220" t="s">
        <v>417</v>
      </c>
      <c r="J825" s="137">
        <v>12</v>
      </c>
      <c r="K825" s="105">
        <v>5.0199999999999996</v>
      </c>
      <c r="L825" s="105" t="s">
        <v>1575</v>
      </c>
      <c r="M825" s="129">
        <f>SUMIFS('C - Sazby a jednotkové ceny'!$H$7:$H$69,'C - Sazby a jednotkové ceny'!$E$7:$E$69,I825,'C - Sazby a jednotkové ceny'!$F$7:$F$69,J825)</f>
        <v>0</v>
      </c>
      <c r="N825" s="131">
        <f t="shared" si="12"/>
        <v>0</v>
      </c>
      <c r="O825" s="137" t="s">
        <v>1586</v>
      </c>
      <c r="P825" s="105" t="s">
        <v>1585</v>
      </c>
      <c r="Q825" s="105" t="s">
        <v>1585</v>
      </c>
      <c r="R825" s="105" t="s">
        <v>1585</v>
      </c>
      <c r="S825" s="105" t="s">
        <v>1585</v>
      </c>
      <c r="T825" s="105" t="s">
        <v>1585</v>
      </c>
    </row>
    <row r="826" spans="1:20" ht="15" customHeight="1" x14ac:dyDescent="0.2">
      <c r="A826" s="230" t="s">
        <v>2510</v>
      </c>
      <c r="B826" s="99">
        <v>64</v>
      </c>
      <c r="C826" s="100">
        <v>24283</v>
      </c>
      <c r="D826" s="233" t="s">
        <v>1237</v>
      </c>
      <c r="E826" s="101" t="s">
        <v>403</v>
      </c>
      <c r="F826" s="220" t="s">
        <v>1571</v>
      </c>
      <c r="G826" s="216" t="s">
        <v>1552</v>
      </c>
      <c r="H826" s="216">
        <v>21.517999999999997</v>
      </c>
      <c r="I826" s="220" t="s">
        <v>417</v>
      </c>
      <c r="J826" s="137">
        <v>12</v>
      </c>
      <c r="K826" s="105">
        <v>22.34</v>
      </c>
      <c r="L826" s="105" t="s">
        <v>1575</v>
      </c>
      <c r="M826" s="129">
        <f>SUMIFS('C - Sazby a jednotkové ceny'!$H$7:$H$69,'C - Sazby a jednotkové ceny'!$E$7:$E$69,I826,'C - Sazby a jednotkové ceny'!$F$7:$F$69,J826)</f>
        <v>0</v>
      </c>
      <c r="N826" s="131">
        <f t="shared" si="12"/>
        <v>0</v>
      </c>
      <c r="O826" s="137" t="s">
        <v>1586</v>
      </c>
      <c r="P826" s="105" t="s">
        <v>1585</v>
      </c>
      <c r="Q826" s="105" t="s">
        <v>1585</v>
      </c>
      <c r="R826" s="105" t="s">
        <v>1585</v>
      </c>
      <c r="S826" s="105" t="s">
        <v>1585</v>
      </c>
      <c r="T826" s="105" t="s">
        <v>1585</v>
      </c>
    </row>
    <row r="827" spans="1:20" ht="15" customHeight="1" x14ac:dyDescent="0.2">
      <c r="A827" s="230" t="s">
        <v>2510</v>
      </c>
      <c r="B827" s="99">
        <v>64</v>
      </c>
      <c r="C827" s="100">
        <v>24283</v>
      </c>
      <c r="D827" s="233" t="s">
        <v>1238</v>
      </c>
      <c r="E827" s="101" t="s">
        <v>403</v>
      </c>
      <c r="F827" s="220" t="s">
        <v>1571</v>
      </c>
      <c r="G827" s="216" t="s">
        <v>1552</v>
      </c>
      <c r="H827" s="216">
        <v>21.517999999999997</v>
      </c>
      <c r="I827" s="220" t="s">
        <v>417</v>
      </c>
      <c r="J827" s="137">
        <v>12</v>
      </c>
      <c r="K827" s="105">
        <v>17.98</v>
      </c>
      <c r="L827" s="105" t="s">
        <v>1575</v>
      </c>
      <c r="M827" s="129">
        <f>SUMIFS('C - Sazby a jednotkové ceny'!$H$7:$H$69,'C - Sazby a jednotkové ceny'!$E$7:$E$69,I827,'C - Sazby a jednotkové ceny'!$F$7:$F$69,J827)</f>
        <v>0</v>
      </c>
      <c r="N827" s="131">
        <f t="shared" si="12"/>
        <v>0</v>
      </c>
      <c r="O827" s="137" t="s">
        <v>1586</v>
      </c>
      <c r="P827" s="105" t="s">
        <v>1585</v>
      </c>
      <c r="Q827" s="105" t="s">
        <v>1585</v>
      </c>
      <c r="R827" s="105" t="s">
        <v>1585</v>
      </c>
      <c r="S827" s="105" t="s">
        <v>1585</v>
      </c>
      <c r="T827" s="105" t="s">
        <v>1585</v>
      </c>
    </row>
    <row r="828" spans="1:20" ht="15" customHeight="1" x14ac:dyDescent="0.2">
      <c r="A828" s="230" t="s">
        <v>2510</v>
      </c>
      <c r="B828" s="99">
        <v>64</v>
      </c>
      <c r="C828" s="100">
        <v>24283</v>
      </c>
      <c r="D828" s="233" t="s">
        <v>1239</v>
      </c>
      <c r="E828" s="101" t="s">
        <v>403</v>
      </c>
      <c r="F828" s="220" t="s">
        <v>1571</v>
      </c>
      <c r="G828" s="216" t="s">
        <v>2526</v>
      </c>
      <c r="H828" s="216">
        <v>0</v>
      </c>
      <c r="I828" s="220" t="s">
        <v>417</v>
      </c>
      <c r="J828" s="137">
        <v>12</v>
      </c>
      <c r="K828" s="105">
        <v>4.4400000000000004</v>
      </c>
      <c r="L828" s="105" t="s">
        <v>1575</v>
      </c>
      <c r="M828" s="129">
        <f>SUMIFS('C - Sazby a jednotkové ceny'!$H$7:$H$69,'C - Sazby a jednotkové ceny'!$E$7:$E$69,I828,'C - Sazby a jednotkové ceny'!$F$7:$F$69,J828)</f>
        <v>0</v>
      </c>
      <c r="N828" s="131">
        <f t="shared" si="12"/>
        <v>0</v>
      </c>
      <c r="O828" s="137" t="s">
        <v>1586</v>
      </c>
      <c r="P828" s="105" t="s">
        <v>1585</v>
      </c>
      <c r="Q828" s="105" t="s">
        <v>1585</v>
      </c>
      <c r="R828" s="105" t="s">
        <v>1585</v>
      </c>
      <c r="S828" s="105" t="s">
        <v>1585</v>
      </c>
      <c r="T828" s="105" t="s">
        <v>1585</v>
      </c>
    </row>
    <row r="829" spans="1:20" ht="15" customHeight="1" x14ac:dyDescent="0.2">
      <c r="A829" s="230" t="s">
        <v>2510</v>
      </c>
      <c r="B829" s="99">
        <v>64</v>
      </c>
      <c r="C829" s="100">
        <v>24283</v>
      </c>
      <c r="D829" s="233" t="s">
        <v>1240</v>
      </c>
      <c r="E829" s="101" t="s">
        <v>403</v>
      </c>
      <c r="F829" s="220" t="s">
        <v>1571</v>
      </c>
      <c r="G829" s="216" t="s">
        <v>1552</v>
      </c>
      <c r="H829" s="216">
        <v>21.517999999999997</v>
      </c>
      <c r="I829" s="220" t="s">
        <v>417</v>
      </c>
      <c r="J829" s="137">
        <v>12</v>
      </c>
      <c r="K829" s="105">
        <v>14.79</v>
      </c>
      <c r="L829" s="105" t="s">
        <v>1575</v>
      </c>
      <c r="M829" s="129">
        <f>SUMIFS('C - Sazby a jednotkové ceny'!$H$7:$H$69,'C - Sazby a jednotkové ceny'!$E$7:$E$69,I829,'C - Sazby a jednotkové ceny'!$F$7:$F$69,J829)</f>
        <v>0</v>
      </c>
      <c r="N829" s="131">
        <f t="shared" si="12"/>
        <v>0</v>
      </c>
      <c r="O829" s="137" t="s">
        <v>1586</v>
      </c>
      <c r="P829" s="105" t="s">
        <v>1585</v>
      </c>
      <c r="Q829" s="105" t="s">
        <v>1585</v>
      </c>
      <c r="R829" s="105" t="s">
        <v>1585</v>
      </c>
      <c r="S829" s="105" t="s">
        <v>1585</v>
      </c>
      <c r="T829" s="105" t="s">
        <v>1585</v>
      </c>
    </row>
    <row r="830" spans="1:20" ht="15" customHeight="1" x14ac:dyDescent="0.2">
      <c r="A830" s="230" t="s">
        <v>2510</v>
      </c>
      <c r="B830" s="99">
        <v>64</v>
      </c>
      <c r="C830" s="100">
        <v>24283</v>
      </c>
      <c r="D830" s="233" t="s">
        <v>1241</v>
      </c>
      <c r="E830" s="101" t="s">
        <v>403</v>
      </c>
      <c r="F830" s="220" t="s">
        <v>1571</v>
      </c>
      <c r="G830" s="216" t="s">
        <v>1552</v>
      </c>
      <c r="H830" s="216">
        <v>21.517999999999997</v>
      </c>
      <c r="I830" s="220" t="s">
        <v>417</v>
      </c>
      <c r="J830" s="137">
        <v>12</v>
      </c>
      <c r="K830" s="105">
        <v>18.600000000000001</v>
      </c>
      <c r="L830" s="105" t="s">
        <v>1575</v>
      </c>
      <c r="M830" s="129">
        <f>SUMIFS('C - Sazby a jednotkové ceny'!$H$7:$H$69,'C - Sazby a jednotkové ceny'!$E$7:$E$69,I830,'C - Sazby a jednotkové ceny'!$F$7:$F$69,J830)</f>
        <v>0</v>
      </c>
      <c r="N830" s="131">
        <f t="shared" si="12"/>
        <v>0</v>
      </c>
      <c r="O830" s="137" t="s">
        <v>1586</v>
      </c>
      <c r="P830" s="105" t="s">
        <v>1585</v>
      </c>
      <c r="Q830" s="105" t="s">
        <v>1585</v>
      </c>
      <c r="R830" s="105" t="s">
        <v>1585</v>
      </c>
      <c r="S830" s="105" t="s">
        <v>1585</v>
      </c>
      <c r="T830" s="105" t="s">
        <v>1585</v>
      </c>
    </row>
    <row r="831" spans="1:20" ht="15" customHeight="1" x14ac:dyDescent="0.2">
      <c r="A831" s="230" t="s">
        <v>2510</v>
      </c>
      <c r="B831" s="99">
        <v>64</v>
      </c>
      <c r="C831" s="100">
        <v>24283</v>
      </c>
      <c r="D831" s="233" t="s">
        <v>1242</v>
      </c>
      <c r="E831" s="101" t="s">
        <v>403</v>
      </c>
      <c r="F831" s="220" t="s">
        <v>1571</v>
      </c>
      <c r="G831" s="216" t="s">
        <v>1552</v>
      </c>
      <c r="H831" s="216">
        <v>43.035999999999994</v>
      </c>
      <c r="I831" s="220" t="s">
        <v>417</v>
      </c>
      <c r="J831" s="137">
        <v>12</v>
      </c>
      <c r="K831" s="105">
        <v>36.85</v>
      </c>
      <c r="L831" s="105" t="s">
        <v>1575</v>
      </c>
      <c r="M831" s="129">
        <f>SUMIFS('C - Sazby a jednotkové ceny'!$H$7:$H$69,'C - Sazby a jednotkové ceny'!$E$7:$E$69,I831,'C - Sazby a jednotkové ceny'!$F$7:$F$69,J831)</f>
        <v>0</v>
      </c>
      <c r="N831" s="131">
        <f t="shared" si="12"/>
        <v>0</v>
      </c>
      <c r="O831" s="137" t="s">
        <v>1586</v>
      </c>
      <c r="P831" s="105" t="s">
        <v>1585</v>
      </c>
      <c r="Q831" s="105" t="s">
        <v>1585</v>
      </c>
      <c r="R831" s="105" t="s">
        <v>1585</v>
      </c>
      <c r="S831" s="105" t="s">
        <v>1585</v>
      </c>
      <c r="T831" s="105" t="s">
        <v>1585</v>
      </c>
    </row>
    <row r="832" spans="1:20" ht="15" customHeight="1" x14ac:dyDescent="0.2">
      <c r="A832" s="230" t="s">
        <v>2510</v>
      </c>
      <c r="B832" s="99">
        <v>64</v>
      </c>
      <c r="C832" s="100">
        <v>24283</v>
      </c>
      <c r="D832" s="233" t="s">
        <v>1243</v>
      </c>
      <c r="E832" s="101" t="s">
        <v>403</v>
      </c>
      <c r="F832" s="220" t="s">
        <v>1571</v>
      </c>
      <c r="G832" s="216" t="s">
        <v>1552</v>
      </c>
      <c r="H832" s="216">
        <v>43.035999999999994</v>
      </c>
      <c r="I832" s="220" t="s">
        <v>417</v>
      </c>
      <c r="J832" s="137">
        <v>12</v>
      </c>
      <c r="K832" s="105">
        <v>36.85</v>
      </c>
      <c r="L832" s="105" t="s">
        <v>1575</v>
      </c>
      <c r="M832" s="129">
        <f>SUMIFS('C - Sazby a jednotkové ceny'!$H$7:$H$69,'C - Sazby a jednotkové ceny'!$E$7:$E$69,I832,'C - Sazby a jednotkové ceny'!$F$7:$F$69,J832)</f>
        <v>0</v>
      </c>
      <c r="N832" s="131">
        <f t="shared" si="12"/>
        <v>0</v>
      </c>
      <c r="O832" s="137" t="s">
        <v>1586</v>
      </c>
      <c r="P832" s="105" t="s">
        <v>1585</v>
      </c>
      <c r="Q832" s="105" t="s">
        <v>1585</v>
      </c>
      <c r="R832" s="105" t="s">
        <v>1585</v>
      </c>
      <c r="S832" s="105" t="s">
        <v>1585</v>
      </c>
      <c r="T832" s="105" t="s">
        <v>1585</v>
      </c>
    </row>
    <row r="833" spans="1:20" ht="15" customHeight="1" x14ac:dyDescent="0.2">
      <c r="A833" s="230" t="s">
        <v>2510</v>
      </c>
      <c r="B833" s="99">
        <v>64</v>
      </c>
      <c r="C833" s="100">
        <v>24283</v>
      </c>
      <c r="D833" s="233" t="s">
        <v>1244</v>
      </c>
      <c r="E833" s="101" t="s">
        <v>403</v>
      </c>
      <c r="F833" s="220" t="s">
        <v>1571</v>
      </c>
      <c r="G833" s="216" t="s">
        <v>1552</v>
      </c>
      <c r="H833" s="216">
        <v>43.035999999999994</v>
      </c>
      <c r="I833" s="220" t="s">
        <v>417</v>
      </c>
      <c r="J833" s="137">
        <v>12</v>
      </c>
      <c r="K833" s="105">
        <v>28.28</v>
      </c>
      <c r="L833" s="105" t="s">
        <v>1575</v>
      </c>
      <c r="M833" s="129">
        <f>SUMIFS('C - Sazby a jednotkové ceny'!$H$7:$H$69,'C - Sazby a jednotkové ceny'!$E$7:$E$69,I833,'C - Sazby a jednotkové ceny'!$F$7:$F$69,J833)</f>
        <v>0</v>
      </c>
      <c r="N833" s="131">
        <f t="shared" si="12"/>
        <v>0</v>
      </c>
      <c r="O833" s="137" t="s">
        <v>1586</v>
      </c>
      <c r="P833" s="105" t="s">
        <v>1585</v>
      </c>
      <c r="Q833" s="105" t="s">
        <v>1585</v>
      </c>
      <c r="R833" s="105" t="s">
        <v>1585</v>
      </c>
      <c r="S833" s="105" t="s">
        <v>1585</v>
      </c>
      <c r="T833" s="105" t="s">
        <v>1585</v>
      </c>
    </row>
    <row r="834" spans="1:20" ht="15" customHeight="1" x14ac:dyDescent="0.2">
      <c r="A834" s="230" t="s">
        <v>2510</v>
      </c>
      <c r="B834" s="99">
        <v>64</v>
      </c>
      <c r="C834" s="100">
        <v>24283</v>
      </c>
      <c r="D834" s="233" t="s">
        <v>1245</v>
      </c>
      <c r="E834" s="101" t="s">
        <v>403</v>
      </c>
      <c r="F834" s="220" t="s">
        <v>1571</v>
      </c>
      <c r="G834" s="216" t="s">
        <v>2526</v>
      </c>
      <c r="H834" s="216">
        <v>0</v>
      </c>
      <c r="I834" s="220" t="s">
        <v>417</v>
      </c>
      <c r="J834" s="137">
        <v>12</v>
      </c>
      <c r="K834" s="105">
        <v>8.64</v>
      </c>
      <c r="L834" s="105" t="s">
        <v>1575</v>
      </c>
      <c r="M834" s="129">
        <f>SUMIFS('C - Sazby a jednotkové ceny'!$H$7:$H$69,'C - Sazby a jednotkové ceny'!$E$7:$E$69,I834,'C - Sazby a jednotkové ceny'!$F$7:$F$69,J834)</f>
        <v>0</v>
      </c>
      <c r="N834" s="131">
        <f t="shared" si="12"/>
        <v>0</v>
      </c>
      <c r="O834" s="137" t="s">
        <v>1586</v>
      </c>
      <c r="P834" s="105" t="s">
        <v>1585</v>
      </c>
      <c r="Q834" s="105" t="s">
        <v>1585</v>
      </c>
      <c r="R834" s="105" t="s">
        <v>1585</v>
      </c>
      <c r="S834" s="105" t="s">
        <v>1585</v>
      </c>
      <c r="T834" s="105" t="s">
        <v>1585</v>
      </c>
    </row>
    <row r="835" spans="1:20" ht="15" customHeight="1" x14ac:dyDescent="0.2">
      <c r="A835" s="230" t="s">
        <v>2510</v>
      </c>
      <c r="B835" s="99">
        <v>64</v>
      </c>
      <c r="C835" s="100">
        <v>24283</v>
      </c>
      <c r="D835" s="233" t="s">
        <v>1246</v>
      </c>
      <c r="E835" s="101" t="s">
        <v>403</v>
      </c>
      <c r="F835" s="220" t="s">
        <v>1571</v>
      </c>
      <c r="G835" s="216" t="s">
        <v>1552</v>
      </c>
      <c r="H835" s="216">
        <v>21.517999999999997</v>
      </c>
      <c r="I835" s="220" t="s">
        <v>417</v>
      </c>
      <c r="J835" s="137">
        <v>12</v>
      </c>
      <c r="K835" s="105">
        <v>18.420000000000002</v>
      </c>
      <c r="L835" s="105" t="s">
        <v>1575</v>
      </c>
      <c r="M835" s="129">
        <f>SUMIFS('C - Sazby a jednotkové ceny'!$H$7:$H$69,'C - Sazby a jednotkové ceny'!$E$7:$E$69,I835,'C - Sazby a jednotkové ceny'!$F$7:$F$69,J835)</f>
        <v>0</v>
      </c>
      <c r="N835" s="131">
        <f t="shared" si="12"/>
        <v>0</v>
      </c>
      <c r="O835" s="137" t="s">
        <v>1586</v>
      </c>
      <c r="P835" s="105" t="s">
        <v>1585</v>
      </c>
      <c r="Q835" s="105" t="s">
        <v>1585</v>
      </c>
      <c r="R835" s="105" t="s">
        <v>1585</v>
      </c>
      <c r="S835" s="105" t="s">
        <v>1585</v>
      </c>
      <c r="T835" s="105" t="s">
        <v>1585</v>
      </c>
    </row>
    <row r="836" spans="1:20" ht="15" customHeight="1" x14ac:dyDescent="0.2">
      <c r="A836" s="230" t="s">
        <v>2510</v>
      </c>
      <c r="B836" s="99">
        <v>64</v>
      </c>
      <c r="C836" s="100">
        <v>24283</v>
      </c>
      <c r="D836" s="233" t="s">
        <v>1247</v>
      </c>
      <c r="E836" s="101" t="s">
        <v>403</v>
      </c>
      <c r="F836" s="220" t="s">
        <v>1571</v>
      </c>
      <c r="G836" s="216" t="s">
        <v>1552</v>
      </c>
      <c r="H836" s="216">
        <v>43.035999999999994</v>
      </c>
      <c r="I836" s="220" t="s">
        <v>417</v>
      </c>
      <c r="J836" s="137">
        <v>12</v>
      </c>
      <c r="K836" s="105">
        <v>35.57</v>
      </c>
      <c r="L836" s="105" t="s">
        <v>1575</v>
      </c>
      <c r="M836" s="129">
        <f>SUMIFS('C - Sazby a jednotkové ceny'!$H$7:$H$69,'C - Sazby a jednotkové ceny'!$E$7:$E$69,I836,'C - Sazby a jednotkové ceny'!$F$7:$F$69,J836)</f>
        <v>0</v>
      </c>
      <c r="N836" s="131">
        <f t="shared" si="12"/>
        <v>0</v>
      </c>
      <c r="O836" s="137" t="s">
        <v>1586</v>
      </c>
      <c r="P836" s="105" t="s">
        <v>1585</v>
      </c>
      <c r="Q836" s="105" t="s">
        <v>1585</v>
      </c>
      <c r="R836" s="105" t="s">
        <v>1585</v>
      </c>
      <c r="S836" s="105" t="s">
        <v>1585</v>
      </c>
      <c r="T836" s="105" t="s">
        <v>1585</v>
      </c>
    </row>
    <row r="837" spans="1:20" ht="15" customHeight="1" x14ac:dyDescent="0.2">
      <c r="A837" s="230" t="s">
        <v>2510</v>
      </c>
      <c r="B837" s="99">
        <v>64</v>
      </c>
      <c r="C837" s="100">
        <v>24283</v>
      </c>
      <c r="D837" s="233" t="s">
        <v>1248</v>
      </c>
      <c r="E837" s="101" t="s">
        <v>403</v>
      </c>
      <c r="F837" s="220" t="s">
        <v>1571</v>
      </c>
      <c r="G837" s="216" t="s">
        <v>1552</v>
      </c>
      <c r="H837" s="216">
        <v>21.517999999999997</v>
      </c>
      <c r="I837" s="220" t="s">
        <v>417</v>
      </c>
      <c r="J837" s="137">
        <v>12</v>
      </c>
      <c r="K837" s="105">
        <v>15.52</v>
      </c>
      <c r="L837" s="105" t="s">
        <v>1575</v>
      </c>
      <c r="M837" s="129">
        <f>SUMIFS('C - Sazby a jednotkové ceny'!$H$7:$H$69,'C - Sazby a jednotkové ceny'!$E$7:$E$69,I837,'C - Sazby a jednotkové ceny'!$F$7:$F$69,J837)</f>
        <v>0</v>
      </c>
      <c r="N837" s="131">
        <f t="shared" si="12"/>
        <v>0</v>
      </c>
      <c r="O837" s="137" t="s">
        <v>1586</v>
      </c>
      <c r="P837" s="105" t="s">
        <v>1585</v>
      </c>
      <c r="Q837" s="105" t="s">
        <v>1585</v>
      </c>
      <c r="R837" s="105" t="s">
        <v>1585</v>
      </c>
      <c r="S837" s="105" t="s">
        <v>1585</v>
      </c>
      <c r="T837" s="105" t="s">
        <v>1585</v>
      </c>
    </row>
    <row r="838" spans="1:20" ht="15" customHeight="1" x14ac:dyDescent="0.2">
      <c r="A838" s="230" t="s">
        <v>2510</v>
      </c>
      <c r="B838" s="99">
        <v>64</v>
      </c>
      <c r="C838" s="100">
        <v>24283</v>
      </c>
      <c r="D838" s="233" t="s">
        <v>1249</v>
      </c>
      <c r="E838" s="101" t="s">
        <v>403</v>
      </c>
      <c r="F838" s="220" t="s">
        <v>1571</v>
      </c>
      <c r="G838" s="216" t="s">
        <v>1552</v>
      </c>
      <c r="H838" s="216">
        <v>21.517999999999997</v>
      </c>
      <c r="I838" s="220" t="s">
        <v>417</v>
      </c>
      <c r="J838" s="137">
        <v>12</v>
      </c>
      <c r="K838" s="105">
        <v>18.11</v>
      </c>
      <c r="L838" s="105" t="s">
        <v>1575</v>
      </c>
      <c r="M838" s="129">
        <f>SUMIFS('C - Sazby a jednotkové ceny'!$H$7:$H$69,'C - Sazby a jednotkové ceny'!$E$7:$E$69,I838,'C - Sazby a jednotkové ceny'!$F$7:$F$69,J838)</f>
        <v>0</v>
      </c>
      <c r="N838" s="131">
        <f t="shared" si="12"/>
        <v>0</v>
      </c>
      <c r="O838" s="137" t="s">
        <v>1586</v>
      </c>
      <c r="P838" s="105" t="s">
        <v>1585</v>
      </c>
      <c r="Q838" s="105" t="s">
        <v>1585</v>
      </c>
      <c r="R838" s="105" t="s">
        <v>1585</v>
      </c>
      <c r="S838" s="105" t="s">
        <v>1585</v>
      </c>
      <c r="T838" s="105" t="s">
        <v>1585</v>
      </c>
    </row>
    <row r="839" spans="1:20" ht="15" customHeight="1" x14ac:dyDescent="0.2">
      <c r="A839" s="230" t="s">
        <v>2510</v>
      </c>
      <c r="B839" s="99">
        <v>64</v>
      </c>
      <c r="C839" s="100">
        <v>24283</v>
      </c>
      <c r="D839" s="233" t="s">
        <v>1250</v>
      </c>
      <c r="E839" s="101" t="s">
        <v>403</v>
      </c>
      <c r="F839" s="220" t="s">
        <v>1571</v>
      </c>
      <c r="G839" s="216" t="s">
        <v>1552</v>
      </c>
      <c r="H839" s="216">
        <v>21.517999999999997</v>
      </c>
      <c r="I839" s="220" t="s">
        <v>417</v>
      </c>
      <c r="J839" s="137">
        <v>12</v>
      </c>
      <c r="K839" s="105">
        <v>17.47</v>
      </c>
      <c r="L839" s="105" t="s">
        <v>1575</v>
      </c>
      <c r="M839" s="129">
        <f>SUMIFS('C - Sazby a jednotkové ceny'!$H$7:$H$69,'C - Sazby a jednotkové ceny'!$E$7:$E$69,I839,'C - Sazby a jednotkové ceny'!$F$7:$F$69,J839)</f>
        <v>0</v>
      </c>
      <c r="N839" s="131">
        <f t="shared" ref="N839:N902" si="13">J839*M839*K839*(365/12/28)</f>
        <v>0</v>
      </c>
      <c r="O839" s="137" t="s">
        <v>1586</v>
      </c>
      <c r="P839" s="105" t="s">
        <v>1585</v>
      </c>
      <c r="Q839" s="105" t="s">
        <v>1585</v>
      </c>
      <c r="R839" s="105" t="s">
        <v>1585</v>
      </c>
      <c r="S839" s="105" t="s">
        <v>1585</v>
      </c>
      <c r="T839" s="105" t="s">
        <v>1585</v>
      </c>
    </row>
    <row r="840" spans="1:20" ht="15" customHeight="1" x14ac:dyDescent="0.2">
      <c r="A840" s="230" t="s">
        <v>2510</v>
      </c>
      <c r="B840" s="99">
        <v>64</v>
      </c>
      <c r="C840" s="100">
        <v>24283</v>
      </c>
      <c r="D840" s="233" t="s">
        <v>1251</v>
      </c>
      <c r="E840" s="101" t="s">
        <v>403</v>
      </c>
      <c r="F840" s="220" t="s">
        <v>1571</v>
      </c>
      <c r="G840" s="216" t="s">
        <v>1552</v>
      </c>
      <c r="H840" s="216">
        <v>43.035999999999994</v>
      </c>
      <c r="I840" s="220" t="s">
        <v>417</v>
      </c>
      <c r="J840" s="137">
        <v>12</v>
      </c>
      <c r="K840" s="105">
        <v>36.85</v>
      </c>
      <c r="L840" s="105" t="s">
        <v>1575</v>
      </c>
      <c r="M840" s="129">
        <f>SUMIFS('C - Sazby a jednotkové ceny'!$H$7:$H$69,'C - Sazby a jednotkové ceny'!$E$7:$E$69,I840,'C - Sazby a jednotkové ceny'!$F$7:$F$69,J840)</f>
        <v>0</v>
      </c>
      <c r="N840" s="131">
        <f t="shared" si="13"/>
        <v>0</v>
      </c>
      <c r="O840" s="137" t="s">
        <v>1586</v>
      </c>
      <c r="P840" s="105" t="s">
        <v>1585</v>
      </c>
      <c r="Q840" s="105" t="s">
        <v>1585</v>
      </c>
      <c r="R840" s="105" t="s">
        <v>1585</v>
      </c>
      <c r="S840" s="105" t="s">
        <v>1585</v>
      </c>
      <c r="T840" s="105" t="s">
        <v>1585</v>
      </c>
    </row>
    <row r="841" spans="1:20" ht="15" customHeight="1" x14ac:dyDescent="0.2">
      <c r="A841" s="230" t="s">
        <v>2510</v>
      </c>
      <c r="B841" s="99">
        <v>64</v>
      </c>
      <c r="C841" s="100">
        <v>24283</v>
      </c>
      <c r="D841" s="233" t="s">
        <v>1252</v>
      </c>
      <c r="E841" s="101" t="s">
        <v>403</v>
      </c>
      <c r="F841" s="220" t="s">
        <v>1571</v>
      </c>
      <c r="G841" s="216" t="s">
        <v>1552</v>
      </c>
      <c r="H841" s="216">
        <v>43.035999999999994</v>
      </c>
      <c r="I841" s="220" t="s">
        <v>417</v>
      </c>
      <c r="J841" s="137">
        <v>12</v>
      </c>
      <c r="K841" s="105">
        <v>36.21</v>
      </c>
      <c r="L841" s="105" t="s">
        <v>1575</v>
      </c>
      <c r="M841" s="129">
        <f>SUMIFS('C - Sazby a jednotkové ceny'!$H$7:$H$69,'C - Sazby a jednotkové ceny'!$E$7:$E$69,I841,'C - Sazby a jednotkové ceny'!$F$7:$F$69,J841)</f>
        <v>0</v>
      </c>
      <c r="N841" s="131">
        <f t="shared" si="13"/>
        <v>0</v>
      </c>
      <c r="O841" s="137" t="s">
        <v>1586</v>
      </c>
      <c r="P841" s="105" t="s">
        <v>1585</v>
      </c>
      <c r="Q841" s="105" t="s">
        <v>1585</v>
      </c>
      <c r="R841" s="105" t="s">
        <v>1585</v>
      </c>
      <c r="S841" s="105" t="s">
        <v>1585</v>
      </c>
      <c r="T841" s="105" t="s">
        <v>1585</v>
      </c>
    </row>
    <row r="842" spans="1:20" ht="15" customHeight="1" x14ac:dyDescent="0.2">
      <c r="A842" s="230" t="s">
        <v>2510</v>
      </c>
      <c r="B842" s="99">
        <v>64</v>
      </c>
      <c r="C842" s="100">
        <v>24283</v>
      </c>
      <c r="D842" s="233" t="s">
        <v>1253</v>
      </c>
      <c r="E842" s="101" t="s">
        <v>403</v>
      </c>
      <c r="F842" s="220" t="s">
        <v>1571</v>
      </c>
      <c r="G842" s="216" t="s">
        <v>1552</v>
      </c>
      <c r="H842" s="216">
        <v>43.035999999999994</v>
      </c>
      <c r="I842" s="220" t="s">
        <v>417</v>
      </c>
      <c r="J842" s="137">
        <v>12</v>
      </c>
      <c r="K842" s="105">
        <v>36.31</v>
      </c>
      <c r="L842" s="105" t="s">
        <v>1575</v>
      </c>
      <c r="M842" s="129">
        <f>SUMIFS('C - Sazby a jednotkové ceny'!$H$7:$H$69,'C - Sazby a jednotkové ceny'!$E$7:$E$69,I842,'C - Sazby a jednotkové ceny'!$F$7:$F$69,J842)</f>
        <v>0</v>
      </c>
      <c r="N842" s="131">
        <f t="shared" si="13"/>
        <v>0</v>
      </c>
      <c r="O842" s="137" t="s">
        <v>1586</v>
      </c>
      <c r="P842" s="105" t="s">
        <v>1585</v>
      </c>
      <c r="Q842" s="105" t="s">
        <v>1585</v>
      </c>
      <c r="R842" s="105" t="s">
        <v>1585</v>
      </c>
      <c r="S842" s="105" t="s">
        <v>1585</v>
      </c>
      <c r="T842" s="105" t="s">
        <v>1585</v>
      </c>
    </row>
    <row r="843" spans="1:20" ht="15" customHeight="1" x14ac:dyDescent="0.2">
      <c r="A843" s="230" t="s">
        <v>2510</v>
      </c>
      <c r="B843" s="99">
        <v>64</v>
      </c>
      <c r="C843" s="100">
        <v>24283</v>
      </c>
      <c r="D843" s="233" t="s">
        <v>1254</v>
      </c>
      <c r="E843" s="101" t="s">
        <v>403</v>
      </c>
      <c r="F843" s="220" t="s">
        <v>1571</v>
      </c>
      <c r="G843" s="216" t="s">
        <v>1551</v>
      </c>
      <c r="H843" s="216">
        <v>310.01799999999997</v>
      </c>
      <c r="I843" s="220" t="s">
        <v>417</v>
      </c>
      <c r="J843" s="137">
        <v>12</v>
      </c>
      <c r="K843" s="105">
        <v>273.48</v>
      </c>
      <c r="L843" s="105" t="s">
        <v>1575</v>
      </c>
      <c r="M843" s="129">
        <f>SUMIFS('C - Sazby a jednotkové ceny'!$H$7:$H$69,'C - Sazby a jednotkové ceny'!$E$7:$E$69,I843,'C - Sazby a jednotkové ceny'!$F$7:$F$69,J843)</f>
        <v>0</v>
      </c>
      <c r="N843" s="131">
        <f t="shared" si="13"/>
        <v>0</v>
      </c>
      <c r="O843" s="137" t="s">
        <v>1585</v>
      </c>
      <c r="P843" s="105" t="s">
        <v>1585</v>
      </c>
      <c r="Q843" s="105" t="s">
        <v>1585</v>
      </c>
      <c r="R843" s="105" t="s">
        <v>1585</v>
      </c>
      <c r="S843" s="105" t="s">
        <v>1585</v>
      </c>
      <c r="T843" s="105" t="s">
        <v>1585</v>
      </c>
    </row>
    <row r="844" spans="1:20" ht="15" customHeight="1" x14ac:dyDescent="0.2">
      <c r="A844" s="230" t="s">
        <v>2510</v>
      </c>
      <c r="B844" s="99">
        <v>64</v>
      </c>
      <c r="C844" s="100">
        <v>24283</v>
      </c>
      <c r="D844" s="233" t="s">
        <v>1255</v>
      </c>
      <c r="E844" s="101" t="s">
        <v>403</v>
      </c>
      <c r="F844" s="220" t="s">
        <v>1571</v>
      </c>
      <c r="G844" s="216" t="s">
        <v>1551</v>
      </c>
      <c r="H844" s="216">
        <v>107.58999999999999</v>
      </c>
      <c r="I844" s="220" t="s">
        <v>417</v>
      </c>
      <c r="J844" s="137">
        <v>12</v>
      </c>
      <c r="K844" s="105">
        <v>79.66</v>
      </c>
      <c r="L844" s="105" t="s">
        <v>1575</v>
      </c>
      <c r="M844" s="129">
        <f>SUMIFS('C - Sazby a jednotkové ceny'!$H$7:$H$69,'C - Sazby a jednotkové ceny'!$E$7:$E$69,I844,'C - Sazby a jednotkové ceny'!$F$7:$F$69,J844)</f>
        <v>0</v>
      </c>
      <c r="N844" s="131">
        <f t="shared" si="13"/>
        <v>0</v>
      </c>
      <c r="O844" s="137" t="s">
        <v>1585</v>
      </c>
      <c r="P844" s="105" t="s">
        <v>1585</v>
      </c>
      <c r="Q844" s="105" t="s">
        <v>1585</v>
      </c>
      <c r="R844" s="105" t="s">
        <v>1585</v>
      </c>
      <c r="S844" s="105" t="s">
        <v>1585</v>
      </c>
      <c r="T844" s="105" t="s">
        <v>1585</v>
      </c>
    </row>
    <row r="845" spans="1:20" ht="15" customHeight="1" x14ac:dyDescent="0.2">
      <c r="A845" s="230" t="s">
        <v>489</v>
      </c>
      <c r="B845" s="99">
        <v>64</v>
      </c>
      <c r="C845" s="100">
        <v>24283</v>
      </c>
      <c r="D845" s="233" t="s">
        <v>1256</v>
      </c>
      <c r="E845" s="101" t="s">
        <v>403</v>
      </c>
      <c r="F845" s="220" t="s">
        <v>1571</v>
      </c>
      <c r="G845" s="216" t="s">
        <v>2550</v>
      </c>
      <c r="H845" s="216">
        <v>171.82159999999999</v>
      </c>
      <c r="I845" s="220" t="s">
        <v>417</v>
      </c>
      <c r="J845" s="137">
        <v>12</v>
      </c>
      <c r="K845" s="105">
        <v>637.30999999999995</v>
      </c>
      <c r="L845" s="105" t="s">
        <v>1575</v>
      </c>
      <c r="M845" s="129">
        <f>SUMIFS('C - Sazby a jednotkové ceny'!$H$7:$H$69,'C - Sazby a jednotkové ceny'!$E$7:$E$69,I845,'C - Sazby a jednotkové ceny'!$F$7:$F$69,J845)</f>
        <v>0</v>
      </c>
      <c r="N845" s="131">
        <f t="shared" si="13"/>
        <v>0</v>
      </c>
      <c r="O845" s="137" t="s">
        <v>1585</v>
      </c>
      <c r="P845" s="105" t="s">
        <v>1585</v>
      </c>
      <c r="Q845" s="105" t="s">
        <v>1585</v>
      </c>
      <c r="R845" s="105" t="s">
        <v>1585</v>
      </c>
      <c r="S845" s="105" t="s">
        <v>1585</v>
      </c>
      <c r="T845" s="105" t="s">
        <v>1585</v>
      </c>
    </row>
    <row r="846" spans="1:20" ht="15" customHeight="1" x14ac:dyDescent="0.2">
      <c r="A846" s="230" t="s">
        <v>2510</v>
      </c>
      <c r="B846" s="99">
        <v>64</v>
      </c>
      <c r="C846" s="100">
        <v>24283</v>
      </c>
      <c r="D846" s="233" t="s">
        <v>1257</v>
      </c>
      <c r="E846" s="101" t="s">
        <v>403</v>
      </c>
      <c r="F846" s="220" t="s">
        <v>1571</v>
      </c>
      <c r="G846" s="216" t="s">
        <v>2528</v>
      </c>
      <c r="H846" s="216">
        <v>36.783999999999999</v>
      </c>
      <c r="I846" s="220" t="s">
        <v>417</v>
      </c>
      <c r="J846" s="137">
        <v>12</v>
      </c>
      <c r="K846" s="105">
        <v>43.71</v>
      </c>
      <c r="L846" s="105" t="s">
        <v>1575</v>
      </c>
      <c r="M846" s="129">
        <f>SUMIFS('C - Sazby a jednotkové ceny'!$H$7:$H$69,'C - Sazby a jednotkové ceny'!$E$7:$E$69,I846,'C - Sazby a jednotkové ceny'!$F$7:$F$69,J846)</f>
        <v>0</v>
      </c>
      <c r="N846" s="131">
        <f t="shared" si="13"/>
        <v>0</v>
      </c>
      <c r="O846" s="137" t="s">
        <v>1586</v>
      </c>
      <c r="P846" s="105" t="s">
        <v>1585</v>
      </c>
      <c r="Q846" s="105" t="s">
        <v>1585</v>
      </c>
      <c r="R846" s="105" t="s">
        <v>1585</v>
      </c>
      <c r="S846" s="105" t="s">
        <v>1585</v>
      </c>
      <c r="T846" s="105" t="s">
        <v>1585</v>
      </c>
    </row>
    <row r="847" spans="1:20" ht="15" customHeight="1" x14ac:dyDescent="0.2">
      <c r="A847" s="230" t="s">
        <v>2510</v>
      </c>
      <c r="B847" s="99">
        <v>64</v>
      </c>
      <c r="C847" s="100">
        <v>24283</v>
      </c>
      <c r="D847" s="233" t="s">
        <v>1258</v>
      </c>
      <c r="E847" s="101" t="s">
        <v>403</v>
      </c>
      <c r="F847" s="220" t="s">
        <v>1571</v>
      </c>
      <c r="G847" s="216" t="s">
        <v>1552</v>
      </c>
      <c r="H847" s="216">
        <v>15.300800000000001</v>
      </c>
      <c r="I847" s="220" t="s">
        <v>417</v>
      </c>
      <c r="J847" s="137">
        <v>12</v>
      </c>
      <c r="K847" s="105">
        <v>10</v>
      </c>
      <c r="L847" s="105" t="s">
        <v>1575</v>
      </c>
      <c r="M847" s="129">
        <f>SUMIFS('C - Sazby a jednotkové ceny'!$H$7:$H$69,'C - Sazby a jednotkové ceny'!$E$7:$E$69,I847,'C - Sazby a jednotkové ceny'!$F$7:$F$69,J847)</f>
        <v>0</v>
      </c>
      <c r="N847" s="131">
        <f t="shared" si="13"/>
        <v>0</v>
      </c>
      <c r="O847" s="137" t="s">
        <v>1586</v>
      </c>
      <c r="P847" s="105" t="s">
        <v>1585</v>
      </c>
      <c r="Q847" s="105" t="s">
        <v>1585</v>
      </c>
      <c r="R847" s="105" t="s">
        <v>1585</v>
      </c>
      <c r="S847" s="105" t="s">
        <v>1585</v>
      </c>
      <c r="T847" s="105" t="s">
        <v>1585</v>
      </c>
    </row>
    <row r="848" spans="1:20" ht="15" customHeight="1" x14ac:dyDescent="0.2">
      <c r="A848" s="230" t="s">
        <v>2510</v>
      </c>
      <c r="B848" s="99">
        <v>64</v>
      </c>
      <c r="C848" s="100">
        <v>24283</v>
      </c>
      <c r="D848" s="233" t="s">
        <v>1259</v>
      </c>
      <c r="E848" s="101" t="s">
        <v>403</v>
      </c>
      <c r="F848" s="220" t="s">
        <v>1571</v>
      </c>
      <c r="G848" s="216" t="s">
        <v>2526</v>
      </c>
      <c r="H848" s="216">
        <v>0</v>
      </c>
      <c r="I848" s="220" t="s">
        <v>417</v>
      </c>
      <c r="J848" s="137">
        <v>12</v>
      </c>
      <c r="K848" s="105">
        <v>13.56</v>
      </c>
      <c r="L848" s="105" t="s">
        <v>1575</v>
      </c>
      <c r="M848" s="129">
        <f>SUMIFS('C - Sazby a jednotkové ceny'!$H$7:$H$69,'C - Sazby a jednotkové ceny'!$E$7:$E$69,I848,'C - Sazby a jednotkové ceny'!$F$7:$F$69,J848)</f>
        <v>0</v>
      </c>
      <c r="N848" s="131">
        <f t="shared" si="13"/>
        <v>0</v>
      </c>
      <c r="O848" s="137" t="s">
        <v>1586</v>
      </c>
      <c r="P848" s="105" t="s">
        <v>1585</v>
      </c>
      <c r="Q848" s="105" t="s">
        <v>1585</v>
      </c>
      <c r="R848" s="105" t="s">
        <v>1585</v>
      </c>
      <c r="S848" s="105" t="s">
        <v>1585</v>
      </c>
      <c r="T848" s="105" t="s">
        <v>1585</v>
      </c>
    </row>
    <row r="849" spans="1:20" ht="15" customHeight="1" x14ac:dyDescent="0.2">
      <c r="A849" s="230" t="s">
        <v>2510</v>
      </c>
      <c r="B849" s="99">
        <v>64</v>
      </c>
      <c r="C849" s="100">
        <v>24283</v>
      </c>
      <c r="D849" s="233" t="s">
        <v>1260</v>
      </c>
      <c r="E849" s="101" t="s">
        <v>403</v>
      </c>
      <c r="F849" s="220" t="s">
        <v>1571</v>
      </c>
      <c r="G849" s="216" t="s">
        <v>1552</v>
      </c>
      <c r="H849" s="216">
        <v>67.385599999999997</v>
      </c>
      <c r="I849" s="220" t="s">
        <v>417</v>
      </c>
      <c r="J849" s="137">
        <v>12</v>
      </c>
      <c r="K849" s="105">
        <v>32.94</v>
      </c>
      <c r="L849" s="105" t="s">
        <v>1575</v>
      </c>
      <c r="M849" s="129">
        <f>SUMIFS('C - Sazby a jednotkové ceny'!$H$7:$H$69,'C - Sazby a jednotkové ceny'!$E$7:$E$69,I849,'C - Sazby a jednotkové ceny'!$F$7:$F$69,J849)</f>
        <v>0</v>
      </c>
      <c r="N849" s="131">
        <f t="shared" si="13"/>
        <v>0</v>
      </c>
      <c r="O849" s="137" t="s">
        <v>1586</v>
      </c>
      <c r="P849" s="105" t="s">
        <v>1585</v>
      </c>
      <c r="Q849" s="105" t="s">
        <v>1585</v>
      </c>
      <c r="R849" s="105" t="s">
        <v>1585</v>
      </c>
      <c r="S849" s="105" t="s">
        <v>1585</v>
      </c>
      <c r="T849" s="105" t="s">
        <v>1585</v>
      </c>
    </row>
    <row r="850" spans="1:20" ht="15" customHeight="1" x14ac:dyDescent="0.2">
      <c r="A850" s="230" t="s">
        <v>489</v>
      </c>
      <c r="B850" s="99">
        <v>64</v>
      </c>
      <c r="C850" s="100">
        <v>24283</v>
      </c>
      <c r="D850" s="233" t="s">
        <v>1261</v>
      </c>
      <c r="E850" s="101" t="s">
        <v>403</v>
      </c>
      <c r="F850" s="220" t="s">
        <v>1571</v>
      </c>
      <c r="G850" s="216" t="s">
        <v>1558</v>
      </c>
      <c r="H850" s="216">
        <v>0</v>
      </c>
      <c r="I850" s="220" t="s">
        <v>417</v>
      </c>
      <c r="J850" s="137">
        <v>12</v>
      </c>
      <c r="K850" s="105">
        <v>5.0999999999999996</v>
      </c>
      <c r="L850" s="105" t="s">
        <v>1575</v>
      </c>
      <c r="M850" s="129">
        <f>SUMIFS('C - Sazby a jednotkové ceny'!$H$7:$H$69,'C - Sazby a jednotkové ceny'!$E$7:$E$69,I850,'C - Sazby a jednotkové ceny'!$F$7:$F$69,J850)</f>
        <v>0</v>
      </c>
      <c r="N850" s="131">
        <f t="shared" si="13"/>
        <v>0</v>
      </c>
      <c r="O850" s="137" t="s">
        <v>1586</v>
      </c>
      <c r="P850" s="105" t="s">
        <v>1585</v>
      </c>
      <c r="Q850" s="105" t="s">
        <v>1585</v>
      </c>
      <c r="R850" s="105" t="s">
        <v>1585</v>
      </c>
      <c r="S850" s="105" t="s">
        <v>1585</v>
      </c>
      <c r="T850" s="105" t="s">
        <v>1585</v>
      </c>
    </row>
    <row r="851" spans="1:20" ht="15" customHeight="1" x14ac:dyDescent="0.2">
      <c r="A851" s="230" t="s">
        <v>2510</v>
      </c>
      <c r="B851" s="99">
        <v>64</v>
      </c>
      <c r="C851" s="100">
        <v>24283</v>
      </c>
      <c r="D851" s="233" t="s">
        <v>1262</v>
      </c>
      <c r="E851" s="101" t="s">
        <v>403</v>
      </c>
      <c r="F851" s="220" t="s">
        <v>1572</v>
      </c>
      <c r="G851" s="216" t="s">
        <v>522</v>
      </c>
      <c r="H851" s="216">
        <v>0</v>
      </c>
      <c r="I851" s="220" t="s">
        <v>418</v>
      </c>
      <c r="J851" s="137">
        <v>12</v>
      </c>
      <c r="K851" s="105">
        <v>3.31</v>
      </c>
      <c r="L851" s="105" t="s">
        <v>1575</v>
      </c>
      <c r="M851" s="129">
        <f>SUMIFS('C - Sazby a jednotkové ceny'!$H$7:$H$69,'C - Sazby a jednotkové ceny'!$E$7:$E$69,I851,'C - Sazby a jednotkové ceny'!$F$7:$F$69,J851)</f>
        <v>0</v>
      </c>
      <c r="N851" s="131">
        <f t="shared" si="13"/>
        <v>0</v>
      </c>
      <c r="O851" s="137" t="s">
        <v>1586</v>
      </c>
      <c r="P851" s="105" t="s">
        <v>1585</v>
      </c>
      <c r="Q851" s="105" t="s">
        <v>1585</v>
      </c>
      <c r="R851" s="105" t="s">
        <v>1585</v>
      </c>
      <c r="S851" s="105" t="s">
        <v>1585</v>
      </c>
      <c r="T851" s="105" t="s">
        <v>1585</v>
      </c>
    </row>
    <row r="852" spans="1:20" ht="15" customHeight="1" x14ac:dyDescent="0.2">
      <c r="A852" s="230" t="s">
        <v>2510</v>
      </c>
      <c r="B852" s="99">
        <v>64</v>
      </c>
      <c r="C852" s="100">
        <v>24283</v>
      </c>
      <c r="D852" s="233" t="s">
        <v>1263</v>
      </c>
      <c r="E852" s="101" t="s">
        <v>403</v>
      </c>
      <c r="F852" s="216" t="s">
        <v>1571</v>
      </c>
      <c r="G852" s="216" t="s">
        <v>2518</v>
      </c>
      <c r="H852" s="216">
        <v>15.300800000000001</v>
      </c>
      <c r="I852" s="220" t="s">
        <v>417</v>
      </c>
      <c r="J852" s="137">
        <v>12</v>
      </c>
      <c r="K852" s="105">
        <v>9.75</v>
      </c>
      <c r="L852" s="105" t="s">
        <v>1575</v>
      </c>
      <c r="M852" s="129">
        <f>SUMIFS('C - Sazby a jednotkové ceny'!$H$7:$H$69,'C - Sazby a jednotkové ceny'!$E$7:$E$69,I852,'C - Sazby a jednotkové ceny'!$F$7:$F$69,J852)</f>
        <v>0</v>
      </c>
      <c r="N852" s="131">
        <f t="shared" si="13"/>
        <v>0</v>
      </c>
      <c r="O852" s="137" t="s">
        <v>1586</v>
      </c>
      <c r="P852" s="105" t="s">
        <v>1585</v>
      </c>
      <c r="Q852" s="105" t="s">
        <v>1585</v>
      </c>
      <c r="R852" s="105" t="s">
        <v>1585</v>
      </c>
      <c r="S852" s="105" t="s">
        <v>1585</v>
      </c>
      <c r="T852" s="105" t="s">
        <v>1585</v>
      </c>
    </row>
    <row r="853" spans="1:20" ht="15" customHeight="1" x14ac:dyDescent="0.2">
      <c r="A853" s="230" t="s">
        <v>2510</v>
      </c>
      <c r="B853" s="99">
        <v>64</v>
      </c>
      <c r="C853" s="100">
        <v>24283</v>
      </c>
      <c r="D853" s="233" t="s">
        <v>1264</v>
      </c>
      <c r="E853" s="101" t="s">
        <v>403</v>
      </c>
      <c r="F853" s="220" t="s">
        <v>1571</v>
      </c>
      <c r="G853" s="216" t="s">
        <v>1559</v>
      </c>
      <c r="H853" s="216">
        <v>91.96</v>
      </c>
      <c r="I853" s="220" t="s">
        <v>417</v>
      </c>
      <c r="J853" s="137">
        <v>12</v>
      </c>
      <c r="K853" s="105">
        <v>100.69</v>
      </c>
      <c r="L853" s="105" t="s">
        <v>1575</v>
      </c>
      <c r="M853" s="129">
        <f>SUMIFS('C - Sazby a jednotkové ceny'!$H$7:$H$69,'C - Sazby a jednotkové ceny'!$E$7:$E$69,I853,'C - Sazby a jednotkové ceny'!$F$7:$F$69,J853)</f>
        <v>0</v>
      </c>
      <c r="N853" s="131">
        <f t="shared" si="13"/>
        <v>0</v>
      </c>
      <c r="O853" s="137" t="s">
        <v>1585</v>
      </c>
      <c r="P853" s="105" t="s">
        <v>1585</v>
      </c>
      <c r="Q853" s="105" t="s">
        <v>1585</v>
      </c>
      <c r="R853" s="105" t="s">
        <v>1585</v>
      </c>
      <c r="S853" s="105" t="s">
        <v>1585</v>
      </c>
      <c r="T853" s="105" t="s">
        <v>1585</v>
      </c>
    </row>
    <row r="854" spans="1:20" ht="15" customHeight="1" x14ac:dyDescent="0.2">
      <c r="A854" s="230" t="s">
        <v>2510</v>
      </c>
      <c r="B854" s="99">
        <v>64</v>
      </c>
      <c r="C854" s="100">
        <v>24283</v>
      </c>
      <c r="D854" s="233" t="s">
        <v>1265</v>
      </c>
      <c r="E854" s="101" t="s">
        <v>403</v>
      </c>
      <c r="F854" s="220" t="s">
        <v>1571</v>
      </c>
      <c r="G854" s="216" t="s">
        <v>2526</v>
      </c>
      <c r="H854" s="216">
        <v>0</v>
      </c>
      <c r="I854" s="220" t="s">
        <v>417</v>
      </c>
      <c r="J854" s="137">
        <v>12</v>
      </c>
      <c r="K854" s="105">
        <v>9.44</v>
      </c>
      <c r="L854" s="105" t="s">
        <v>1575</v>
      </c>
      <c r="M854" s="129">
        <f>SUMIFS('C - Sazby a jednotkové ceny'!$H$7:$H$69,'C - Sazby a jednotkové ceny'!$E$7:$E$69,I854,'C - Sazby a jednotkové ceny'!$F$7:$F$69,J854)</f>
        <v>0</v>
      </c>
      <c r="N854" s="131">
        <f t="shared" si="13"/>
        <v>0</v>
      </c>
      <c r="O854" s="137" t="s">
        <v>1586</v>
      </c>
      <c r="P854" s="105" t="s">
        <v>1585</v>
      </c>
      <c r="Q854" s="105" t="s">
        <v>1585</v>
      </c>
      <c r="R854" s="105" t="s">
        <v>1585</v>
      </c>
      <c r="S854" s="105" t="s">
        <v>1585</v>
      </c>
      <c r="T854" s="105" t="s">
        <v>1585</v>
      </c>
    </row>
    <row r="855" spans="1:20" ht="15" customHeight="1" x14ac:dyDescent="0.2">
      <c r="A855" s="230" t="s">
        <v>2510</v>
      </c>
      <c r="B855" s="99">
        <v>64</v>
      </c>
      <c r="C855" s="100">
        <v>24283</v>
      </c>
      <c r="D855" s="233" t="s">
        <v>1266</v>
      </c>
      <c r="E855" s="101" t="s">
        <v>403</v>
      </c>
      <c r="F855" s="220" t="s">
        <v>1572</v>
      </c>
      <c r="G855" s="216" t="s">
        <v>1556</v>
      </c>
      <c r="H855" s="216">
        <v>17.670000000000002</v>
      </c>
      <c r="I855" s="220" t="s">
        <v>418</v>
      </c>
      <c r="J855" s="137">
        <v>12</v>
      </c>
      <c r="K855" s="105">
        <v>6.11</v>
      </c>
      <c r="L855" s="105" t="s">
        <v>1575</v>
      </c>
      <c r="M855" s="129">
        <f>SUMIFS('C - Sazby a jednotkové ceny'!$H$7:$H$69,'C - Sazby a jednotkové ceny'!$E$7:$E$69,I855,'C - Sazby a jednotkové ceny'!$F$7:$F$69,J855)</f>
        <v>0</v>
      </c>
      <c r="N855" s="131">
        <f t="shared" si="13"/>
        <v>0</v>
      </c>
      <c r="O855" s="137" t="s">
        <v>1586</v>
      </c>
      <c r="P855" s="105" t="s">
        <v>1585</v>
      </c>
      <c r="Q855" s="105" t="s">
        <v>1585</v>
      </c>
      <c r="R855" s="105" t="s">
        <v>1585</v>
      </c>
      <c r="S855" s="105" t="s">
        <v>1585</v>
      </c>
      <c r="T855" s="105" t="s">
        <v>1585</v>
      </c>
    </row>
    <row r="856" spans="1:20" ht="15" customHeight="1" x14ac:dyDescent="0.2">
      <c r="A856" s="230" t="s">
        <v>489</v>
      </c>
      <c r="B856" s="99">
        <v>64</v>
      </c>
      <c r="C856" s="100">
        <v>24283</v>
      </c>
      <c r="D856" s="233" t="s">
        <v>1267</v>
      </c>
      <c r="E856" s="101" t="s">
        <v>403</v>
      </c>
      <c r="F856" s="220" t="s">
        <v>1571</v>
      </c>
      <c r="G856" s="216" t="s">
        <v>1557</v>
      </c>
      <c r="H856" s="216">
        <v>0</v>
      </c>
      <c r="I856" s="220" t="s">
        <v>417</v>
      </c>
      <c r="J856" s="137">
        <v>12</v>
      </c>
      <c r="K856" s="105">
        <v>1.78</v>
      </c>
      <c r="L856" s="105" t="s">
        <v>1575</v>
      </c>
      <c r="M856" s="129">
        <f>SUMIFS('C - Sazby a jednotkové ceny'!$H$7:$H$69,'C - Sazby a jednotkové ceny'!$E$7:$E$69,I856,'C - Sazby a jednotkové ceny'!$F$7:$F$69,J856)</f>
        <v>0</v>
      </c>
      <c r="N856" s="131">
        <f t="shared" si="13"/>
        <v>0</v>
      </c>
      <c r="O856" s="137" t="s">
        <v>1586</v>
      </c>
      <c r="P856" s="105" t="s">
        <v>1585</v>
      </c>
      <c r="Q856" s="105" t="s">
        <v>1585</v>
      </c>
      <c r="R856" s="105" t="s">
        <v>1585</v>
      </c>
      <c r="S856" s="105" t="s">
        <v>1585</v>
      </c>
      <c r="T856" s="105" t="s">
        <v>1585</v>
      </c>
    </row>
    <row r="857" spans="1:20" ht="15" customHeight="1" x14ac:dyDescent="0.2">
      <c r="A857" s="230" t="s">
        <v>489</v>
      </c>
      <c r="B857" s="99">
        <v>64</v>
      </c>
      <c r="C857" s="100">
        <v>24283</v>
      </c>
      <c r="D857" s="233" t="s">
        <v>1268</v>
      </c>
      <c r="E857" s="101" t="s">
        <v>403</v>
      </c>
      <c r="F857" s="220" t="s">
        <v>1571</v>
      </c>
      <c r="G857" s="216" t="s">
        <v>1558</v>
      </c>
      <c r="H857" s="216">
        <v>18.391999999999999</v>
      </c>
      <c r="I857" s="220" t="s">
        <v>417</v>
      </c>
      <c r="J857" s="137">
        <v>12</v>
      </c>
      <c r="K857" s="105">
        <v>16.22</v>
      </c>
      <c r="L857" s="105" t="s">
        <v>1575</v>
      </c>
      <c r="M857" s="129">
        <f>SUMIFS('C - Sazby a jednotkové ceny'!$H$7:$H$69,'C - Sazby a jednotkové ceny'!$E$7:$E$69,I857,'C - Sazby a jednotkové ceny'!$F$7:$F$69,J857)</f>
        <v>0</v>
      </c>
      <c r="N857" s="131">
        <f t="shared" si="13"/>
        <v>0</v>
      </c>
      <c r="O857" s="137" t="s">
        <v>1586</v>
      </c>
      <c r="P857" s="105" t="s">
        <v>1585</v>
      </c>
      <c r="Q857" s="105" t="s">
        <v>1585</v>
      </c>
      <c r="R857" s="105" t="s">
        <v>1585</v>
      </c>
      <c r="S857" s="105" t="s">
        <v>1585</v>
      </c>
      <c r="T857" s="105" t="s">
        <v>1585</v>
      </c>
    </row>
    <row r="858" spans="1:20" ht="15" customHeight="1" x14ac:dyDescent="0.2">
      <c r="A858" s="230" t="s">
        <v>489</v>
      </c>
      <c r="B858" s="99">
        <v>64</v>
      </c>
      <c r="C858" s="100">
        <v>24283</v>
      </c>
      <c r="D858" s="233" t="s">
        <v>1269</v>
      </c>
      <c r="E858" s="101" t="s">
        <v>403</v>
      </c>
      <c r="F858" s="220" t="s">
        <v>1571</v>
      </c>
      <c r="G858" s="216" t="s">
        <v>1558</v>
      </c>
      <c r="H858" s="216">
        <v>18.391999999999999</v>
      </c>
      <c r="I858" s="220" t="s">
        <v>417</v>
      </c>
      <c r="J858" s="137">
        <v>12</v>
      </c>
      <c r="K858" s="105">
        <v>28.63</v>
      </c>
      <c r="L858" s="105" t="s">
        <v>1575</v>
      </c>
      <c r="M858" s="129">
        <f>SUMIFS('C - Sazby a jednotkové ceny'!$H$7:$H$69,'C - Sazby a jednotkové ceny'!$E$7:$E$69,I858,'C - Sazby a jednotkové ceny'!$F$7:$F$69,J858)</f>
        <v>0</v>
      </c>
      <c r="N858" s="131">
        <f t="shared" si="13"/>
        <v>0</v>
      </c>
      <c r="O858" s="137" t="s">
        <v>1586</v>
      </c>
      <c r="P858" s="105" t="s">
        <v>1585</v>
      </c>
      <c r="Q858" s="105" t="s">
        <v>1585</v>
      </c>
      <c r="R858" s="105" t="s">
        <v>1585</v>
      </c>
      <c r="S858" s="105" t="s">
        <v>1585</v>
      </c>
      <c r="T858" s="105" t="s">
        <v>1585</v>
      </c>
    </row>
    <row r="859" spans="1:20" ht="15" customHeight="1" x14ac:dyDescent="0.2">
      <c r="A859" s="230" t="s">
        <v>489</v>
      </c>
      <c r="B859" s="99">
        <v>64</v>
      </c>
      <c r="C859" s="100">
        <v>24283</v>
      </c>
      <c r="D859" s="233" t="s">
        <v>1270</v>
      </c>
      <c r="E859" s="101" t="s">
        <v>403</v>
      </c>
      <c r="F859" s="220" t="s">
        <v>1571</v>
      </c>
      <c r="G859" s="216" t="s">
        <v>1552</v>
      </c>
      <c r="H859" s="216">
        <v>18.391999999999999</v>
      </c>
      <c r="I859" s="220" t="s">
        <v>417</v>
      </c>
      <c r="J859" s="137">
        <v>12</v>
      </c>
      <c r="K859" s="105">
        <v>4.09</v>
      </c>
      <c r="L859" s="105" t="s">
        <v>1575</v>
      </c>
      <c r="M859" s="129">
        <f>SUMIFS('C - Sazby a jednotkové ceny'!$H$7:$H$69,'C - Sazby a jednotkové ceny'!$E$7:$E$69,I859,'C - Sazby a jednotkové ceny'!$F$7:$F$69,J859)</f>
        <v>0</v>
      </c>
      <c r="N859" s="131">
        <f t="shared" si="13"/>
        <v>0</v>
      </c>
      <c r="O859" s="137" t="s">
        <v>1586</v>
      </c>
      <c r="P859" s="105" t="s">
        <v>1585</v>
      </c>
      <c r="Q859" s="105" t="s">
        <v>1585</v>
      </c>
      <c r="R859" s="105" t="s">
        <v>1585</v>
      </c>
      <c r="S859" s="105" t="s">
        <v>1585</v>
      </c>
      <c r="T859" s="105" t="s">
        <v>1585</v>
      </c>
    </row>
    <row r="860" spans="1:20" ht="15" customHeight="1" x14ac:dyDescent="0.2">
      <c r="A860" s="230" t="s">
        <v>489</v>
      </c>
      <c r="B860" s="99">
        <v>64</v>
      </c>
      <c r="C860" s="100">
        <v>24283</v>
      </c>
      <c r="D860" s="233" t="s">
        <v>1271</v>
      </c>
      <c r="E860" s="101" t="s">
        <v>403</v>
      </c>
      <c r="F860" s="220" t="s">
        <v>1571</v>
      </c>
      <c r="G860" s="216" t="s">
        <v>1552</v>
      </c>
      <c r="H860" s="216">
        <v>18.391999999999999</v>
      </c>
      <c r="I860" s="220" t="s">
        <v>417</v>
      </c>
      <c r="J860" s="137">
        <v>12</v>
      </c>
      <c r="K860" s="105">
        <v>18.68</v>
      </c>
      <c r="L860" s="105" t="s">
        <v>1575</v>
      </c>
      <c r="M860" s="129">
        <f>SUMIFS('C - Sazby a jednotkové ceny'!$H$7:$H$69,'C - Sazby a jednotkové ceny'!$E$7:$E$69,I860,'C - Sazby a jednotkové ceny'!$F$7:$F$69,J860)</f>
        <v>0</v>
      </c>
      <c r="N860" s="131">
        <f t="shared" si="13"/>
        <v>0</v>
      </c>
      <c r="O860" s="137" t="s">
        <v>1586</v>
      </c>
      <c r="P860" s="105" t="s">
        <v>1585</v>
      </c>
      <c r="Q860" s="105" t="s">
        <v>1585</v>
      </c>
      <c r="R860" s="105" t="s">
        <v>1585</v>
      </c>
      <c r="S860" s="105" t="s">
        <v>1585</v>
      </c>
      <c r="T860" s="105" t="s">
        <v>1585</v>
      </c>
    </row>
    <row r="861" spans="1:20" ht="15" customHeight="1" x14ac:dyDescent="0.2">
      <c r="A861" s="230" t="s">
        <v>489</v>
      </c>
      <c r="B861" s="99">
        <v>64</v>
      </c>
      <c r="C861" s="100">
        <v>24283</v>
      </c>
      <c r="D861" s="233" t="s">
        <v>1272</v>
      </c>
      <c r="E861" s="101" t="s">
        <v>403</v>
      </c>
      <c r="F861" s="220" t="s">
        <v>1571</v>
      </c>
      <c r="G861" s="216" t="s">
        <v>1558</v>
      </c>
      <c r="H861" s="216">
        <v>18.391999999999999</v>
      </c>
      <c r="I861" s="220" t="s">
        <v>417</v>
      </c>
      <c r="J861" s="137">
        <v>12</v>
      </c>
      <c r="K861" s="105">
        <v>18.600000000000001</v>
      </c>
      <c r="L861" s="105" t="s">
        <v>1575</v>
      </c>
      <c r="M861" s="129">
        <f>SUMIFS('C - Sazby a jednotkové ceny'!$H$7:$H$69,'C - Sazby a jednotkové ceny'!$E$7:$E$69,I861,'C - Sazby a jednotkové ceny'!$F$7:$F$69,J861)</f>
        <v>0</v>
      </c>
      <c r="N861" s="131">
        <f t="shared" si="13"/>
        <v>0</v>
      </c>
      <c r="O861" s="137" t="s">
        <v>1586</v>
      </c>
      <c r="P861" s="105" t="s">
        <v>1585</v>
      </c>
      <c r="Q861" s="105" t="s">
        <v>1585</v>
      </c>
      <c r="R861" s="105" t="s">
        <v>1585</v>
      </c>
      <c r="S861" s="105" t="s">
        <v>1585</v>
      </c>
      <c r="T861" s="105" t="s">
        <v>1585</v>
      </c>
    </row>
    <row r="862" spans="1:20" ht="15" customHeight="1" x14ac:dyDescent="0.2">
      <c r="A862" s="230" t="s">
        <v>489</v>
      </c>
      <c r="B862" s="99">
        <v>64</v>
      </c>
      <c r="C862" s="100">
        <v>24283</v>
      </c>
      <c r="D862" s="233" t="s">
        <v>1273</v>
      </c>
      <c r="E862" s="101" t="s">
        <v>403</v>
      </c>
      <c r="F862" s="220" t="s">
        <v>1571</v>
      </c>
      <c r="G862" s="216" t="s">
        <v>1552</v>
      </c>
      <c r="H862" s="216">
        <v>97.987200000000001</v>
      </c>
      <c r="I862" s="220" t="s">
        <v>417</v>
      </c>
      <c r="J862" s="137">
        <v>12</v>
      </c>
      <c r="K862" s="105">
        <v>79.650000000000006</v>
      </c>
      <c r="L862" s="105" t="s">
        <v>1575</v>
      </c>
      <c r="M862" s="129">
        <f>SUMIFS('C - Sazby a jednotkové ceny'!$H$7:$H$69,'C - Sazby a jednotkové ceny'!$E$7:$E$69,I862,'C - Sazby a jednotkové ceny'!$F$7:$F$69,J862)</f>
        <v>0</v>
      </c>
      <c r="N862" s="131">
        <f t="shared" si="13"/>
        <v>0</v>
      </c>
      <c r="O862" s="137" t="s">
        <v>1586</v>
      </c>
      <c r="P862" s="105" t="s">
        <v>1585</v>
      </c>
      <c r="Q862" s="105" t="s">
        <v>1585</v>
      </c>
      <c r="R862" s="105" t="s">
        <v>1585</v>
      </c>
      <c r="S862" s="105" t="s">
        <v>1585</v>
      </c>
      <c r="T862" s="105" t="s">
        <v>1585</v>
      </c>
    </row>
    <row r="863" spans="1:20" ht="15" customHeight="1" x14ac:dyDescent="0.2">
      <c r="A863" s="230" t="s">
        <v>489</v>
      </c>
      <c r="B863" s="99">
        <v>64</v>
      </c>
      <c r="C863" s="100">
        <v>24283</v>
      </c>
      <c r="D863" s="233" t="s">
        <v>1274</v>
      </c>
      <c r="E863" s="101" t="s">
        <v>403</v>
      </c>
      <c r="F863" s="220" t="s">
        <v>1571</v>
      </c>
      <c r="G863" s="216" t="s">
        <v>1552</v>
      </c>
      <c r="H863" s="216">
        <v>18.391999999999999</v>
      </c>
      <c r="I863" s="220" t="s">
        <v>417</v>
      </c>
      <c r="J863" s="137">
        <v>12</v>
      </c>
      <c r="K863" s="105">
        <v>23.19</v>
      </c>
      <c r="L863" s="105" t="s">
        <v>1575</v>
      </c>
      <c r="M863" s="129">
        <f>SUMIFS('C - Sazby a jednotkové ceny'!$H$7:$H$69,'C - Sazby a jednotkové ceny'!$E$7:$E$69,I863,'C - Sazby a jednotkové ceny'!$F$7:$F$69,J863)</f>
        <v>0</v>
      </c>
      <c r="N863" s="131">
        <f t="shared" si="13"/>
        <v>0</v>
      </c>
      <c r="O863" s="137" t="s">
        <v>1586</v>
      </c>
      <c r="P863" s="105" t="s">
        <v>1585</v>
      </c>
      <c r="Q863" s="105" t="s">
        <v>1585</v>
      </c>
      <c r="R863" s="105" t="s">
        <v>1585</v>
      </c>
      <c r="S863" s="105" t="s">
        <v>1585</v>
      </c>
      <c r="T863" s="105" t="s">
        <v>1585</v>
      </c>
    </row>
    <row r="864" spans="1:20" ht="15" customHeight="1" x14ac:dyDescent="0.2">
      <c r="A864" s="230" t="s">
        <v>489</v>
      </c>
      <c r="B864" s="99">
        <v>64</v>
      </c>
      <c r="C864" s="100">
        <v>24283</v>
      </c>
      <c r="D864" s="233" t="s">
        <v>1275</v>
      </c>
      <c r="E864" s="101" t="s">
        <v>403</v>
      </c>
      <c r="F864" s="220" t="s">
        <v>1571</v>
      </c>
      <c r="G864" s="216" t="s">
        <v>1552</v>
      </c>
      <c r="H864" s="216">
        <v>18.391999999999999</v>
      </c>
      <c r="I864" s="220" t="s">
        <v>417</v>
      </c>
      <c r="J864" s="137">
        <v>12</v>
      </c>
      <c r="K864" s="105">
        <v>19.28</v>
      </c>
      <c r="L864" s="105" t="s">
        <v>1575</v>
      </c>
      <c r="M864" s="129">
        <f>SUMIFS('C - Sazby a jednotkové ceny'!$H$7:$H$69,'C - Sazby a jednotkové ceny'!$E$7:$E$69,I864,'C - Sazby a jednotkové ceny'!$F$7:$F$69,J864)</f>
        <v>0</v>
      </c>
      <c r="N864" s="131">
        <f t="shared" si="13"/>
        <v>0</v>
      </c>
      <c r="O864" s="137" t="s">
        <v>1586</v>
      </c>
      <c r="P864" s="105" t="s">
        <v>1585</v>
      </c>
      <c r="Q864" s="105" t="s">
        <v>1585</v>
      </c>
      <c r="R864" s="105" t="s">
        <v>1585</v>
      </c>
      <c r="S864" s="105" t="s">
        <v>1585</v>
      </c>
      <c r="T864" s="105" t="s">
        <v>1585</v>
      </c>
    </row>
    <row r="865" spans="1:20" ht="15" customHeight="1" x14ac:dyDescent="0.2">
      <c r="A865" s="230" t="s">
        <v>489</v>
      </c>
      <c r="B865" s="99">
        <v>64</v>
      </c>
      <c r="C865" s="100">
        <v>24283</v>
      </c>
      <c r="D865" s="233" t="s">
        <v>1276</v>
      </c>
      <c r="E865" s="101" t="s">
        <v>403</v>
      </c>
      <c r="F865" s="220" t="s">
        <v>1571</v>
      </c>
      <c r="G865" s="216" t="s">
        <v>1552</v>
      </c>
      <c r="H865" s="216">
        <v>18.391999999999999</v>
      </c>
      <c r="I865" s="220" t="s">
        <v>417</v>
      </c>
      <c r="J865" s="137">
        <v>12</v>
      </c>
      <c r="K865" s="105">
        <v>20.65</v>
      </c>
      <c r="L865" s="105" t="s">
        <v>1575</v>
      </c>
      <c r="M865" s="129">
        <f>SUMIFS('C - Sazby a jednotkové ceny'!$H$7:$H$69,'C - Sazby a jednotkové ceny'!$E$7:$E$69,I865,'C - Sazby a jednotkové ceny'!$F$7:$F$69,J865)</f>
        <v>0</v>
      </c>
      <c r="N865" s="131">
        <f t="shared" si="13"/>
        <v>0</v>
      </c>
      <c r="O865" s="137" t="s">
        <v>1586</v>
      </c>
      <c r="P865" s="105" t="s">
        <v>1585</v>
      </c>
      <c r="Q865" s="105" t="s">
        <v>1585</v>
      </c>
      <c r="R865" s="105" t="s">
        <v>1585</v>
      </c>
      <c r="S865" s="105" t="s">
        <v>1585</v>
      </c>
      <c r="T865" s="105" t="s">
        <v>1585</v>
      </c>
    </row>
    <row r="866" spans="1:20" ht="15" customHeight="1" x14ac:dyDescent="0.2">
      <c r="A866" s="230" t="s">
        <v>489</v>
      </c>
      <c r="B866" s="99">
        <v>64</v>
      </c>
      <c r="C866" s="100">
        <v>24283</v>
      </c>
      <c r="D866" s="233" t="s">
        <v>1277</v>
      </c>
      <c r="E866" s="101" t="s">
        <v>403</v>
      </c>
      <c r="F866" s="220" t="s">
        <v>1571</v>
      </c>
      <c r="G866" s="216" t="s">
        <v>1552</v>
      </c>
      <c r="H866" s="216">
        <v>18.391999999999999</v>
      </c>
      <c r="I866" s="220" t="s">
        <v>417</v>
      </c>
      <c r="J866" s="137">
        <v>12</v>
      </c>
      <c r="K866" s="105">
        <v>22.87</v>
      </c>
      <c r="L866" s="105" t="s">
        <v>1575</v>
      </c>
      <c r="M866" s="129">
        <f>SUMIFS('C - Sazby a jednotkové ceny'!$H$7:$H$69,'C - Sazby a jednotkové ceny'!$E$7:$E$69,I866,'C - Sazby a jednotkové ceny'!$F$7:$F$69,J866)</f>
        <v>0</v>
      </c>
      <c r="N866" s="131">
        <f t="shared" si="13"/>
        <v>0</v>
      </c>
      <c r="O866" s="137" t="s">
        <v>1586</v>
      </c>
      <c r="P866" s="105" t="s">
        <v>1585</v>
      </c>
      <c r="Q866" s="105" t="s">
        <v>1585</v>
      </c>
      <c r="R866" s="105" t="s">
        <v>1585</v>
      </c>
      <c r="S866" s="105" t="s">
        <v>1585</v>
      </c>
      <c r="T866" s="105" t="s">
        <v>1585</v>
      </c>
    </row>
    <row r="867" spans="1:20" ht="15" customHeight="1" x14ac:dyDescent="0.2">
      <c r="A867" s="230" t="s">
        <v>489</v>
      </c>
      <c r="B867" s="99">
        <v>64</v>
      </c>
      <c r="C867" s="100">
        <v>24283</v>
      </c>
      <c r="D867" s="233" t="s">
        <v>1278</v>
      </c>
      <c r="E867" s="101" t="s">
        <v>403</v>
      </c>
      <c r="F867" s="220" t="s">
        <v>1571</v>
      </c>
      <c r="G867" s="216" t="s">
        <v>1557</v>
      </c>
      <c r="H867" s="216">
        <v>6.29</v>
      </c>
      <c r="I867" s="220" t="s">
        <v>417</v>
      </c>
      <c r="J867" s="137">
        <v>12</v>
      </c>
      <c r="K867" s="105">
        <v>2.17</v>
      </c>
      <c r="L867" s="105" t="s">
        <v>1575</v>
      </c>
      <c r="M867" s="129">
        <f>SUMIFS('C - Sazby a jednotkové ceny'!$H$7:$H$69,'C - Sazby a jednotkové ceny'!$E$7:$E$69,I867,'C - Sazby a jednotkové ceny'!$F$7:$F$69,J867)</f>
        <v>0</v>
      </c>
      <c r="N867" s="131">
        <f t="shared" si="13"/>
        <v>0</v>
      </c>
      <c r="O867" s="137" t="s">
        <v>1586</v>
      </c>
      <c r="P867" s="105" t="s">
        <v>1585</v>
      </c>
      <c r="Q867" s="105" t="s">
        <v>1585</v>
      </c>
      <c r="R867" s="105" t="s">
        <v>1585</v>
      </c>
      <c r="S867" s="105" t="s">
        <v>1585</v>
      </c>
      <c r="T867" s="105" t="s">
        <v>1585</v>
      </c>
    </row>
    <row r="868" spans="1:20" ht="15" customHeight="1" x14ac:dyDescent="0.2">
      <c r="A868" s="230" t="s">
        <v>489</v>
      </c>
      <c r="B868" s="99">
        <v>64</v>
      </c>
      <c r="C868" s="100">
        <v>24283</v>
      </c>
      <c r="D868" s="233" t="s">
        <v>1279</v>
      </c>
      <c r="E868" s="101" t="s">
        <v>403</v>
      </c>
      <c r="F868" s="220" t="s">
        <v>1571</v>
      </c>
      <c r="G868" s="216" t="s">
        <v>1558</v>
      </c>
      <c r="H868" s="216">
        <v>4.41</v>
      </c>
      <c r="I868" s="220" t="s">
        <v>417</v>
      </c>
      <c r="J868" s="137">
        <v>12</v>
      </c>
      <c r="K868" s="105">
        <v>5.4</v>
      </c>
      <c r="L868" s="105" t="s">
        <v>1575</v>
      </c>
      <c r="M868" s="129">
        <f>SUMIFS('C - Sazby a jednotkové ceny'!$H$7:$H$69,'C - Sazby a jednotkové ceny'!$E$7:$E$69,I868,'C - Sazby a jednotkové ceny'!$F$7:$F$69,J868)</f>
        <v>0</v>
      </c>
      <c r="N868" s="131">
        <f t="shared" si="13"/>
        <v>0</v>
      </c>
      <c r="O868" s="137" t="s">
        <v>1586</v>
      </c>
      <c r="P868" s="105" t="s">
        <v>1585</v>
      </c>
      <c r="Q868" s="105" t="s">
        <v>1585</v>
      </c>
      <c r="R868" s="105" t="s">
        <v>1585</v>
      </c>
      <c r="S868" s="105" t="s">
        <v>1585</v>
      </c>
      <c r="T868" s="105" t="s">
        <v>1585</v>
      </c>
    </row>
    <row r="869" spans="1:20" ht="15" customHeight="1" x14ac:dyDescent="0.2">
      <c r="A869" s="230" t="s">
        <v>489</v>
      </c>
      <c r="B869" s="99">
        <v>64</v>
      </c>
      <c r="C869" s="100">
        <v>24283</v>
      </c>
      <c r="D869" s="233" t="s">
        <v>1280</v>
      </c>
      <c r="E869" s="101" t="s">
        <v>403</v>
      </c>
      <c r="F869" s="220" t="s">
        <v>1571</v>
      </c>
      <c r="G869" s="216" t="s">
        <v>2551</v>
      </c>
      <c r="H869" s="216">
        <v>36.783999999999999</v>
      </c>
      <c r="I869" s="220" t="s">
        <v>417</v>
      </c>
      <c r="J869" s="137">
        <v>12</v>
      </c>
      <c r="K869" s="105">
        <v>38.25</v>
      </c>
      <c r="L869" s="105" t="s">
        <v>1575</v>
      </c>
      <c r="M869" s="129">
        <f>SUMIFS('C - Sazby a jednotkové ceny'!$H$7:$H$69,'C - Sazby a jednotkové ceny'!$E$7:$E$69,I869,'C - Sazby a jednotkové ceny'!$F$7:$F$69,J869)</f>
        <v>0</v>
      </c>
      <c r="N869" s="131">
        <f t="shared" si="13"/>
        <v>0</v>
      </c>
      <c r="O869" s="137" t="s">
        <v>1586</v>
      </c>
      <c r="P869" s="105" t="s">
        <v>1585</v>
      </c>
      <c r="Q869" s="105" t="s">
        <v>1585</v>
      </c>
      <c r="R869" s="105" t="s">
        <v>1585</v>
      </c>
      <c r="S869" s="105" t="s">
        <v>1585</v>
      </c>
      <c r="T869" s="105" t="s">
        <v>1585</v>
      </c>
    </row>
    <row r="870" spans="1:20" ht="15" customHeight="1" x14ac:dyDescent="0.2">
      <c r="A870" s="230" t="s">
        <v>489</v>
      </c>
      <c r="B870" s="99">
        <v>64</v>
      </c>
      <c r="C870" s="100">
        <v>24283</v>
      </c>
      <c r="D870" s="233" t="s">
        <v>1281</v>
      </c>
      <c r="E870" s="101" t="s">
        <v>403</v>
      </c>
      <c r="F870" s="220" t="s">
        <v>1571</v>
      </c>
      <c r="G870" s="216" t="s">
        <v>1560</v>
      </c>
      <c r="H870" s="216">
        <v>18.391999999999999</v>
      </c>
      <c r="I870" s="220" t="s">
        <v>417</v>
      </c>
      <c r="J870" s="137">
        <v>12</v>
      </c>
      <c r="K870" s="105">
        <v>15.81</v>
      </c>
      <c r="L870" s="105" t="s">
        <v>1575</v>
      </c>
      <c r="M870" s="129">
        <f>SUMIFS('C - Sazby a jednotkové ceny'!$H$7:$H$69,'C - Sazby a jednotkové ceny'!$E$7:$E$69,I870,'C - Sazby a jednotkové ceny'!$F$7:$F$69,J870)</f>
        <v>0</v>
      </c>
      <c r="N870" s="131">
        <f t="shared" si="13"/>
        <v>0</v>
      </c>
      <c r="O870" s="137" t="s">
        <v>1586</v>
      </c>
      <c r="P870" s="105" t="s">
        <v>1585</v>
      </c>
      <c r="Q870" s="105" t="s">
        <v>1585</v>
      </c>
      <c r="R870" s="105" t="s">
        <v>1585</v>
      </c>
      <c r="S870" s="105" t="s">
        <v>1585</v>
      </c>
      <c r="T870" s="105" t="s">
        <v>1585</v>
      </c>
    </row>
    <row r="871" spans="1:20" ht="15" customHeight="1" x14ac:dyDescent="0.2">
      <c r="A871" s="230" t="s">
        <v>489</v>
      </c>
      <c r="B871" s="99">
        <v>64</v>
      </c>
      <c r="C871" s="100">
        <v>24283</v>
      </c>
      <c r="D871" s="233" t="s">
        <v>1282</v>
      </c>
      <c r="E871" s="101" t="s">
        <v>403</v>
      </c>
      <c r="F871" s="220" t="s">
        <v>1571</v>
      </c>
      <c r="G871" s="216" t="s">
        <v>1558</v>
      </c>
      <c r="H871" s="216">
        <v>62.17286399999999</v>
      </c>
      <c r="I871" s="220" t="s">
        <v>417</v>
      </c>
      <c r="J871" s="137">
        <v>12</v>
      </c>
      <c r="K871" s="105">
        <v>59.9</v>
      </c>
      <c r="L871" s="105" t="s">
        <v>1575</v>
      </c>
      <c r="M871" s="129">
        <f>SUMIFS('C - Sazby a jednotkové ceny'!$H$7:$H$69,'C - Sazby a jednotkové ceny'!$E$7:$E$69,I871,'C - Sazby a jednotkové ceny'!$F$7:$F$69,J871)</f>
        <v>0</v>
      </c>
      <c r="N871" s="131">
        <f t="shared" si="13"/>
        <v>0</v>
      </c>
      <c r="O871" s="137" t="s">
        <v>1586</v>
      </c>
      <c r="P871" s="105" t="s">
        <v>1585</v>
      </c>
      <c r="Q871" s="105" t="s">
        <v>1585</v>
      </c>
      <c r="R871" s="105" t="s">
        <v>1585</v>
      </c>
      <c r="S871" s="105" t="s">
        <v>1585</v>
      </c>
      <c r="T871" s="105" t="s">
        <v>1585</v>
      </c>
    </row>
    <row r="872" spans="1:20" ht="15" customHeight="1" x14ac:dyDescent="0.2">
      <c r="A872" s="230" t="s">
        <v>489</v>
      </c>
      <c r="B872" s="99">
        <v>64</v>
      </c>
      <c r="C872" s="100">
        <v>24283</v>
      </c>
      <c r="D872" s="233" t="s">
        <v>1283</v>
      </c>
      <c r="E872" s="101" t="s">
        <v>403</v>
      </c>
      <c r="F872" s="220" t="s">
        <v>1571</v>
      </c>
      <c r="G872" s="216" t="s">
        <v>1558</v>
      </c>
      <c r="H872" s="216">
        <v>24.136199999999999</v>
      </c>
      <c r="I872" s="220" t="s">
        <v>417</v>
      </c>
      <c r="J872" s="137">
        <v>12</v>
      </c>
      <c r="K872" s="105">
        <v>22.85</v>
      </c>
      <c r="L872" s="105" t="s">
        <v>1575</v>
      </c>
      <c r="M872" s="129">
        <f>SUMIFS('C - Sazby a jednotkové ceny'!$H$7:$H$69,'C - Sazby a jednotkové ceny'!$E$7:$E$69,I872,'C - Sazby a jednotkové ceny'!$F$7:$F$69,J872)</f>
        <v>0</v>
      </c>
      <c r="N872" s="131">
        <f t="shared" si="13"/>
        <v>0</v>
      </c>
      <c r="O872" s="137" t="s">
        <v>1586</v>
      </c>
      <c r="P872" s="105" t="s">
        <v>1585</v>
      </c>
      <c r="Q872" s="105" t="s">
        <v>1585</v>
      </c>
      <c r="R872" s="105" t="s">
        <v>1585</v>
      </c>
      <c r="S872" s="105" t="s">
        <v>1585</v>
      </c>
      <c r="T872" s="105" t="s">
        <v>1585</v>
      </c>
    </row>
    <row r="873" spans="1:20" ht="15" customHeight="1" x14ac:dyDescent="0.2">
      <c r="A873" s="230" t="s">
        <v>489</v>
      </c>
      <c r="B873" s="99">
        <v>64</v>
      </c>
      <c r="C873" s="100">
        <v>24283</v>
      </c>
      <c r="D873" s="233" t="s">
        <v>1284</v>
      </c>
      <c r="E873" s="101" t="s">
        <v>403</v>
      </c>
      <c r="F873" s="220" t="s">
        <v>1571</v>
      </c>
      <c r="G873" s="216" t="s">
        <v>2552</v>
      </c>
      <c r="H873" s="216">
        <v>48.272399999999998</v>
      </c>
      <c r="I873" s="220" t="s">
        <v>417</v>
      </c>
      <c r="J873" s="137">
        <v>12</v>
      </c>
      <c r="K873" s="105">
        <v>40.79</v>
      </c>
      <c r="L873" s="105" t="s">
        <v>1575</v>
      </c>
      <c r="M873" s="129">
        <f>SUMIFS('C - Sazby a jednotkové ceny'!$H$7:$H$69,'C - Sazby a jednotkové ceny'!$E$7:$E$69,I873,'C - Sazby a jednotkové ceny'!$F$7:$F$69,J873)</f>
        <v>0</v>
      </c>
      <c r="N873" s="131">
        <f t="shared" si="13"/>
        <v>0</v>
      </c>
      <c r="O873" s="137" t="s">
        <v>1586</v>
      </c>
      <c r="P873" s="105" t="s">
        <v>1585</v>
      </c>
      <c r="Q873" s="105" t="s">
        <v>1585</v>
      </c>
      <c r="R873" s="105" t="s">
        <v>1585</v>
      </c>
      <c r="S873" s="105" t="s">
        <v>1585</v>
      </c>
      <c r="T873" s="105" t="s">
        <v>1585</v>
      </c>
    </row>
    <row r="874" spans="1:20" ht="15" customHeight="1" x14ac:dyDescent="0.2">
      <c r="A874" s="230" t="s">
        <v>489</v>
      </c>
      <c r="B874" s="99">
        <v>64</v>
      </c>
      <c r="C874" s="100">
        <v>24283</v>
      </c>
      <c r="D874" s="233" t="s">
        <v>1285</v>
      </c>
      <c r="E874" s="101" t="s">
        <v>403</v>
      </c>
      <c r="F874" s="220" t="s">
        <v>1571</v>
      </c>
      <c r="G874" s="216" t="s">
        <v>1558</v>
      </c>
      <c r="H874" s="216">
        <v>96.544799999999995</v>
      </c>
      <c r="I874" s="220" t="s">
        <v>417</v>
      </c>
      <c r="J874" s="137">
        <v>12</v>
      </c>
      <c r="K874" s="105">
        <v>89.83</v>
      </c>
      <c r="L874" s="105" t="s">
        <v>1575</v>
      </c>
      <c r="M874" s="129">
        <f>SUMIFS('C - Sazby a jednotkové ceny'!$H$7:$H$69,'C - Sazby a jednotkové ceny'!$E$7:$E$69,I874,'C - Sazby a jednotkové ceny'!$F$7:$F$69,J874)</f>
        <v>0</v>
      </c>
      <c r="N874" s="131">
        <f t="shared" si="13"/>
        <v>0</v>
      </c>
      <c r="O874" s="137" t="s">
        <v>1586</v>
      </c>
      <c r="P874" s="105" t="s">
        <v>1585</v>
      </c>
      <c r="Q874" s="105" t="s">
        <v>1585</v>
      </c>
      <c r="R874" s="105" t="s">
        <v>1585</v>
      </c>
      <c r="S874" s="105" t="s">
        <v>1585</v>
      </c>
      <c r="T874" s="105" t="s">
        <v>1585</v>
      </c>
    </row>
    <row r="875" spans="1:20" ht="15" customHeight="1" x14ac:dyDescent="0.2">
      <c r="A875" s="230" t="s">
        <v>489</v>
      </c>
      <c r="B875" s="99">
        <v>64</v>
      </c>
      <c r="C875" s="100">
        <v>24283</v>
      </c>
      <c r="D875" s="233" t="s">
        <v>1286</v>
      </c>
      <c r="E875" s="101" t="s">
        <v>403</v>
      </c>
      <c r="F875" s="220" t="s">
        <v>1571</v>
      </c>
      <c r="G875" s="216" t="s">
        <v>1558</v>
      </c>
      <c r="H875" s="216">
        <v>48.272399999999998</v>
      </c>
      <c r="I875" s="220" t="s">
        <v>417</v>
      </c>
      <c r="J875" s="137">
        <v>12</v>
      </c>
      <c r="K875" s="105">
        <v>45.68</v>
      </c>
      <c r="L875" s="105" t="s">
        <v>1575</v>
      </c>
      <c r="M875" s="129">
        <f>SUMIFS('C - Sazby a jednotkové ceny'!$H$7:$H$69,'C - Sazby a jednotkové ceny'!$E$7:$E$69,I875,'C - Sazby a jednotkové ceny'!$F$7:$F$69,J875)</f>
        <v>0</v>
      </c>
      <c r="N875" s="131">
        <f t="shared" si="13"/>
        <v>0</v>
      </c>
      <c r="O875" s="137" t="s">
        <v>1586</v>
      </c>
      <c r="P875" s="105" t="s">
        <v>1585</v>
      </c>
      <c r="Q875" s="105" t="s">
        <v>1585</v>
      </c>
      <c r="R875" s="105" t="s">
        <v>1585</v>
      </c>
      <c r="S875" s="105" t="s">
        <v>1585</v>
      </c>
      <c r="T875" s="105" t="s">
        <v>1585</v>
      </c>
    </row>
    <row r="876" spans="1:20" ht="15" customHeight="1" x14ac:dyDescent="0.2">
      <c r="A876" s="230" t="s">
        <v>489</v>
      </c>
      <c r="B876" s="99">
        <v>64</v>
      </c>
      <c r="C876" s="100">
        <v>24283</v>
      </c>
      <c r="D876" s="233" t="s">
        <v>1287</v>
      </c>
      <c r="E876" s="101" t="s">
        <v>403</v>
      </c>
      <c r="F876" s="220" t="s">
        <v>1571</v>
      </c>
      <c r="G876" s="216" t="s">
        <v>1560</v>
      </c>
      <c r="H876" s="216">
        <v>1.56</v>
      </c>
      <c r="I876" s="220" t="s">
        <v>417</v>
      </c>
      <c r="J876" s="137">
        <v>12</v>
      </c>
      <c r="K876" s="105">
        <v>15.4</v>
      </c>
      <c r="L876" s="105" t="s">
        <v>1575</v>
      </c>
      <c r="M876" s="129">
        <f>SUMIFS('C - Sazby a jednotkové ceny'!$H$7:$H$69,'C - Sazby a jednotkové ceny'!$E$7:$E$69,I876,'C - Sazby a jednotkové ceny'!$F$7:$F$69,J876)</f>
        <v>0</v>
      </c>
      <c r="N876" s="131">
        <f t="shared" si="13"/>
        <v>0</v>
      </c>
      <c r="O876" s="137" t="s">
        <v>1586</v>
      </c>
      <c r="P876" s="105" t="s">
        <v>1585</v>
      </c>
      <c r="Q876" s="105" t="s">
        <v>1585</v>
      </c>
      <c r="R876" s="105" t="s">
        <v>1585</v>
      </c>
      <c r="S876" s="105" t="s">
        <v>1585</v>
      </c>
      <c r="T876" s="105" t="s">
        <v>1585</v>
      </c>
    </row>
    <row r="877" spans="1:20" ht="15" customHeight="1" x14ac:dyDescent="0.2">
      <c r="A877" s="230" t="s">
        <v>489</v>
      </c>
      <c r="B877" s="99">
        <v>64</v>
      </c>
      <c r="C877" s="100">
        <v>24283</v>
      </c>
      <c r="D877" s="233" t="s">
        <v>1288</v>
      </c>
      <c r="E877" s="101" t="s">
        <v>403</v>
      </c>
      <c r="F877" s="220" t="s">
        <v>1571</v>
      </c>
      <c r="G877" s="216" t="s">
        <v>1560</v>
      </c>
      <c r="H877" s="216">
        <v>1.56</v>
      </c>
      <c r="I877" s="220" t="s">
        <v>417</v>
      </c>
      <c r="J877" s="137">
        <v>12</v>
      </c>
      <c r="K877" s="105">
        <v>18.36</v>
      </c>
      <c r="L877" s="105" t="s">
        <v>1575</v>
      </c>
      <c r="M877" s="129">
        <f>SUMIFS('C - Sazby a jednotkové ceny'!$H$7:$H$69,'C - Sazby a jednotkové ceny'!$E$7:$E$69,I877,'C - Sazby a jednotkové ceny'!$F$7:$F$69,J877)</f>
        <v>0</v>
      </c>
      <c r="N877" s="131">
        <f t="shared" si="13"/>
        <v>0</v>
      </c>
      <c r="O877" s="137" t="s">
        <v>1586</v>
      </c>
      <c r="P877" s="105" t="s">
        <v>1585</v>
      </c>
      <c r="Q877" s="105" t="s">
        <v>1585</v>
      </c>
      <c r="R877" s="105" t="s">
        <v>1585</v>
      </c>
      <c r="S877" s="105" t="s">
        <v>1585</v>
      </c>
      <c r="T877" s="105" t="s">
        <v>1585</v>
      </c>
    </row>
    <row r="878" spans="1:20" ht="15" customHeight="1" x14ac:dyDescent="0.2">
      <c r="A878" s="230" t="s">
        <v>489</v>
      </c>
      <c r="B878" s="99">
        <v>64</v>
      </c>
      <c r="C878" s="100">
        <v>24283</v>
      </c>
      <c r="D878" s="233" t="s">
        <v>1289</v>
      </c>
      <c r="E878" s="101" t="s">
        <v>403</v>
      </c>
      <c r="F878" s="220" t="s">
        <v>1571</v>
      </c>
      <c r="G878" s="216" t="s">
        <v>1560</v>
      </c>
      <c r="H878" s="216">
        <v>1.56</v>
      </c>
      <c r="I878" s="220" t="s">
        <v>417</v>
      </c>
      <c r="J878" s="137">
        <v>12</v>
      </c>
      <c r="K878" s="105">
        <v>18.36</v>
      </c>
      <c r="L878" s="105" t="s">
        <v>1575</v>
      </c>
      <c r="M878" s="129">
        <f>SUMIFS('C - Sazby a jednotkové ceny'!$H$7:$H$69,'C - Sazby a jednotkové ceny'!$E$7:$E$69,I878,'C - Sazby a jednotkové ceny'!$F$7:$F$69,J878)</f>
        <v>0</v>
      </c>
      <c r="N878" s="131">
        <f t="shared" si="13"/>
        <v>0</v>
      </c>
      <c r="O878" s="137" t="s">
        <v>1586</v>
      </c>
      <c r="P878" s="105" t="s">
        <v>1585</v>
      </c>
      <c r="Q878" s="105" t="s">
        <v>1585</v>
      </c>
      <c r="R878" s="105" t="s">
        <v>1585</v>
      </c>
      <c r="S878" s="105" t="s">
        <v>1585</v>
      </c>
      <c r="T878" s="105" t="s">
        <v>1585</v>
      </c>
    </row>
    <row r="879" spans="1:20" ht="15" customHeight="1" x14ac:dyDescent="0.2">
      <c r="A879" s="230" t="s">
        <v>489</v>
      </c>
      <c r="B879" s="99">
        <v>64</v>
      </c>
      <c r="C879" s="100">
        <v>24283</v>
      </c>
      <c r="D879" s="233" t="s">
        <v>1290</v>
      </c>
      <c r="E879" s="101" t="s">
        <v>403</v>
      </c>
      <c r="F879" s="220" t="s">
        <v>1571</v>
      </c>
      <c r="G879" s="216" t="s">
        <v>1560</v>
      </c>
      <c r="H879" s="216">
        <v>1.56</v>
      </c>
      <c r="I879" s="220" t="s">
        <v>417</v>
      </c>
      <c r="J879" s="137">
        <v>12</v>
      </c>
      <c r="K879" s="105">
        <v>18.36</v>
      </c>
      <c r="L879" s="105" t="s">
        <v>1575</v>
      </c>
      <c r="M879" s="129">
        <f>SUMIFS('C - Sazby a jednotkové ceny'!$H$7:$H$69,'C - Sazby a jednotkové ceny'!$E$7:$E$69,I879,'C - Sazby a jednotkové ceny'!$F$7:$F$69,J879)</f>
        <v>0</v>
      </c>
      <c r="N879" s="131">
        <f t="shared" si="13"/>
        <v>0</v>
      </c>
      <c r="O879" s="137" t="s">
        <v>1586</v>
      </c>
      <c r="P879" s="105" t="s">
        <v>1585</v>
      </c>
      <c r="Q879" s="105" t="s">
        <v>1585</v>
      </c>
      <c r="R879" s="105" t="s">
        <v>1585</v>
      </c>
      <c r="S879" s="105" t="s">
        <v>1585</v>
      </c>
      <c r="T879" s="105" t="s">
        <v>1585</v>
      </c>
    </row>
    <row r="880" spans="1:20" ht="15" customHeight="1" x14ac:dyDescent="0.2">
      <c r="A880" s="230" t="s">
        <v>489</v>
      </c>
      <c r="B880" s="99">
        <v>64</v>
      </c>
      <c r="C880" s="100">
        <v>24283</v>
      </c>
      <c r="D880" s="233" t="s">
        <v>1291</v>
      </c>
      <c r="E880" s="101" t="s">
        <v>403</v>
      </c>
      <c r="F880" s="220" t="s">
        <v>1571</v>
      </c>
      <c r="G880" s="216" t="s">
        <v>1560</v>
      </c>
      <c r="H880" s="216">
        <v>1.56</v>
      </c>
      <c r="I880" s="220" t="s">
        <v>417</v>
      </c>
      <c r="J880" s="137">
        <v>12</v>
      </c>
      <c r="K880" s="105">
        <v>18.36</v>
      </c>
      <c r="L880" s="105" t="s">
        <v>1575</v>
      </c>
      <c r="M880" s="129">
        <f>SUMIFS('C - Sazby a jednotkové ceny'!$H$7:$H$69,'C - Sazby a jednotkové ceny'!$E$7:$E$69,I880,'C - Sazby a jednotkové ceny'!$F$7:$F$69,J880)</f>
        <v>0</v>
      </c>
      <c r="N880" s="131">
        <f t="shared" si="13"/>
        <v>0</v>
      </c>
      <c r="O880" s="137" t="s">
        <v>1586</v>
      </c>
      <c r="P880" s="105" t="s">
        <v>1585</v>
      </c>
      <c r="Q880" s="105" t="s">
        <v>1585</v>
      </c>
      <c r="R880" s="105" t="s">
        <v>1585</v>
      </c>
      <c r="S880" s="105" t="s">
        <v>1585</v>
      </c>
      <c r="T880" s="105" t="s">
        <v>1585</v>
      </c>
    </row>
    <row r="881" spans="1:20" ht="15" customHeight="1" x14ac:dyDescent="0.2">
      <c r="A881" s="230" t="s">
        <v>489</v>
      </c>
      <c r="B881" s="99">
        <v>64</v>
      </c>
      <c r="C881" s="100">
        <v>24283</v>
      </c>
      <c r="D881" s="233" t="s">
        <v>1292</v>
      </c>
      <c r="E881" s="101" t="s">
        <v>403</v>
      </c>
      <c r="F881" s="220" t="s">
        <v>1571</v>
      </c>
      <c r="G881" s="216" t="s">
        <v>1560</v>
      </c>
      <c r="H881" s="216">
        <v>1.56</v>
      </c>
      <c r="I881" s="220" t="s">
        <v>417</v>
      </c>
      <c r="J881" s="137">
        <v>12</v>
      </c>
      <c r="K881" s="105">
        <v>18.36</v>
      </c>
      <c r="L881" s="105" t="s">
        <v>1575</v>
      </c>
      <c r="M881" s="129">
        <f>SUMIFS('C - Sazby a jednotkové ceny'!$H$7:$H$69,'C - Sazby a jednotkové ceny'!$E$7:$E$69,I881,'C - Sazby a jednotkové ceny'!$F$7:$F$69,J881)</f>
        <v>0</v>
      </c>
      <c r="N881" s="131">
        <f t="shared" si="13"/>
        <v>0</v>
      </c>
      <c r="O881" s="137" t="s">
        <v>1586</v>
      </c>
      <c r="P881" s="105" t="s">
        <v>1585</v>
      </c>
      <c r="Q881" s="105" t="s">
        <v>1585</v>
      </c>
      <c r="R881" s="105" t="s">
        <v>1585</v>
      </c>
      <c r="S881" s="105" t="s">
        <v>1585</v>
      </c>
      <c r="T881" s="105" t="s">
        <v>1585</v>
      </c>
    </row>
    <row r="882" spans="1:20" ht="15" customHeight="1" x14ac:dyDescent="0.2">
      <c r="A882" s="230" t="s">
        <v>489</v>
      </c>
      <c r="B882" s="99">
        <v>64</v>
      </c>
      <c r="C882" s="100">
        <v>24283</v>
      </c>
      <c r="D882" s="233" t="s">
        <v>1293</v>
      </c>
      <c r="E882" s="101" t="s">
        <v>403</v>
      </c>
      <c r="F882" s="220" t="s">
        <v>1571</v>
      </c>
      <c r="G882" s="216" t="s">
        <v>1560</v>
      </c>
      <c r="H882" s="216">
        <v>1.56</v>
      </c>
      <c r="I882" s="220" t="s">
        <v>417</v>
      </c>
      <c r="J882" s="137">
        <v>12</v>
      </c>
      <c r="K882" s="105">
        <v>18.36</v>
      </c>
      <c r="L882" s="105" t="s">
        <v>1575</v>
      </c>
      <c r="M882" s="129">
        <f>SUMIFS('C - Sazby a jednotkové ceny'!$H$7:$H$69,'C - Sazby a jednotkové ceny'!$E$7:$E$69,I882,'C - Sazby a jednotkové ceny'!$F$7:$F$69,J882)</f>
        <v>0</v>
      </c>
      <c r="N882" s="131">
        <f t="shared" si="13"/>
        <v>0</v>
      </c>
      <c r="O882" s="137" t="s">
        <v>1586</v>
      </c>
      <c r="P882" s="105" t="s">
        <v>1585</v>
      </c>
      <c r="Q882" s="105" t="s">
        <v>1585</v>
      </c>
      <c r="R882" s="105" t="s">
        <v>1585</v>
      </c>
      <c r="S882" s="105" t="s">
        <v>1585</v>
      </c>
      <c r="T882" s="105" t="s">
        <v>1585</v>
      </c>
    </row>
    <row r="883" spans="1:20" ht="15" customHeight="1" x14ac:dyDescent="0.2">
      <c r="A883" s="230" t="s">
        <v>489</v>
      </c>
      <c r="B883" s="99">
        <v>64</v>
      </c>
      <c r="C883" s="100">
        <v>24283</v>
      </c>
      <c r="D883" s="233" t="s">
        <v>1294</v>
      </c>
      <c r="E883" s="101" t="s">
        <v>403</v>
      </c>
      <c r="F883" s="220" t="s">
        <v>1571</v>
      </c>
      <c r="G883" s="216" t="s">
        <v>1560</v>
      </c>
      <c r="H883" s="216">
        <v>1.56</v>
      </c>
      <c r="I883" s="220" t="s">
        <v>417</v>
      </c>
      <c r="J883" s="137">
        <v>12</v>
      </c>
      <c r="K883" s="105">
        <v>18.36</v>
      </c>
      <c r="L883" s="105" t="s">
        <v>1575</v>
      </c>
      <c r="M883" s="129">
        <f>SUMIFS('C - Sazby a jednotkové ceny'!$H$7:$H$69,'C - Sazby a jednotkové ceny'!$E$7:$E$69,I883,'C - Sazby a jednotkové ceny'!$F$7:$F$69,J883)</f>
        <v>0</v>
      </c>
      <c r="N883" s="131">
        <f t="shared" si="13"/>
        <v>0</v>
      </c>
      <c r="O883" s="137" t="s">
        <v>1586</v>
      </c>
      <c r="P883" s="105" t="s">
        <v>1585</v>
      </c>
      <c r="Q883" s="105" t="s">
        <v>1585</v>
      </c>
      <c r="R883" s="105" t="s">
        <v>1585</v>
      </c>
      <c r="S883" s="105" t="s">
        <v>1585</v>
      </c>
      <c r="T883" s="105" t="s">
        <v>1585</v>
      </c>
    </row>
    <row r="884" spans="1:20" ht="15" customHeight="1" x14ac:dyDescent="0.2">
      <c r="A884" s="230" t="s">
        <v>489</v>
      </c>
      <c r="B884" s="99">
        <v>64</v>
      </c>
      <c r="C884" s="100">
        <v>24283</v>
      </c>
      <c r="D884" s="233" t="s">
        <v>1295</v>
      </c>
      <c r="E884" s="101" t="s">
        <v>403</v>
      </c>
      <c r="F884" s="220" t="s">
        <v>1571</v>
      </c>
      <c r="G884" s="216" t="s">
        <v>1560</v>
      </c>
      <c r="H884" s="216">
        <v>1.56</v>
      </c>
      <c r="I884" s="220" t="s">
        <v>417</v>
      </c>
      <c r="J884" s="137">
        <v>12</v>
      </c>
      <c r="K884" s="105">
        <v>18.36</v>
      </c>
      <c r="L884" s="105" t="s">
        <v>1575</v>
      </c>
      <c r="M884" s="129">
        <f>SUMIFS('C - Sazby a jednotkové ceny'!$H$7:$H$69,'C - Sazby a jednotkové ceny'!$E$7:$E$69,I884,'C - Sazby a jednotkové ceny'!$F$7:$F$69,J884)</f>
        <v>0</v>
      </c>
      <c r="N884" s="131">
        <f t="shared" si="13"/>
        <v>0</v>
      </c>
      <c r="O884" s="137" t="s">
        <v>1586</v>
      </c>
      <c r="P884" s="105" t="s">
        <v>1585</v>
      </c>
      <c r="Q884" s="105" t="s">
        <v>1585</v>
      </c>
      <c r="R884" s="105" t="s">
        <v>1585</v>
      </c>
      <c r="S884" s="105" t="s">
        <v>1585</v>
      </c>
      <c r="T884" s="105" t="s">
        <v>1585</v>
      </c>
    </row>
    <row r="885" spans="1:20" ht="15" customHeight="1" x14ac:dyDescent="0.2">
      <c r="A885" s="230" t="s">
        <v>489</v>
      </c>
      <c r="B885" s="99">
        <v>64</v>
      </c>
      <c r="C885" s="100">
        <v>24283</v>
      </c>
      <c r="D885" s="233" t="s">
        <v>1296</v>
      </c>
      <c r="E885" s="101" t="s">
        <v>403</v>
      </c>
      <c r="F885" s="220" t="s">
        <v>1571</v>
      </c>
      <c r="G885" s="216" t="s">
        <v>2553</v>
      </c>
      <c r="H885" s="216">
        <v>1.56</v>
      </c>
      <c r="I885" s="220" t="s">
        <v>417</v>
      </c>
      <c r="J885" s="137">
        <v>12</v>
      </c>
      <c r="K885" s="105">
        <v>18.36</v>
      </c>
      <c r="L885" s="105" t="s">
        <v>1575</v>
      </c>
      <c r="M885" s="129">
        <f>SUMIFS('C - Sazby a jednotkové ceny'!$H$7:$H$69,'C - Sazby a jednotkové ceny'!$E$7:$E$69,I885,'C - Sazby a jednotkové ceny'!$F$7:$F$69,J885)</f>
        <v>0</v>
      </c>
      <c r="N885" s="131">
        <f t="shared" si="13"/>
        <v>0</v>
      </c>
      <c r="O885" s="137" t="s">
        <v>1586</v>
      </c>
      <c r="P885" s="105" t="s">
        <v>1585</v>
      </c>
      <c r="Q885" s="105" t="s">
        <v>1585</v>
      </c>
      <c r="R885" s="105" t="s">
        <v>1585</v>
      </c>
      <c r="S885" s="105" t="s">
        <v>1585</v>
      </c>
      <c r="T885" s="105" t="s">
        <v>1585</v>
      </c>
    </row>
    <row r="886" spans="1:20" ht="15" customHeight="1" x14ac:dyDescent="0.2">
      <c r="A886" s="230" t="s">
        <v>489</v>
      </c>
      <c r="B886" s="99">
        <v>64</v>
      </c>
      <c r="C886" s="100">
        <v>24283</v>
      </c>
      <c r="D886" s="233" t="s">
        <v>1297</v>
      </c>
      <c r="E886" s="101" t="s">
        <v>403</v>
      </c>
      <c r="F886" s="220" t="s">
        <v>1571</v>
      </c>
      <c r="G886" s="216" t="s">
        <v>1558</v>
      </c>
      <c r="H886" s="216">
        <v>1.56</v>
      </c>
      <c r="I886" s="220" t="s">
        <v>417</v>
      </c>
      <c r="J886" s="137">
        <v>12</v>
      </c>
      <c r="K886" s="105">
        <v>15.6</v>
      </c>
      <c r="L886" s="105" t="s">
        <v>1575</v>
      </c>
      <c r="M886" s="129">
        <f>SUMIFS('C - Sazby a jednotkové ceny'!$H$7:$H$69,'C - Sazby a jednotkové ceny'!$E$7:$E$69,I886,'C - Sazby a jednotkové ceny'!$F$7:$F$69,J886)</f>
        <v>0</v>
      </c>
      <c r="N886" s="131">
        <f t="shared" si="13"/>
        <v>0</v>
      </c>
      <c r="O886" s="137" t="s">
        <v>1586</v>
      </c>
      <c r="P886" s="105" t="s">
        <v>1585</v>
      </c>
      <c r="Q886" s="105" t="s">
        <v>1585</v>
      </c>
      <c r="R886" s="105" t="s">
        <v>1585</v>
      </c>
      <c r="S886" s="105" t="s">
        <v>1585</v>
      </c>
      <c r="T886" s="105" t="s">
        <v>1585</v>
      </c>
    </row>
    <row r="887" spans="1:20" ht="15" customHeight="1" x14ac:dyDescent="0.2">
      <c r="A887" s="230" t="s">
        <v>489</v>
      </c>
      <c r="B887" s="99">
        <v>64</v>
      </c>
      <c r="C887" s="100">
        <v>24283</v>
      </c>
      <c r="D887" s="233" t="s">
        <v>1298</v>
      </c>
      <c r="E887" s="101" t="s">
        <v>403</v>
      </c>
      <c r="F887" s="220" t="s">
        <v>1571</v>
      </c>
      <c r="G887" s="216" t="s">
        <v>1550</v>
      </c>
      <c r="H887" s="216">
        <v>13.26</v>
      </c>
      <c r="I887" s="220" t="s">
        <v>417</v>
      </c>
      <c r="J887" s="137">
        <v>12</v>
      </c>
      <c r="K887" s="105">
        <v>7.21</v>
      </c>
      <c r="L887" s="105" t="s">
        <v>1575</v>
      </c>
      <c r="M887" s="129">
        <f>SUMIFS('C - Sazby a jednotkové ceny'!$H$7:$H$69,'C - Sazby a jednotkové ceny'!$E$7:$E$69,I887,'C - Sazby a jednotkové ceny'!$F$7:$F$69,J887)</f>
        <v>0</v>
      </c>
      <c r="N887" s="131">
        <f t="shared" si="13"/>
        <v>0</v>
      </c>
      <c r="O887" s="137" t="s">
        <v>1586</v>
      </c>
      <c r="P887" s="105" t="s">
        <v>1585</v>
      </c>
      <c r="Q887" s="105" t="s">
        <v>1585</v>
      </c>
      <c r="R887" s="105" t="s">
        <v>1585</v>
      </c>
      <c r="S887" s="105" t="s">
        <v>1585</v>
      </c>
      <c r="T887" s="105" t="s">
        <v>1585</v>
      </c>
    </row>
    <row r="888" spans="1:20" ht="15" customHeight="1" x14ac:dyDescent="0.2">
      <c r="A888" s="230" t="s">
        <v>489</v>
      </c>
      <c r="B888" s="99">
        <v>64</v>
      </c>
      <c r="C888" s="100">
        <v>24283</v>
      </c>
      <c r="D888" s="233" t="s">
        <v>1299</v>
      </c>
      <c r="E888" s="101" t="s">
        <v>403</v>
      </c>
      <c r="F888" s="220" t="s">
        <v>1571</v>
      </c>
      <c r="G888" s="216" t="s">
        <v>1558</v>
      </c>
      <c r="H888" s="216">
        <v>4.68</v>
      </c>
      <c r="I888" s="220" t="s">
        <v>417</v>
      </c>
      <c r="J888" s="137">
        <v>12</v>
      </c>
      <c r="K888" s="105">
        <v>52.02</v>
      </c>
      <c r="L888" s="105" t="s">
        <v>1575</v>
      </c>
      <c r="M888" s="129">
        <f>SUMIFS('C - Sazby a jednotkové ceny'!$H$7:$H$69,'C - Sazby a jednotkové ceny'!$E$7:$E$69,I888,'C - Sazby a jednotkové ceny'!$F$7:$F$69,J888)</f>
        <v>0</v>
      </c>
      <c r="N888" s="131">
        <f t="shared" si="13"/>
        <v>0</v>
      </c>
      <c r="O888" s="137" t="s">
        <v>1586</v>
      </c>
      <c r="P888" s="105" t="s">
        <v>1585</v>
      </c>
      <c r="Q888" s="105" t="s">
        <v>1585</v>
      </c>
      <c r="R888" s="105" t="s">
        <v>1585</v>
      </c>
      <c r="S888" s="105" t="s">
        <v>1585</v>
      </c>
      <c r="T888" s="105" t="s">
        <v>1585</v>
      </c>
    </row>
    <row r="889" spans="1:20" ht="15" customHeight="1" x14ac:dyDescent="0.2">
      <c r="A889" s="230" t="s">
        <v>489</v>
      </c>
      <c r="B889" s="99">
        <v>64</v>
      </c>
      <c r="C889" s="100">
        <v>24283</v>
      </c>
      <c r="D889" s="233" t="s">
        <v>1300</v>
      </c>
      <c r="E889" s="101" t="s">
        <v>403</v>
      </c>
      <c r="F889" s="220" t="s">
        <v>1571</v>
      </c>
      <c r="G889" s="216" t="s">
        <v>1558</v>
      </c>
      <c r="H889" s="216">
        <v>1.56</v>
      </c>
      <c r="I889" s="220" t="s">
        <v>417</v>
      </c>
      <c r="J889" s="137">
        <v>12</v>
      </c>
      <c r="K889" s="105">
        <v>16.84</v>
      </c>
      <c r="L889" s="105" t="s">
        <v>1575</v>
      </c>
      <c r="M889" s="129">
        <f>SUMIFS('C - Sazby a jednotkové ceny'!$H$7:$H$69,'C - Sazby a jednotkové ceny'!$E$7:$E$69,I889,'C - Sazby a jednotkové ceny'!$F$7:$F$69,J889)</f>
        <v>0</v>
      </c>
      <c r="N889" s="131">
        <f t="shared" si="13"/>
        <v>0</v>
      </c>
      <c r="O889" s="137" t="s">
        <v>1586</v>
      </c>
      <c r="P889" s="105" t="s">
        <v>1585</v>
      </c>
      <c r="Q889" s="105" t="s">
        <v>1585</v>
      </c>
      <c r="R889" s="105" t="s">
        <v>1585</v>
      </c>
      <c r="S889" s="105" t="s">
        <v>1585</v>
      </c>
      <c r="T889" s="105" t="s">
        <v>1585</v>
      </c>
    </row>
    <row r="890" spans="1:20" ht="15" customHeight="1" x14ac:dyDescent="0.2">
      <c r="A890" s="230" t="s">
        <v>489</v>
      </c>
      <c r="B890" s="99">
        <v>64</v>
      </c>
      <c r="C890" s="100">
        <v>24283</v>
      </c>
      <c r="D890" s="233" t="s">
        <v>1301</v>
      </c>
      <c r="E890" s="101" t="s">
        <v>403</v>
      </c>
      <c r="F890" s="220" t="s">
        <v>1571</v>
      </c>
      <c r="G890" s="216" t="s">
        <v>1558</v>
      </c>
      <c r="H890" s="216">
        <v>0</v>
      </c>
      <c r="I890" s="220" t="s">
        <v>417</v>
      </c>
      <c r="J890" s="137">
        <v>12</v>
      </c>
      <c r="K890" s="105">
        <v>77.459999999999994</v>
      </c>
      <c r="L890" s="105" t="s">
        <v>1575</v>
      </c>
      <c r="M890" s="129">
        <f>SUMIFS('C - Sazby a jednotkové ceny'!$H$7:$H$69,'C - Sazby a jednotkové ceny'!$E$7:$E$69,I890,'C - Sazby a jednotkové ceny'!$F$7:$F$69,J890)</f>
        <v>0</v>
      </c>
      <c r="N890" s="131">
        <f t="shared" si="13"/>
        <v>0</v>
      </c>
      <c r="O890" s="137" t="s">
        <v>1586</v>
      </c>
      <c r="P890" s="105" t="s">
        <v>1585</v>
      </c>
      <c r="Q890" s="105" t="s">
        <v>1585</v>
      </c>
      <c r="R890" s="105" t="s">
        <v>1585</v>
      </c>
      <c r="S890" s="105" t="s">
        <v>1585</v>
      </c>
      <c r="T890" s="105" t="s">
        <v>1585</v>
      </c>
    </row>
    <row r="891" spans="1:20" ht="15" customHeight="1" x14ac:dyDescent="0.2">
      <c r="A891" s="230" t="s">
        <v>489</v>
      </c>
      <c r="B891" s="99">
        <v>64</v>
      </c>
      <c r="C891" s="100">
        <v>24283</v>
      </c>
      <c r="D891" s="233" t="s">
        <v>1302</v>
      </c>
      <c r="E891" s="101" t="s">
        <v>403</v>
      </c>
      <c r="F891" s="220" t="s">
        <v>1571</v>
      </c>
      <c r="G891" s="216" t="s">
        <v>2550</v>
      </c>
      <c r="H891" s="216">
        <v>62.279999999999994</v>
      </c>
      <c r="I891" s="220" t="s">
        <v>417</v>
      </c>
      <c r="J891" s="137">
        <v>12</v>
      </c>
      <c r="K891" s="105">
        <v>79.739999999999995</v>
      </c>
      <c r="L891" s="105" t="s">
        <v>1575</v>
      </c>
      <c r="M891" s="129">
        <f>SUMIFS('C - Sazby a jednotkové ceny'!$H$7:$H$69,'C - Sazby a jednotkové ceny'!$E$7:$E$69,I891,'C - Sazby a jednotkové ceny'!$F$7:$F$69,J891)</f>
        <v>0</v>
      </c>
      <c r="N891" s="131">
        <f t="shared" si="13"/>
        <v>0</v>
      </c>
      <c r="O891" s="137" t="s">
        <v>1586</v>
      </c>
      <c r="P891" s="105" t="s">
        <v>1585</v>
      </c>
      <c r="Q891" s="105" t="s">
        <v>1585</v>
      </c>
      <c r="R891" s="105" t="s">
        <v>1585</v>
      </c>
      <c r="S891" s="105" t="s">
        <v>1585</v>
      </c>
      <c r="T891" s="105" t="s">
        <v>1585</v>
      </c>
    </row>
    <row r="892" spans="1:20" ht="15" customHeight="1" x14ac:dyDescent="0.2">
      <c r="A892" s="230" t="s">
        <v>489</v>
      </c>
      <c r="B892" s="99">
        <v>64</v>
      </c>
      <c r="C892" s="100">
        <v>24283</v>
      </c>
      <c r="D892" s="233" t="s">
        <v>1303</v>
      </c>
      <c r="E892" s="101" t="s">
        <v>403</v>
      </c>
      <c r="F892" s="220" t="s">
        <v>1571</v>
      </c>
      <c r="G892" s="216" t="s">
        <v>2550</v>
      </c>
      <c r="H892" s="216">
        <v>0</v>
      </c>
      <c r="I892" s="220" t="s">
        <v>417</v>
      </c>
      <c r="J892" s="137">
        <v>12</v>
      </c>
      <c r="K892" s="105">
        <v>14.5</v>
      </c>
      <c r="L892" s="105" t="s">
        <v>1575</v>
      </c>
      <c r="M892" s="129">
        <f>SUMIFS('C - Sazby a jednotkové ceny'!$H$7:$H$69,'C - Sazby a jednotkové ceny'!$E$7:$E$69,I892,'C - Sazby a jednotkové ceny'!$F$7:$F$69,J892)</f>
        <v>0</v>
      </c>
      <c r="N892" s="131">
        <f t="shared" si="13"/>
        <v>0</v>
      </c>
      <c r="O892" s="137" t="s">
        <v>1586</v>
      </c>
      <c r="P892" s="105" t="s">
        <v>1585</v>
      </c>
      <c r="Q892" s="105" t="s">
        <v>1585</v>
      </c>
      <c r="R892" s="105" t="s">
        <v>1585</v>
      </c>
      <c r="S892" s="105" t="s">
        <v>1585</v>
      </c>
      <c r="T892" s="105" t="s">
        <v>1585</v>
      </c>
    </row>
    <row r="893" spans="1:20" ht="15" customHeight="1" x14ac:dyDescent="0.2">
      <c r="A893" s="230" t="s">
        <v>489</v>
      </c>
      <c r="B893" s="99">
        <v>64</v>
      </c>
      <c r="C893" s="100">
        <v>24283</v>
      </c>
      <c r="D893" s="233" t="s">
        <v>1304</v>
      </c>
      <c r="E893" s="101" t="s">
        <v>403</v>
      </c>
      <c r="F893" s="220" t="s">
        <v>1571</v>
      </c>
      <c r="G893" s="216" t="s">
        <v>1550</v>
      </c>
      <c r="H893" s="216">
        <v>7.02</v>
      </c>
      <c r="I893" s="220" t="s">
        <v>417</v>
      </c>
      <c r="J893" s="137">
        <v>12</v>
      </c>
      <c r="K893" s="105">
        <v>7.04</v>
      </c>
      <c r="L893" s="105" t="s">
        <v>1575</v>
      </c>
      <c r="M893" s="129">
        <f>SUMIFS('C - Sazby a jednotkové ceny'!$H$7:$H$69,'C - Sazby a jednotkové ceny'!$E$7:$E$69,I893,'C - Sazby a jednotkové ceny'!$F$7:$F$69,J893)</f>
        <v>0</v>
      </c>
      <c r="N893" s="131">
        <f t="shared" si="13"/>
        <v>0</v>
      </c>
      <c r="O893" s="137" t="s">
        <v>1586</v>
      </c>
      <c r="P893" s="105" t="s">
        <v>1585</v>
      </c>
      <c r="Q893" s="105" t="s">
        <v>1585</v>
      </c>
      <c r="R893" s="105" t="s">
        <v>1585</v>
      </c>
      <c r="S893" s="105" t="s">
        <v>1585</v>
      </c>
      <c r="T893" s="105" t="s">
        <v>1585</v>
      </c>
    </row>
    <row r="894" spans="1:20" ht="15" customHeight="1" x14ac:dyDescent="0.2">
      <c r="A894" s="230" t="s">
        <v>489</v>
      </c>
      <c r="B894" s="99">
        <v>64</v>
      </c>
      <c r="C894" s="100">
        <v>24283</v>
      </c>
      <c r="D894" s="233" t="s">
        <v>1305</v>
      </c>
      <c r="E894" s="101" t="s">
        <v>403</v>
      </c>
      <c r="F894" s="220" t="s">
        <v>1571</v>
      </c>
      <c r="G894" s="216" t="s">
        <v>1558</v>
      </c>
      <c r="H894" s="216">
        <v>3.12</v>
      </c>
      <c r="I894" s="220" t="s">
        <v>417</v>
      </c>
      <c r="J894" s="137">
        <v>12</v>
      </c>
      <c r="K894" s="105">
        <v>35.090000000000003</v>
      </c>
      <c r="L894" s="105" t="s">
        <v>1575</v>
      </c>
      <c r="M894" s="129">
        <f>SUMIFS('C - Sazby a jednotkové ceny'!$H$7:$H$69,'C - Sazby a jednotkové ceny'!$E$7:$E$69,I894,'C - Sazby a jednotkové ceny'!$F$7:$F$69,J894)</f>
        <v>0</v>
      </c>
      <c r="N894" s="131">
        <f t="shared" si="13"/>
        <v>0</v>
      </c>
      <c r="O894" s="137" t="s">
        <v>1586</v>
      </c>
      <c r="P894" s="105" t="s">
        <v>1585</v>
      </c>
      <c r="Q894" s="105" t="s">
        <v>1585</v>
      </c>
      <c r="R894" s="105" t="s">
        <v>1585</v>
      </c>
      <c r="S894" s="105" t="s">
        <v>1585</v>
      </c>
      <c r="T894" s="105" t="s">
        <v>1585</v>
      </c>
    </row>
    <row r="895" spans="1:20" ht="15" customHeight="1" x14ac:dyDescent="0.2">
      <c r="A895" s="230" t="s">
        <v>489</v>
      </c>
      <c r="B895" s="99">
        <v>64</v>
      </c>
      <c r="C895" s="100">
        <v>24283</v>
      </c>
      <c r="D895" s="233" t="s">
        <v>1306</v>
      </c>
      <c r="E895" s="101" t="s">
        <v>403</v>
      </c>
      <c r="F895" s="220" t="s">
        <v>1571</v>
      </c>
      <c r="G895" s="216" t="s">
        <v>1558</v>
      </c>
      <c r="H895" s="216">
        <v>0</v>
      </c>
      <c r="I895" s="220" t="s">
        <v>417</v>
      </c>
      <c r="J895" s="137">
        <v>12</v>
      </c>
      <c r="K895" s="105">
        <v>3.91</v>
      </c>
      <c r="L895" s="105" t="s">
        <v>1575</v>
      </c>
      <c r="M895" s="129">
        <f>SUMIFS('C - Sazby a jednotkové ceny'!$H$7:$H$69,'C - Sazby a jednotkové ceny'!$E$7:$E$69,I895,'C - Sazby a jednotkové ceny'!$F$7:$F$69,J895)</f>
        <v>0</v>
      </c>
      <c r="N895" s="131">
        <f t="shared" si="13"/>
        <v>0</v>
      </c>
      <c r="O895" s="137" t="s">
        <v>1586</v>
      </c>
      <c r="P895" s="105" t="s">
        <v>1585</v>
      </c>
      <c r="Q895" s="105" t="s">
        <v>1585</v>
      </c>
      <c r="R895" s="105" t="s">
        <v>1585</v>
      </c>
      <c r="S895" s="105" t="s">
        <v>1585</v>
      </c>
      <c r="T895" s="105" t="s">
        <v>1585</v>
      </c>
    </row>
    <row r="896" spans="1:20" ht="15" customHeight="1" x14ac:dyDescent="0.2">
      <c r="A896" s="230" t="s">
        <v>489</v>
      </c>
      <c r="B896" s="99">
        <v>64</v>
      </c>
      <c r="C896" s="100">
        <v>24283</v>
      </c>
      <c r="D896" s="233" t="s">
        <v>1307</v>
      </c>
      <c r="E896" s="101" t="s">
        <v>403</v>
      </c>
      <c r="F896" s="220" t="s">
        <v>1571</v>
      </c>
      <c r="G896" s="216" t="s">
        <v>2553</v>
      </c>
      <c r="H896" s="216">
        <v>1.56</v>
      </c>
      <c r="I896" s="220" t="s">
        <v>417</v>
      </c>
      <c r="J896" s="137">
        <v>12</v>
      </c>
      <c r="K896" s="105">
        <v>15.67</v>
      </c>
      <c r="L896" s="105" t="s">
        <v>1575</v>
      </c>
      <c r="M896" s="129">
        <f>SUMIFS('C - Sazby a jednotkové ceny'!$H$7:$H$69,'C - Sazby a jednotkové ceny'!$E$7:$E$69,I896,'C - Sazby a jednotkové ceny'!$F$7:$F$69,J896)</f>
        <v>0</v>
      </c>
      <c r="N896" s="131">
        <f t="shared" si="13"/>
        <v>0</v>
      </c>
      <c r="O896" s="137" t="s">
        <v>1586</v>
      </c>
      <c r="P896" s="105" t="s">
        <v>1585</v>
      </c>
      <c r="Q896" s="105" t="s">
        <v>1585</v>
      </c>
      <c r="R896" s="105" t="s">
        <v>1585</v>
      </c>
      <c r="S896" s="105" t="s">
        <v>1585</v>
      </c>
      <c r="T896" s="105" t="s">
        <v>1585</v>
      </c>
    </row>
    <row r="897" spans="1:20" ht="15" customHeight="1" x14ac:dyDescent="0.2">
      <c r="A897" s="230" t="s">
        <v>489</v>
      </c>
      <c r="B897" s="99">
        <v>64</v>
      </c>
      <c r="C897" s="100">
        <v>24283</v>
      </c>
      <c r="D897" s="233" t="s">
        <v>1308</v>
      </c>
      <c r="E897" s="101" t="s">
        <v>403</v>
      </c>
      <c r="F897" s="220" t="s">
        <v>1571</v>
      </c>
      <c r="G897" s="216" t="s">
        <v>1558</v>
      </c>
      <c r="H897" s="216">
        <v>1.56</v>
      </c>
      <c r="I897" s="220" t="s">
        <v>417</v>
      </c>
      <c r="J897" s="137">
        <v>12</v>
      </c>
      <c r="K897" s="105">
        <v>17.05</v>
      </c>
      <c r="L897" s="105" t="s">
        <v>1575</v>
      </c>
      <c r="M897" s="129">
        <f>SUMIFS('C - Sazby a jednotkové ceny'!$H$7:$H$69,'C - Sazby a jednotkové ceny'!$E$7:$E$69,I897,'C - Sazby a jednotkové ceny'!$F$7:$F$69,J897)</f>
        <v>0</v>
      </c>
      <c r="N897" s="131">
        <f t="shared" si="13"/>
        <v>0</v>
      </c>
      <c r="O897" s="137" t="s">
        <v>1586</v>
      </c>
      <c r="P897" s="105" t="s">
        <v>1585</v>
      </c>
      <c r="Q897" s="105" t="s">
        <v>1585</v>
      </c>
      <c r="R897" s="105" t="s">
        <v>1585</v>
      </c>
      <c r="S897" s="105" t="s">
        <v>1585</v>
      </c>
      <c r="T897" s="105" t="s">
        <v>1585</v>
      </c>
    </row>
    <row r="898" spans="1:20" ht="15" customHeight="1" x14ac:dyDescent="0.2">
      <c r="A898" s="230" t="s">
        <v>489</v>
      </c>
      <c r="B898" s="99">
        <v>64</v>
      </c>
      <c r="C898" s="100">
        <v>24283</v>
      </c>
      <c r="D898" s="233" t="s">
        <v>1309</v>
      </c>
      <c r="E898" s="101" t="s">
        <v>403</v>
      </c>
      <c r="F898" s="220" t="s">
        <v>1571</v>
      </c>
      <c r="G898" s="216" t="s">
        <v>1550</v>
      </c>
      <c r="H898" s="216">
        <v>0</v>
      </c>
      <c r="I898" s="220" t="s">
        <v>417</v>
      </c>
      <c r="J898" s="137">
        <v>12</v>
      </c>
      <c r="K898" s="105">
        <v>7.98</v>
      </c>
      <c r="L898" s="105" t="s">
        <v>1575</v>
      </c>
      <c r="M898" s="129">
        <f>SUMIFS('C - Sazby a jednotkové ceny'!$H$7:$H$69,'C - Sazby a jednotkové ceny'!$E$7:$E$69,I898,'C - Sazby a jednotkové ceny'!$F$7:$F$69,J898)</f>
        <v>0</v>
      </c>
      <c r="N898" s="131">
        <f t="shared" si="13"/>
        <v>0</v>
      </c>
      <c r="O898" s="137" t="s">
        <v>1586</v>
      </c>
      <c r="P898" s="105" t="s">
        <v>1585</v>
      </c>
      <c r="Q898" s="105" t="s">
        <v>1585</v>
      </c>
      <c r="R898" s="105" t="s">
        <v>1585</v>
      </c>
      <c r="S898" s="105" t="s">
        <v>1585</v>
      </c>
      <c r="T898" s="105" t="s">
        <v>1585</v>
      </c>
    </row>
    <row r="899" spans="1:20" ht="15" customHeight="1" x14ac:dyDescent="0.2">
      <c r="A899" s="230" t="s">
        <v>489</v>
      </c>
      <c r="B899" s="99">
        <v>64</v>
      </c>
      <c r="C899" s="100">
        <v>24283</v>
      </c>
      <c r="D899" s="233" t="s">
        <v>1310</v>
      </c>
      <c r="E899" s="101" t="s">
        <v>403</v>
      </c>
      <c r="F899" s="220" t="s">
        <v>1571</v>
      </c>
      <c r="G899" s="216" t="s">
        <v>1558</v>
      </c>
      <c r="H899" s="216">
        <v>144.81719999999999</v>
      </c>
      <c r="I899" s="220" t="s">
        <v>417</v>
      </c>
      <c r="J899" s="137">
        <v>12</v>
      </c>
      <c r="K899" s="105">
        <v>147.80000000000001</v>
      </c>
      <c r="L899" s="105" t="s">
        <v>1575</v>
      </c>
      <c r="M899" s="129">
        <f>SUMIFS('C - Sazby a jednotkové ceny'!$H$7:$H$69,'C - Sazby a jednotkové ceny'!$E$7:$E$69,I899,'C - Sazby a jednotkové ceny'!$F$7:$F$69,J899)</f>
        <v>0</v>
      </c>
      <c r="N899" s="131">
        <f t="shared" si="13"/>
        <v>0</v>
      </c>
      <c r="O899" s="137" t="s">
        <v>1585</v>
      </c>
      <c r="P899" s="105" t="s">
        <v>1585</v>
      </c>
      <c r="Q899" s="105" t="s">
        <v>1585</v>
      </c>
      <c r="R899" s="105" t="s">
        <v>1585</v>
      </c>
      <c r="S899" s="105" t="s">
        <v>1585</v>
      </c>
      <c r="T899" s="105" t="s">
        <v>1585</v>
      </c>
    </row>
    <row r="900" spans="1:20" ht="15" customHeight="1" x14ac:dyDescent="0.2">
      <c r="A900" s="230" t="s">
        <v>489</v>
      </c>
      <c r="B900" s="99">
        <v>64</v>
      </c>
      <c r="C900" s="100">
        <v>24283</v>
      </c>
      <c r="D900" s="233" t="s">
        <v>1311</v>
      </c>
      <c r="E900" s="101" t="s">
        <v>403</v>
      </c>
      <c r="F900" s="220" t="s">
        <v>1571</v>
      </c>
      <c r="G900" s="216" t="s">
        <v>1552</v>
      </c>
      <c r="H900" s="216">
        <v>36.818799999999996</v>
      </c>
      <c r="I900" s="220" t="s">
        <v>417</v>
      </c>
      <c r="J900" s="137">
        <v>12</v>
      </c>
      <c r="K900" s="105">
        <v>12.97</v>
      </c>
      <c r="L900" s="105" t="s">
        <v>1575</v>
      </c>
      <c r="M900" s="129">
        <f>SUMIFS('C - Sazby a jednotkové ceny'!$H$7:$H$69,'C - Sazby a jednotkové ceny'!$E$7:$E$69,I900,'C - Sazby a jednotkové ceny'!$F$7:$F$69,J900)</f>
        <v>0</v>
      </c>
      <c r="N900" s="131">
        <f t="shared" si="13"/>
        <v>0</v>
      </c>
      <c r="O900" s="137" t="s">
        <v>1586</v>
      </c>
      <c r="P900" s="105" t="s">
        <v>1585</v>
      </c>
      <c r="Q900" s="105" t="s">
        <v>1585</v>
      </c>
      <c r="R900" s="105" t="s">
        <v>1585</v>
      </c>
      <c r="S900" s="105" t="s">
        <v>1585</v>
      </c>
      <c r="T900" s="105" t="s">
        <v>1585</v>
      </c>
    </row>
    <row r="901" spans="1:20" ht="15" customHeight="1" x14ac:dyDescent="0.2">
      <c r="A901" s="230" t="s">
        <v>489</v>
      </c>
      <c r="B901" s="99">
        <v>64</v>
      </c>
      <c r="C901" s="100">
        <v>24283</v>
      </c>
      <c r="D901" s="233" t="s">
        <v>1312</v>
      </c>
      <c r="E901" s="101" t="s">
        <v>403</v>
      </c>
      <c r="F901" s="220" t="s">
        <v>1571</v>
      </c>
      <c r="G901" s="216" t="s">
        <v>1552</v>
      </c>
      <c r="H901" s="216">
        <v>0</v>
      </c>
      <c r="I901" s="220" t="s">
        <v>417</v>
      </c>
      <c r="J901" s="137">
        <v>12</v>
      </c>
      <c r="K901" s="105">
        <v>11.35</v>
      </c>
      <c r="L901" s="105" t="s">
        <v>1575</v>
      </c>
      <c r="M901" s="129">
        <f>SUMIFS('C - Sazby a jednotkové ceny'!$H$7:$H$69,'C - Sazby a jednotkové ceny'!$E$7:$E$69,I901,'C - Sazby a jednotkové ceny'!$F$7:$F$69,J901)</f>
        <v>0</v>
      </c>
      <c r="N901" s="131">
        <f t="shared" si="13"/>
        <v>0</v>
      </c>
      <c r="O901" s="137" t="s">
        <v>1586</v>
      </c>
      <c r="P901" s="105" t="s">
        <v>1585</v>
      </c>
      <c r="Q901" s="105" t="s">
        <v>1585</v>
      </c>
      <c r="R901" s="105" t="s">
        <v>1585</v>
      </c>
      <c r="S901" s="105" t="s">
        <v>1585</v>
      </c>
      <c r="T901" s="105" t="s">
        <v>1585</v>
      </c>
    </row>
    <row r="902" spans="1:20" ht="15" customHeight="1" x14ac:dyDescent="0.2">
      <c r="A902" s="230" t="s">
        <v>489</v>
      </c>
      <c r="B902" s="99">
        <v>64</v>
      </c>
      <c r="C902" s="100">
        <v>24283</v>
      </c>
      <c r="D902" s="233" t="s">
        <v>1313</v>
      </c>
      <c r="E902" s="101" t="s">
        <v>403</v>
      </c>
      <c r="F902" s="220" t="s">
        <v>1571</v>
      </c>
      <c r="G902" s="216" t="s">
        <v>1552</v>
      </c>
      <c r="H902" s="216">
        <v>52.119599999999998</v>
      </c>
      <c r="I902" s="220" t="s">
        <v>417</v>
      </c>
      <c r="J902" s="137">
        <v>12</v>
      </c>
      <c r="K902" s="105">
        <v>21.15</v>
      </c>
      <c r="L902" s="105" t="s">
        <v>1575</v>
      </c>
      <c r="M902" s="129">
        <f>SUMIFS('C - Sazby a jednotkové ceny'!$H$7:$H$69,'C - Sazby a jednotkové ceny'!$E$7:$E$69,I902,'C - Sazby a jednotkové ceny'!$F$7:$F$69,J902)</f>
        <v>0</v>
      </c>
      <c r="N902" s="131">
        <f t="shared" si="13"/>
        <v>0</v>
      </c>
      <c r="O902" s="137" t="s">
        <v>1586</v>
      </c>
      <c r="P902" s="105" t="s">
        <v>1585</v>
      </c>
      <c r="Q902" s="105" t="s">
        <v>1585</v>
      </c>
      <c r="R902" s="105" t="s">
        <v>1585</v>
      </c>
      <c r="S902" s="105" t="s">
        <v>1585</v>
      </c>
      <c r="T902" s="105" t="s">
        <v>1585</v>
      </c>
    </row>
    <row r="903" spans="1:20" ht="15" customHeight="1" x14ac:dyDescent="0.2">
      <c r="A903" s="230" t="s">
        <v>489</v>
      </c>
      <c r="B903" s="99">
        <v>64</v>
      </c>
      <c r="C903" s="100">
        <v>24283</v>
      </c>
      <c r="D903" s="233" t="s">
        <v>1314</v>
      </c>
      <c r="E903" s="101" t="s">
        <v>403</v>
      </c>
      <c r="F903" s="220" t="s">
        <v>1571</v>
      </c>
      <c r="G903" s="216" t="s">
        <v>1552</v>
      </c>
      <c r="H903" s="216">
        <v>36.818799999999996</v>
      </c>
      <c r="I903" s="220" t="s">
        <v>417</v>
      </c>
      <c r="J903" s="137">
        <v>12</v>
      </c>
      <c r="K903" s="105">
        <v>18.07</v>
      </c>
      <c r="L903" s="105" t="s">
        <v>1575</v>
      </c>
      <c r="M903" s="129">
        <f>SUMIFS('C - Sazby a jednotkové ceny'!$H$7:$H$69,'C - Sazby a jednotkové ceny'!$E$7:$E$69,I903,'C - Sazby a jednotkové ceny'!$F$7:$F$69,J903)</f>
        <v>0</v>
      </c>
      <c r="N903" s="131">
        <f t="shared" ref="N903:N966" si="14">J903*M903*K903*(365/12/28)</f>
        <v>0</v>
      </c>
      <c r="O903" s="137" t="s">
        <v>1586</v>
      </c>
      <c r="P903" s="105" t="s">
        <v>1585</v>
      </c>
      <c r="Q903" s="105" t="s">
        <v>1585</v>
      </c>
      <c r="R903" s="105" t="s">
        <v>1585</v>
      </c>
      <c r="S903" s="105" t="s">
        <v>1585</v>
      </c>
      <c r="T903" s="105" t="s">
        <v>1585</v>
      </c>
    </row>
    <row r="904" spans="1:20" ht="15" customHeight="1" x14ac:dyDescent="0.2">
      <c r="A904" s="230" t="s">
        <v>489</v>
      </c>
      <c r="B904" s="99">
        <v>64</v>
      </c>
      <c r="C904" s="100">
        <v>24283</v>
      </c>
      <c r="D904" s="233" t="s">
        <v>1315</v>
      </c>
      <c r="E904" s="101" t="s">
        <v>403</v>
      </c>
      <c r="F904" s="220" t="s">
        <v>1571</v>
      </c>
      <c r="G904" s="216" t="s">
        <v>1552</v>
      </c>
      <c r="H904" s="216">
        <v>0</v>
      </c>
      <c r="I904" s="220" t="s">
        <v>417</v>
      </c>
      <c r="J904" s="137">
        <v>12</v>
      </c>
      <c r="K904" s="105">
        <v>13.64</v>
      </c>
      <c r="L904" s="105" t="s">
        <v>1575</v>
      </c>
      <c r="M904" s="129">
        <f>SUMIFS('C - Sazby a jednotkové ceny'!$H$7:$H$69,'C - Sazby a jednotkové ceny'!$E$7:$E$69,I904,'C - Sazby a jednotkové ceny'!$F$7:$F$69,J904)</f>
        <v>0</v>
      </c>
      <c r="N904" s="131">
        <f t="shared" si="14"/>
        <v>0</v>
      </c>
      <c r="O904" s="137" t="s">
        <v>1586</v>
      </c>
      <c r="P904" s="105" t="s">
        <v>1585</v>
      </c>
      <c r="Q904" s="105" t="s">
        <v>1585</v>
      </c>
      <c r="R904" s="105" t="s">
        <v>1585</v>
      </c>
      <c r="S904" s="105" t="s">
        <v>1585</v>
      </c>
      <c r="T904" s="105" t="s">
        <v>1585</v>
      </c>
    </row>
    <row r="905" spans="1:20" ht="15" customHeight="1" x14ac:dyDescent="0.2">
      <c r="A905" s="230" t="s">
        <v>489</v>
      </c>
      <c r="B905" s="99">
        <v>64</v>
      </c>
      <c r="C905" s="100">
        <v>24283</v>
      </c>
      <c r="D905" s="233" t="s">
        <v>1316</v>
      </c>
      <c r="E905" s="101" t="s">
        <v>403</v>
      </c>
      <c r="F905" s="220" t="s">
        <v>1571</v>
      </c>
      <c r="G905" s="216" t="s">
        <v>1552</v>
      </c>
      <c r="H905" s="216">
        <v>21.517999999999997</v>
      </c>
      <c r="I905" s="220" t="s">
        <v>417</v>
      </c>
      <c r="J905" s="137">
        <v>12</v>
      </c>
      <c r="K905" s="105">
        <v>19.18</v>
      </c>
      <c r="L905" s="105" t="s">
        <v>1575</v>
      </c>
      <c r="M905" s="129">
        <f>SUMIFS('C - Sazby a jednotkové ceny'!$H$7:$H$69,'C - Sazby a jednotkové ceny'!$E$7:$E$69,I905,'C - Sazby a jednotkové ceny'!$F$7:$F$69,J905)</f>
        <v>0</v>
      </c>
      <c r="N905" s="131">
        <f t="shared" si="14"/>
        <v>0</v>
      </c>
      <c r="O905" s="137" t="s">
        <v>1586</v>
      </c>
      <c r="P905" s="105" t="s">
        <v>1585</v>
      </c>
      <c r="Q905" s="105" t="s">
        <v>1585</v>
      </c>
      <c r="R905" s="105" t="s">
        <v>1585</v>
      </c>
      <c r="S905" s="105" t="s">
        <v>1585</v>
      </c>
      <c r="T905" s="105" t="s">
        <v>1585</v>
      </c>
    </row>
    <row r="906" spans="1:20" ht="15" customHeight="1" x14ac:dyDescent="0.2">
      <c r="A906" s="230" t="s">
        <v>2510</v>
      </c>
      <c r="B906" s="99">
        <v>64</v>
      </c>
      <c r="C906" s="100">
        <v>24283</v>
      </c>
      <c r="D906" s="233" t="s">
        <v>1317</v>
      </c>
      <c r="E906" s="101" t="s">
        <v>403</v>
      </c>
      <c r="F906" s="220" t="s">
        <v>1571</v>
      </c>
      <c r="G906" s="216" t="s">
        <v>1552</v>
      </c>
      <c r="H906" s="216">
        <v>21.517999999999997</v>
      </c>
      <c r="I906" s="220" t="s">
        <v>417</v>
      </c>
      <c r="J906" s="137">
        <v>12</v>
      </c>
      <c r="K906" s="105">
        <v>21.17</v>
      </c>
      <c r="L906" s="105" t="s">
        <v>1575</v>
      </c>
      <c r="M906" s="129">
        <f>SUMIFS('C - Sazby a jednotkové ceny'!$H$7:$H$69,'C - Sazby a jednotkové ceny'!$E$7:$E$69,I906,'C - Sazby a jednotkové ceny'!$F$7:$F$69,J906)</f>
        <v>0</v>
      </c>
      <c r="N906" s="131">
        <f t="shared" si="14"/>
        <v>0</v>
      </c>
      <c r="O906" s="137" t="s">
        <v>1586</v>
      </c>
      <c r="P906" s="105" t="s">
        <v>1585</v>
      </c>
      <c r="Q906" s="105" t="s">
        <v>1585</v>
      </c>
      <c r="R906" s="105" t="s">
        <v>1585</v>
      </c>
      <c r="S906" s="105" t="s">
        <v>1585</v>
      </c>
      <c r="T906" s="105" t="s">
        <v>1585</v>
      </c>
    </row>
    <row r="907" spans="1:20" ht="15" customHeight="1" x14ac:dyDescent="0.2">
      <c r="A907" s="230" t="s">
        <v>2510</v>
      </c>
      <c r="B907" s="99">
        <v>64</v>
      </c>
      <c r="C907" s="100">
        <v>24283</v>
      </c>
      <c r="D907" s="233" t="s">
        <v>1318</v>
      </c>
      <c r="E907" s="101" t="s">
        <v>403</v>
      </c>
      <c r="F907" s="220" t="s">
        <v>1571</v>
      </c>
      <c r="G907" s="216" t="s">
        <v>1552</v>
      </c>
      <c r="H907" s="216">
        <v>21.517999999999997</v>
      </c>
      <c r="I907" s="220" t="s">
        <v>417</v>
      </c>
      <c r="J907" s="137">
        <v>12</v>
      </c>
      <c r="K907" s="105">
        <v>19.46</v>
      </c>
      <c r="L907" s="105" t="s">
        <v>1575</v>
      </c>
      <c r="M907" s="129">
        <f>SUMIFS('C - Sazby a jednotkové ceny'!$H$7:$H$69,'C - Sazby a jednotkové ceny'!$E$7:$E$69,I907,'C - Sazby a jednotkové ceny'!$F$7:$F$69,J907)</f>
        <v>0</v>
      </c>
      <c r="N907" s="131">
        <f t="shared" si="14"/>
        <v>0</v>
      </c>
      <c r="O907" s="137" t="s">
        <v>1586</v>
      </c>
      <c r="P907" s="105" t="s">
        <v>1585</v>
      </c>
      <c r="Q907" s="105" t="s">
        <v>1585</v>
      </c>
      <c r="R907" s="105" t="s">
        <v>1585</v>
      </c>
      <c r="S907" s="105" t="s">
        <v>1585</v>
      </c>
      <c r="T907" s="105" t="s">
        <v>1585</v>
      </c>
    </row>
    <row r="908" spans="1:20" ht="15" customHeight="1" x14ac:dyDescent="0.2">
      <c r="A908" s="230" t="s">
        <v>2510</v>
      </c>
      <c r="B908" s="99">
        <v>64</v>
      </c>
      <c r="C908" s="100">
        <v>24283</v>
      </c>
      <c r="D908" s="233" t="s">
        <v>1319</v>
      </c>
      <c r="E908" s="101" t="s">
        <v>403</v>
      </c>
      <c r="F908" s="220" t="s">
        <v>1571</v>
      </c>
      <c r="G908" s="216" t="s">
        <v>1552</v>
      </c>
      <c r="H908" s="216">
        <v>21.517999999999997</v>
      </c>
      <c r="I908" s="220" t="s">
        <v>417</v>
      </c>
      <c r="J908" s="137">
        <v>12</v>
      </c>
      <c r="K908" s="105">
        <v>40.97</v>
      </c>
      <c r="L908" s="105" t="s">
        <v>1575</v>
      </c>
      <c r="M908" s="129">
        <f>SUMIFS('C - Sazby a jednotkové ceny'!$H$7:$H$69,'C - Sazby a jednotkové ceny'!$E$7:$E$69,I908,'C - Sazby a jednotkové ceny'!$F$7:$F$69,J908)</f>
        <v>0</v>
      </c>
      <c r="N908" s="131">
        <f t="shared" si="14"/>
        <v>0</v>
      </c>
      <c r="O908" s="137" t="s">
        <v>1586</v>
      </c>
      <c r="P908" s="105" t="s">
        <v>1585</v>
      </c>
      <c r="Q908" s="105" t="s">
        <v>1585</v>
      </c>
      <c r="R908" s="105" t="s">
        <v>1585</v>
      </c>
      <c r="S908" s="105" t="s">
        <v>1585</v>
      </c>
      <c r="T908" s="105" t="s">
        <v>1585</v>
      </c>
    </row>
    <row r="909" spans="1:20" ht="15" customHeight="1" x14ac:dyDescent="0.2">
      <c r="A909" s="230" t="s">
        <v>2510</v>
      </c>
      <c r="B909" s="99">
        <v>64</v>
      </c>
      <c r="C909" s="100">
        <v>24283</v>
      </c>
      <c r="D909" s="233" t="s">
        <v>1320</v>
      </c>
      <c r="E909" s="101" t="s">
        <v>403</v>
      </c>
      <c r="F909" s="220" t="s">
        <v>1571</v>
      </c>
      <c r="G909" s="216" t="s">
        <v>1552</v>
      </c>
      <c r="H909" s="216">
        <v>21.517999999999997</v>
      </c>
      <c r="I909" s="220" t="s">
        <v>417</v>
      </c>
      <c r="J909" s="137">
        <v>12</v>
      </c>
      <c r="K909" s="105">
        <v>21.17</v>
      </c>
      <c r="L909" s="105" t="s">
        <v>1575</v>
      </c>
      <c r="M909" s="129">
        <f>SUMIFS('C - Sazby a jednotkové ceny'!$H$7:$H$69,'C - Sazby a jednotkové ceny'!$E$7:$E$69,I909,'C - Sazby a jednotkové ceny'!$F$7:$F$69,J909)</f>
        <v>0</v>
      </c>
      <c r="N909" s="131">
        <f t="shared" si="14"/>
        <v>0</v>
      </c>
      <c r="O909" s="137" t="s">
        <v>1586</v>
      </c>
      <c r="P909" s="105" t="s">
        <v>1585</v>
      </c>
      <c r="Q909" s="105" t="s">
        <v>1585</v>
      </c>
      <c r="R909" s="105" t="s">
        <v>1585</v>
      </c>
      <c r="S909" s="105" t="s">
        <v>1585</v>
      </c>
      <c r="T909" s="105" t="s">
        <v>1585</v>
      </c>
    </row>
    <row r="910" spans="1:20" ht="15" customHeight="1" x14ac:dyDescent="0.2">
      <c r="A910" s="230" t="s">
        <v>2510</v>
      </c>
      <c r="B910" s="99">
        <v>64</v>
      </c>
      <c r="C910" s="100">
        <v>24283</v>
      </c>
      <c r="D910" s="233" t="s">
        <v>1321</v>
      </c>
      <c r="E910" s="101" t="s">
        <v>403</v>
      </c>
      <c r="F910" s="220" t="s">
        <v>1571</v>
      </c>
      <c r="G910" s="216" t="s">
        <v>1552</v>
      </c>
      <c r="H910" s="216">
        <v>15.300800000000001</v>
      </c>
      <c r="I910" s="220" t="s">
        <v>417</v>
      </c>
      <c r="J910" s="137">
        <v>12</v>
      </c>
      <c r="K910" s="105">
        <v>22.43</v>
      </c>
      <c r="L910" s="105" t="s">
        <v>1575</v>
      </c>
      <c r="M910" s="129">
        <f>SUMIFS('C - Sazby a jednotkové ceny'!$H$7:$H$69,'C - Sazby a jednotkové ceny'!$E$7:$E$69,I910,'C - Sazby a jednotkové ceny'!$F$7:$F$69,J910)</f>
        <v>0</v>
      </c>
      <c r="N910" s="131">
        <f t="shared" si="14"/>
        <v>0</v>
      </c>
      <c r="O910" s="137" t="s">
        <v>1586</v>
      </c>
      <c r="P910" s="105" t="s">
        <v>1585</v>
      </c>
      <c r="Q910" s="105" t="s">
        <v>1585</v>
      </c>
      <c r="R910" s="105" t="s">
        <v>1585</v>
      </c>
      <c r="S910" s="105" t="s">
        <v>1585</v>
      </c>
      <c r="T910" s="105" t="s">
        <v>1585</v>
      </c>
    </row>
    <row r="911" spans="1:20" ht="15" customHeight="1" x14ac:dyDescent="0.2">
      <c r="A911" s="230" t="s">
        <v>2510</v>
      </c>
      <c r="B911" s="99">
        <v>64</v>
      </c>
      <c r="C911" s="100">
        <v>24283</v>
      </c>
      <c r="D911" s="233" t="s">
        <v>1322</v>
      </c>
      <c r="E911" s="101" t="s">
        <v>403</v>
      </c>
      <c r="F911" s="220" t="s">
        <v>1571</v>
      </c>
      <c r="G911" s="216" t="s">
        <v>1552</v>
      </c>
      <c r="H911" s="216">
        <v>0</v>
      </c>
      <c r="I911" s="220" t="s">
        <v>417</v>
      </c>
      <c r="J911" s="137">
        <v>12</v>
      </c>
      <c r="K911" s="105">
        <v>6.81</v>
      </c>
      <c r="L911" s="105" t="s">
        <v>1575</v>
      </c>
      <c r="M911" s="129">
        <f>SUMIFS('C - Sazby a jednotkové ceny'!$H$7:$H$69,'C - Sazby a jednotkové ceny'!$E$7:$E$69,I911,'C - Sazby a jednotkové ceny'!$F$7:$F$69,J911)</f>
        <v>0</v>
      </c>
      <c r="N911" s="131">
        <f t="shared" si="14"/>
        <v>0</v>
      </c>
      <c r="O911" s="137" t="s">
        <v>1586</v>
      </c>
      <c r="P911" s="105" t="s">
        <v>1585</v>
      </c>
      <c r="Q911" s="105" t="s">
        <v>1585</v>
      </c>
      <c r="R911" s="105" t="s">
        <v>1585</v>
      </c>
      <c r="S911" s="105" t="s">
        <v>1585</v>
      </c>
      <c r="T911" s="105" t="s">
        <v>1585</v>
      </c>
    </row>
    <row r="912" spans="1:20" ht="15" customHeight="1" x14ac:dyDescent="0.2">
      <c r="A912" s="230" t="s">
        <v>2510</v>
      </c>
      <c r="B912" s="99">
        <v>64</v>
      </c>
      <c r="C912" s="100">
        <v>24283</v>
      </c>
      <c r="D912" s="233" t="s">
        <v>1323</v>
      </c>
      <c r="E912" s="101" t="s">
        <v>403</v>
      </c>
      <c r="F912" s="220" t="s">
        <v>1571</v>
      </c>
      <c r="G912" s="216" t="s">
        <v>1552</v>
      </c>
      <c r="H912" s="216">
        <v>21.517999999999997</v>
      </c>
      <c r="I912" s="220" t="s">
        <v>417</v>
      </c>
      <c r="J912" s="137">
        <v>12</v>
      </c>
      <c r="K912" s="105">
        <v>20.440000000000001</v>
      </c>
      <c r="L912" s="105" t="s">
        <v>1575</v>
      </c>
      <c r="M912" s="129">
        <f>SUMIFS('C - Sazby a jednotkové ceny'!$H$7:$H$69,'C - Sazby a jednotkové ceny'!$E$7:$E$69,I912,'C - Sazby a jednotkové ceny'!$F$7:$F$69,J912)</f>
        <v>0</v>
      </c>
      <c r="N912" s="131">
        <f t="shared" si="14"/>
        <v>0</v>
      </c>
      <c r="O912" s="137" t="s">
        <v>1586</v>
      </c>
      <c r="P912" s="105" t="s">
        <v>1585</v>
      </c>
      <c r="Q912" s="105" t="s">
        <v>1585</v>
      </c>
      <c r="R912" s="105" t="s">
        <v>1585</v>
      </c>
      <c r="S912" s="105" t="s">
        <v>1585</v>
      </c>
      <c r="T912" s="105" t="s">
        <v>1585</v>
      </c>
    </row>
    <row r="913" spans="1:20" ht="15" customHeight="1" x14ac:dyDescent="0.2">
      <c r="A913" s="230" t="s">
        <v>2510</v>
      </c>
      <c r="B913" s="99">
        <v>64</v>
      </c>
      <c r="C913" s="100">
        <v>24283</v>
      </c>
      <c r="D913" s="233" t="s">
        <v>1324</v>
      </c>
      <c r="E913" s="101" t="s">
        <v>403</v>
      </c>
      <c r="F913" s="220" t="s">
        <v>1571</v>
      </c>
      <c r="G913" s="216" t="s">
        <v>1552</v>
      </c>
      <c r="H913" s="216">
        <v>15.300800000000001</v>
      </c>
      <c r="I913" s="220" t="s">
        <v>417</v>
      </c>
      <c r="J913" s="137">
        <v>12</v>
      </c>
      <c r="K913" s="105">
        <v>23.38</v>
      </c>
      <c r="L913" s="105" t="s">
        <v>1575</v>
      </c>
      <c r="M913" s="129">
        <f>SUMIFS('C - Sazby a jednotkové ceny'!$H$7:$H$69,'C - Sazby a jednotkové ceny'!$E$7:$E$69,I913,'C - Sazby a jednotkové ceny'!$F$7:$F$69,J913)</f>
        <v>0</v>
      </c>
      <c r="N913" s="131">
        <f t="shared" si="14"/>
        <v>0</v>
      </c>
      <c r="O913" s="137" t="s">
        <v>1586</v>
      </c>
      <c r="P913" s="105" t="s">
        <v>1585</v>
      </c>
      <c r="Q913" s="105" t="s">
        <v>1585</v>
      </c>
      <c r="R913" s="105" t="s">
        <v>1585</v>
      </c>
      <c r="S913" s="105" t="s">
        <v>1585</v>
      </c>
      <c r="T913" s="105" t="s">
        <v>1585</v>
      </c>
    </row>
    <row r="914" spans="1:20" ht="15" customHeight="1" x14ac:dyDescent="0.2">
      <c r="A914" s="230" t="s">
        <v>2510</v>
      </c>
      <c r="B914" s="99">
        <v>64</v>
      </c>
      <c r="C914" s="100">
        <v>24283</v>
      </c>
      <c r="D914" s="233" t="s">
        <v>1325</v>
      </c>
      <c r="E914" s="101" t="s">
        <v>403</v>
      </c>
      <c r="F914" s="220" t="s">
        <v>1571</v>
      </c>
      <c r="G914" s="216" t="s">
        <v>1552</v>
      </c>
      <c r="H914" s="216">
        <v>21.517999999999997</v>
      </c>
      <c r="I914" s="220" t="s">
        <v>417</v>
      </c>
      <c r="J914" s="137">
        <v>12</v>
      </c>
      <c r="K914" s="105">
        <v>24.25</v>
      </c>
      <c r="L914" s="105" t="s">
        <v>1575</v>
      </c>
      <c r="M914" s="129">
        <f>SUMIFS('C - Sazby a jednotkové ceny'!$H$7:$H$69,'C - Sazby a jednotkové ceny'!$E$7:$E$69,I914,'C - Sazby a jednotkové ceny'!$F$7:$F$69,J914)</f>
        <v>0</v>
      </c>
      <c r="N914" s="131">
        <f t="shared" si="14"/>
        <v>0</v>
      </c>
      <c r="O914" s="137" t="s">
        <v>1586</v>
      </c>
      <c r="P914" s="105" t="s">
        <v>1585</v>
      </c>
      <c r="Q914" s="105" t="s">
        <v>1585</v>
      </c>
      <c r="R914" s="105" t="s">
        <v>1585</v>
      </c>
      <c r="S914" s="105" t="s">
        <v>1585</v>
      </c>
      <c r="T914" s="105" t="s">
        <v>1585</v>
      </c>
    </row>
    <row r="915" spans="1:20" ht="15" customHeight="1" x14ac:dyDescent="0.2">
      <c r="A915" s="230" t="s">
        <v>2510</v>
      </c>
      <c r="B915" s="99">
        <v>64</v>
      </c>
      <c r="C915" s="100">
        <v>24283</v>
      </c>
      <c r="D915" s="233" t="s">
        <v>1326</v>
      </c>
      <c r="E915" s="101" t="s">
        <v>403</v>
      </c>
      <c r="F915" s="220" t="s">
        <v>1571</v>
      </c>
      <c r="G915" s="216" t="s">
        <v>1552</v>
      </c>
      <c r="H915" s="216">
        <v>21.517999999999997</v>
      </c>
      <c r="I915" s="220" t="s">
        <v>417</v>
      </c>
      <c r="J915" s="137">
        <v>12</v>
      </c>
      <c r="K915" s="105">
        <v>13.65</v>
      </c>
      <c r="L915" s="105" t="s">
        <v>1575</v>
      </c>
      <c r="M915" s="129">
        <f>SUMIFS('C - Sazby a jednotkové ceny'!$H$7:$H$69,'C - Sazby a jednotkové ceny'!$E$7:$E$69,I915,'C - Sazby a jednotkové ceny'!$F$7:$F$69,J915)</f>
        <v>0</v>
      </c>
      <c r="N915" s="131">
        <f t="shared" si="14"/>
        <v>0</v>
      </c>
      <c r="O915" s="137" t="s">
        <v>1586</v>
      </c>
      <c r="P915" s="105" t="s">
        <v>1585</v>
      </c>
      <c r="Q915" s="105" t="s">
        <v>1585</v>
      </c>
      <c r="R915" s="105" t="s">
        <v>1585</v>
      </c>
      <c r="S915" s="105" t="s">
        <v>1585</v>
      </c>
      <c r="T915" s="105" t="s">
        <v>1585</v>
      </c>
    </row>
    <row r="916" spans="1:20" ht="15" customHeight="1" x14ac:dyDescent="0.2">
      <c r="A916" s="230" t="s">
        <v>2510</v>
      </c>
      <c r="B916" s="99">
        <v>64</v>
      </c>
      <c r="C916" s="100">
        <v>24283</v>
      </c>
      <c r="D916" s="233" t="s">
        <v>1327</v>
      </c>
      <c r="E916" s="101" t="s">
        <v>403</v>
      </c>
      <c r="F916" s="220" t="s">
        <v>1571</v>
      </c>
      <c r="G916" s="216" t="s">
        <v>2526</v>
      </c>
      <c r="H916" s="216">
        <v>0</v>
      </c>
      <c r="I916" s="220" t="s">
        <v>417</v>
      </c>
      <c r="J916" s="137">
        <v>12</v>
      </c>
      <c r="K916" s="105">
        <v>5.2</v>
      </c>
      <c r="L916" s="105" t="s">
        <v>1575</v>
      </c>
      <c r="M916" s="129">
        <f>SUMIFS('C - Sazby a jednotkové ceny'!$H$7:$H$69,'C - Sazby a jednotkové ceny'!$E$7:$E$69,I916,'C - Sazby a jednotkové ceny'!$F$7:$F$69,J916)</f>
        <v>0</v>
      </c>
      <c r="N916" s="131">
        <f t="shared" si="14"/>
        <v>0</v>
      </c>
      <c r="O916" s="137" t="s">
        <v>1586</v>
      </c>
      <c r="P916" s="105" t="s">
        <v>1585</v>
      </c>
      <c r="Q916" s="105" t="s">
        <v>1585</v>
      </c>
      <c r="R916" s="105" t="s">
        <v>1585</v>
      </c>
      <c r="S916" s="105" t="s">
        <v>1585</v>
      </c>
      <c r="T916" s="105" t="s">
        <v>1585</v>
      </c>
    </row>
    <row r="917" spans="1:20" ht="15" customHeight="1" x14ac:dyDescent="0.2">
      <c r="A917" s="230" t="s">
        <v>2510</v>
      </c>
      <c r="B917" s="99">
        <v>64</v>
      </c>
      <c r="C917" s="100">
        <v>24283</v>
      </c>
      <c r="D917" s="233" t="s">
        <v>1328</v>
      </c>
      <c r="E917" s="101" t="s">
        <v>403</v>
      </c>
      <c r="F917" s="220" t="s">
        <v>1571</v>
      </c>
      <c r="G917" s="216" t="s">
        <v>1552</v>
      </c>
      <c r="H917" s="216">
        <v>21.517999999999997</v>
      </c>
      <c r="I917" s="220" t="s">
        <v>417</v>
      </c>
      <c r="J917" s="137">
        <v>12</v>
      </c>
      <c r="K917" s="105">
        <v>21.51</v>
      </c>
      <c r="L917" s="105" t="s">
        <v>1575</v>
      </c>
      <c r="M917" s="129">
        <f>SUMIFS('C - Sazby a jednotkové ceny'!$H$7:$H$69,'C - Sazby a jednotkové ceny'!$E$7:$E$69,I917,'C - Sazby a jednotkové ceny'!$F$7:$F$69,J917)</f>
        <v>0</v>
      </c>
      <c r="N917" s="131">
        <f t="shared" si="14"/>
        <v>0</v>
      </c>
      <c r="O917" s="137" t="s">
        <v>1586</v>
      </c>
      <c r="P917" s="105" t="s">
        <v>1585</v>
      </c>
      <c r="Q917" s="105" t="s">
        <v>1585</v>
      </c>
      <c r="R917" s="105" t="s">
        <v>1585</v>
      </c>
      <c r="S917" s="105" t="s">
        <v>1585</v>
      </c>
      <c r="T917" s="105" t="s">
        <v>1585</v>
      </c>
    </row>
    <row r="918" spans="1:20" ht="15" customHeight="1" x14ac:dyDescent="0.2">
      <c r="A918" s="230" t="s">
        <v>2510</v>
      </c>
      <c r="B918" s="99">
        <v>64</v>
      </c>
      <c r="C918" s="100">
        <v>24283</v>
      </c>
      <c r="D918" s="233" t="s">
        <v>1329</v>
      </c>
      <c r="E918" s="101" t="s">
        <v>403</v>
      </c>
      <c r="F918" s="220" t="s">
        <v>1571</v>
      </c>
      <c r="G918" s="216" t="s">
        <v>1552</v>
      </c>
      <c r="H918" s="216">
        <v>21.517999999999997</v>
      </c>
      <c r="I918" s="220" t="s">
        <v>417</v>
      </c>
      <c r="J918" s="137">
        <v>12</v>
      </c>
      <c r="K918" s="105">
        <v>18.09</v>
      </c>
      <c r="L918" s="105" t="s">
        <v>1575</v>
      </c>
      <c r="M918" s="129">
        <f>SUMIFS('C - Sazby a jednotkové ceny'!$H$7:$H$69,'C - Sazby a jednotkové ceny'!$E$7:$E$69,I918,'C - Sazby a jednotkové ceny'!$F$7:$F$69,J918)</f>
        <v>0</v>
      </c>
      <c r="N918" s="131">
        <f t="shared" si="14"/>
        <v>0</v>
      </c>
      <c r="O918" s="137" t="s">
        <v>1586</v>
      </c>
      <c r="P918" s="105" t="s">
        <v>1585</v>
      </c>
      <c r="Q918" s="105" t="s">
        <v>1585</v>
      </c>
      <c r="R918" s="105" t="s">
        <v>1585</v>
      </c>
      <c r="S918" s="105" t="s">
        <v>1585</v>
      </c>
      <c r="T918" s="105" t="s">
        <v>1585</v>
      </c>
    </row>
    <row r="919" spans="1:20" ht="15" customHeight="1" x14ac:dyDescent="0.2">
      <c r="A919" s="230" t="s">
        <v>2510</v>
      </c>
      <c r="B919" s="99">
        <v>64</v>
      </c>
      <c r="C919" s="100">
        <v>24283</v>
      </c>
      <c r="D919" s="233" t="s">
        <v>1330</v>
      </c>
      <c r="E919" s="101" t="s">
        <v>403</v>
      </c>
      <c r="F919" s="220" t="s">
        <v>1571</v>
      </c>
      <c r="G919" s="216" t="s">
        <v>1552</v>
      </c>
      <c r="H919" s="216">
        <v>43.035999999999994</v>
      </c>
      <c r="I919" s="220" t="s">
        <v>417</v>
      </c>
      <c r="J919" s="137">
        <v>12</v>
      </c>
      <c r="K919" s="105">
        <v>31.67</v>
      </c>
      <c r="L919" s="105" t="s">
        <v>1575</v>
      </c>
      <c r="M919" s="129">
        <f>SUMIFS('C - Sazby a jednotkové ceny'!$H$7:$H$69,'C - Sazby a jednotkové ceny'!$E$7:$E$69,I919,'C - Sazby a jednotkové ceny'!$F$7:$F$69,J919)</f>
        <v>0</v>
      </c>
      <c r="N919" s="131">
        <f t="shared" si="14"/>
        <v>0</v>
      </c>
      <c r="O919" s="137" t="s">
        <v>1586</v>
      </c>
      <c r="P919" s="105" t="s">
        <v>1585</v>
      </c>
      <c r="Q919" s="105" t="s">
        <v>1585</v>
      </c>
      <c r="R919" s="105" t="s">
        <v>1585</v>
      </c>
      <c r="S919" s="105" t="s">
        <v>1585</v>
      </c>
      <c r="T919" s="105" t="s">
        <v>1585</v>
      </c>
    </row>
    <row r="920" spans="1:20" ht="15" customHeight="1" x14ac:dyDescent="0.2">
      <c r="A920" s="230" t="s">
        <v>2510</v>
      </c>
      <c r="B920" s="99">
        <v>64</v>
      </c>
      <c r="C920" s="100">
        <v>24283</v>
      </c>
      <c r="D920" s="233" t="s">
        <v>1331</v>
      </c>
      <c r="E920" s="101" t="s">
        <v>403</v>
      </c>
      <c r="F920" s="220" t="s">
        <v>1571</v>
      </c>
      <c r="G920" s="216" t="s">
        <v>2526</v>
      </c>
      <c r="H920" s="216">
        <v>0</v>
      </c>
      <c r="I920" s="220" t="s">
        <v>417</v>
      </c>
      <c r="J920" s="137">
        <v>12</v>
      </c>
      <c r="K920" s="105">
        <v>11.76</v>
      </c>
      <c r="L920" s="105" t="s">
        <v>1575</v>
      </c>
      <c r="M920" s="129">
        <f>SUMIFS('C - Sazby a jednotkové ceny'!$H$7:$H$69,'C - Sazby a jednotkové ceny'!$E$7:$E$69,I920,'C - Sazby a jednotkové ceny'!$F$7:$F$69,J920)</f>
        <v>0</v>
      </c>
      <c r="N920" s="131">
        <f t="shared" si="14"/>
        <v>0</v>
      </c>
      <c r="O920" s="137" t="s">
        <v>1586</v>
      </c>
      <c r="P920" s="105" t="s">
        <v>1585</v>
      </c>
      <c r="Q920" s="105" t="s">
        <v>1585</v>
      </c>
      <c r="R920" s="105" t="s">
        <v>1585</v>
      </c>
      <c r="S920" s="105" t="s">
        <v>1585</v>
      </c>
      <c r="T920" s="105" t="s">
        <v>1585</v>
      </c>
    </row>
    <row r="921" spans="1:20" ht="15" customHeight="1" x14ac:dyDescent="0.2">
      <c r="A921" s="230" t="s">
        <v>2510</v>
      </c>
      <c r="B921" s="99">
        <v>64</v>
      </c>
      <c r="C921" s="100">
        <v>24283</v>
      </c>
      <c r="D921" s="233" t="s">
        <v>1332</v>
      </c>
      <c r="E921" s="101" t="s">
        <v>403</v>
      </c>
      <c r="F921" s="220" t="s">
        <v>1571</v>
      </c>
      <c r="G921" s="216" t="s">
        <v>1552</v>
      </c>
      <c r="H921" s="216">
        <v>21.517999999999997</v>
      </c>
      <c r="I921" s="220" t="s">
        <v>417</v>
      </c>
      <c r="J921" s="137">
        <v>12</v>
      </c>
      <c r="K921" s="105">
        <v>21.17</v>
      </c>
      <c r="L921" s="105" t="s">
        <v>1575</v>
      </c>
      <c r="M921" s="129">
        <f>SUMIFS('C - Sazby a jednotkové ceny'!$H$7:$H$69,'C - Sazby a jednotkové ceny'!$E$7:$E$69,I921,'C - Sazby a jednotkové ceny'!$F$7:$F$69,J921)</f>
        <v>0</v>
      </c>
      <c r="N921" s="131">
        <f t="shared" si="14"/>
        <v>0</v>
      </c>
      <c r="O921" s="137" t="s">
        <v>1586</v>
      </c>
      <c r="P921" s="105" t="s">
        <v>1585</v>
      </c>
      <c r="Q921" s="105" t="s">
        <v>1585</v>
      </c>
      <c r="R921" s="105" t="s">
        <v>1585</v>
      </c>
      <c r="S921" s="105" t="s">
        <v>1585</v>
      </c>
      <c r="T921" s="105" t="s">
        <v>1585</v>
      </c>
    </row>
    <row r="922" spans="1:20" ht="15" customHeight="1" x14ac:dyDescent="0.2">
      <c r="A922" s="230" t="s">
        <v>489</v>
      </c>
      <c r="B922" s="99">
        <v>64</v>
      </c>
      <c r="C922" s="100">
        <v>24283</v>
      </c>
      <c r="D922" s="233" t="s">
        <v>1333</v>
      </c>
      <c r="E922" s="101" t="s">
        <v>403</v>
      </c>
      <c r="F922" s="220" t="s">
        <v>1571</v>
      </c>
      <c r="G922" s="216" t="s">
        <v>1552</v>
      </c>
      <c r="H922" s="216">
        <v>21.517999999999997</v>
      </c>
      <c r="I922" s="220" t="s">
        <v>417</v>
      </c>
      <c r="J922" s="137">
        <v>12</v>
      </c>
      <c r="K922" s="105">
        <v>18.77</v>
      </c>
      <c r="L922" s="105" t="s">
        <v>1575</v>
      </c>
      <c r="M922" s="129">
        <f>SUMIFS('C - Sazby a jednotkové ceny'!$H$7:$H$69,'C - Sazby a jednotkové ceny'!$E$7:$E$69,I922,'C - Sazby a jednotkové ceny'!$F$7:$F$69,J922)</f>
        <v>0</v>
      </c>
      <c r="N922" s="131">
        <f t="shared" si="14"/>
        <v>0</v>
      </c>
      <c r="O922" s="137" t="s">
        <v>1586</v>
      </c>
      <c r="P922" s="105" t="s">
        <v>1585</v>
      </c>
      <c r="Q922" s="105" t="s">
        <v>1585</v>
      </c>
      <c r="R922" s="105" t="s">
        <v>1585</v>
      </c>
      <c r="S922" s="105" t="s">
        <v>1585</v>
      </c>
      <c r="T922" s="105" t="s">
        <v>1585</v>
      </c>
    </row>
    <row r="923" spans="1:20" ht="15" customHeight="1" x14ac:dyDescent="0.2">
      <c r="A923" s="230" t="s">
        <v>2510</v>
      </c>
      <c r="B923" s="99">
        <v>64</v>
      </c>
      <c r="C923" s="100">
        <v>24283</v>
      </c>
      <c r="D923" s="233" t="s">
        <v>1334</v>
      </c>
      <c r="E923" s="101" t="s">
        <v>403</v>
      </c>
      <c r="F923" s="220" t="s">
        <v>1571</v>
      </c>
      <c r="G923" s="216" t="s">
        <v>1552</v>
      </c>
      <c r="H923" s="216">
        <v>43.035999999999994</v>
      </c>
      <c r="I923" s="220" t="s">
        <v>417</v>
      </c>
      <c r="J923" s="137">
        <v>12</v>
      </c>
      <c r="K923" s="105">
        <v>40.97</v>
      </c>
      <c r="L923" s="105" t="s">
        <v>1575</v>
      </c>
      <c r="M923" s="129">
        <f>SUMIFS('C - Sazby a jednotkové ceny'!$H$7:$H$69,'C - Sazby a jednotkové ceny'!$E$7:$E$69,I923,'C - Sazby a jednotkové ceny'!$F$7:$F$69,J923)</f>
        <v>0</v>
      </c>
      <c r="N923" s="131">
        <f t="shared" si="14"/>
        <v>0</v>
      </c>
      <c r="O923" s="137" t="s">
        <v>1586</v>
      </c>
      <c r="P923" s="105" t="s">
        <v>1585</v>
      </c>
      <c r="Q923" s="105" t="s">
        <v>1585</v>
      </c>
      <c r="R923" s="105" t="s">
        <v>1585</v>
      </c>
      <c r="S923" s="105" t="s">
        <v>1585</v>
      </c>
      <c r="T923" s="105" t="s">
        <v>1585</v>
      </c>
    </row>
    <row r="924" spans="1:20" ht="15" customHeight="1" x14ac:dyDescent="0.2">
      <c r="A924" s="230" t="s">
        <v>489</v>
      </c>
      <c r="B924" s="99">
        <v>64</v>
      </c>
      <c r="C924" s="100">
        <v>24283</v>
      </c>
      <c r="D924" s="233" t="s">
        <v>1335</v>
      </c>
      <c r="E924" s="101" t="s">
        <v>403</v>
      </c>
      <c r="F924" s="220" t="s">
        <v>1571</v>
      </c>
      <c r="G924" s="216" t="s">
        <v>1552</v>
      </c>
      <c r="H924" s="216">
        <v>36.818799999999996</v>
      </c>
      <c r="I924" s="220" t="s">
        <v>417</v>
      </c>
      <c r="J924" s="137">
        <v>12</v>
      </c>
      <c r="K924" s="105">
        <v>49.48</v>
      </c>
      <c r="L924" s="105" t="s">
        <v>1575</v>
      </c>
      <c r="M924" s="129">
        <f>SUMIFS('C - Sazby a jednotkové ceny'!$H$7:$H$69,'C - Sazby a jednotkové ceny'!$E$7:$E$69,I924,'C - Sazby a jednotkové ceny'!$F$7:$F$69,J924)</f>
        <v>0</v>
      </c>
      <c r="N924" s="131">
        <f t="shared" si="14"/>
        <v>0</v>
      </c>
      <c r="O924" s="137" t="s">
        <v>1586</v>
      </c>
      <c r="P924" s="105" t="s">
        <v>1585</v>
      </c>
      <c r="Q924" s="105" t="s">
        <v>1585</v>
      </c>
      <c r="R924" s="105" t="s">
        <v>1585</v>
      </c>
      <c r="S924" s="105" t="s">
        <v>1585</v>
      </c>
      <c r="T924" s="105" t="s">
        <v>1585</v>
      </c>
    </row>
    <row r="925" spans="1:20" ht="15" customHeight="1" x14ac:dyDescent="0.2">
      <c r="A925" s="230" t="s">
        <v>489</v>
      </c>
      <c r="B925" s="99">
        <v>64</v>
      </c>
      <c r="C925" s="100">
        <v>24283</v>
      </c>
      <c r="D925" s="233" t="s">
        <v>1336</v>
      </c>
      <c r="E925" s="101" t="s">
        <v>403</v>
      </c>
      <c r="F925" s="220" t="s">
        <v>1571</v>
      </c>
      <c r="G925" s="216" t="s">
        <v>1552</v>
      </c>
      <c r="H925" s="216">
        <v>36.818799999999996</v>
      </c>
      <c r="I925" s="220" t="s">
        <v>417</v>
      </c>
      <c r="J925" s="137">
        <v>12</v>
      </c>
      <c r="K925" s="105">
        <v>34.82</v>
      </c>
      <c r="L925" s="105" t="s">
        <v>1575</v>
      </c>
      <c r="M925" s="129">
        <f>SUMIFS('C - Sazby a jednotkové ceny'!$H$7:$H$69,'C - Sazby a jednotkové ceny'!$E$7:$E$69,I925,'C - Sazby a jednotkové ceny'!$F$7:$F$69,J925)</f>
        <v>0</v>
      </c>
      <c r="N925" s="131">
        <f t="shared" si="14"/>
        <v>0</v>
      </c>
      <c r="O925" s="137" t="s">
        <v>1586</v>
      </c>
      <c r="P925" s="105" t="s">
        <v>1585</v>
      </c>
      <c r="Q925" s="105" t="s">
        <v>1585</v>
      </c>
      <c r="R925" s="105" t="s">
        <v>1585</v>
      </c>
      <c r="S925" s="105" t="s">
        <v>1585</v>
      </c>
      <c r="T925" s="105" t="s">
        <v>1585</v>
      </c>
    </row>
    <row r="926" spans="1:20" ht="15" customHeight="1" x14ac:dyDescent="0.2">
      <c r="A926" s="230" t="s">
        <v>489</v>
      </c>
      <c r="B926" s="99">
        <v>64</v>
      </c>
      <c r="C926" s="100">
        <v>24283</v>
      </c>
      <c r="D926" s="233" t="s">
        <v>1337</v>
      </c>
      <c r="E926" s="101" t="s">
        <v>403</v>
      </c>
      <c r="F926" s="220" t="s">
        <v>1571</v>
      </c>
      <c r="G926" s="216" t="s">
        <v>2540</v>
      </c>
      <c r="H926" s="216">
        <v>0</v>
      </c>
      <c r="I926" s="220" t="s">
        <v>417</v>
      </c>
      <c r="J926" s="137">
        <v>12</v>
      </c>
      <c r="K926" s="105">
        <v>10.57</v>
      </c>
      <c r="L926" s="105" t="s">
        <v>1575</v>
      </c>
      <c r="M926" s="129">
        <f>SUMIFS('C - Sazby a jednotkové ceny'!$H$7:$H$69,'C - Sazby a jednotkové ceny'!$E$7:$E$69,I926,'C - Sazby a jednotkové ceny'!$F$7:$F$69,J926)</f>
        <v>0</v>
      </c>
      <c r="N926" s="131">
        <f t="shared" si="14"/>
        <v>0</v>
      </c>
      <c r="O926" s="137" t="s">
        <v>1586</v>
      </c>
      <c r="P926" s="105" t="s">
        <v>1585</v>
      </c>
      <c r="Q926" s="105" t="s">
        <v>1585</v>
      </c>
      <c r="R926" s="105" t="s">
        <v>1585</v>
      </c>
      <c r="S926" s="105" t="s">
        <v>1585</v>
      </c>
      <c r="T926" s="105" t="s">
        <v>1585</v>
      </c>
    </row>
    <row r="927" spans="1:20" ht="15" customHeight="1" x14ac:dyDescent="0.2">
      <c r="A927" s="230" t="s">
        <v>489</v>
      </c>
      <c r="B927" s="99">
        <v>64</v>
      </c>
      <c r="C927" s="100">
        <v>24283</v>
      </c>
      <c r="D927" s="233" t="s">
        <v>1338</v>
      </c>
      <c r="E927" s="101" t="s">
        <v>403</v>
      </c>
      <c r="F927" s="220" t="s">
        <v>1571</v>
      </c>
      <c r="G927" s="216" t="s">
        <v>1552</v>
      </c>
      <c r="H927" s="216">
        <v>43.035999999999994</v>
      </c>
      <c r="I927" s="220" t="s">
        <v>417</v>
      </c>
      <c r="J927" s="137">
        <v>12</v>
      </c>
      <c r="K927" s="105">
        <v>37.35</v>
      </c>
      <c r="L927" s="105" t="s">
        <v>1575</v>
      </c>
      <c r="M927" s="129">
        <f>SUMIFS('C - Sazby a jednotkové ceny'!$H$7:$H$69,'C - Sazby a jednotkové ceny'!$E$7:$E$69,I927,'C - Sazby a jednotkové ceny'!$F$7:$F$69,J927)</f>
        <v>0</v>
      </c>
      <c r="N927" s="131">
        <f t="shared" si="14"/>
        <v>0</v>
      </c>
      <c r="O927" s="137" t="s">
        <v>1586</v>
      </c>
      <c r="P927" s="105" t="s">
        <v>1585</v>
      </c>
      <c r="Q927" s="105" t="s">
        <v>1585</v>
      </c>
      <c r="R927" s="105" t="s">
        <v>1585</v>
      </c>
      <c r="S927" s="105" t="s">
        <v>1585</v>
      </c>
      <c r="T927" s="105" t="s">
        <v>1585</v>
      </c>
    </row>
    <row r="928" spans="1:20" ht="15" customHeight="1" x14ac:dyDescent="0.2">
      <c r="A928" s="230" t="s">
        <v>489</v>
      </c>
      <c r="B928" s="99">
        <v>64</v>
      </c>
      <c r="C928" s="100">
        <v>24283</v>
      </c>
      <c r="D928" s="233" t="s">
        <v>1339</v>
      </c>
      <c r="E928" s="101" t="s">
        <v>403</v>
      </c>
      <c r="F928" s="220" t="s">
        <v>1571</v>
      </c>
      <c r="G928" s="216" t="s">
        <v>1552</v>
      </c>
      <c r="H928" s="216">
        <v>64.553999999999988</v>
      </c>
      <c r="I928" s="220" t="s">
        <v>417</v>
      </c>
      <c r="J928" s="137">
        <v>12</v>
      </c>
      <c r="K928" s="105">
        <v>52.18</v>
      </c>
      <c r="L928" s="105" t="s">
        <v>1575</v>
      </c>
      <c r="M928" s="129">
        <f>SUMIFS('C - Sazby a jednotkové ceny'!$H$7:$H$69,'C - Sazby a jednotkové ceny'!$E$7:$E$69,I928,'C - Sazby a jednotkové ceny'!$F$7:$F$69,J928)</f>
        <v>0</v>
      </c>
      <c r="N928" s="131">
        <f t="shared" si="14"/>
        <v>0</v>
      </c>
      <c r="O928" s="137" t="s">
        <v>1586</v>
      </c>
      <c r="P928" s="105" t="s">
        <v>1585</v>
      </c>
      <c r="Q928" s="105" t="s">
        <v>1585</v>
      </c>
      <c r="R928" s="105" t="s">
        <v>1585</v>
      </c>
      <c r="S928" s="105" t="s">
        <v>1585</v>
      </c>
      <c r="T928" s="105" t="s">
        <v>1585</v>
      </c>
    </row>
    <row r="929" spans="1:20" ht="15" customHeight="1" x14ac:dyDescent="0.2">
      <c r="A929" s="230" t="s">
        <v>489</v>
      </c>
      <c r="B929" s="99">
        <v>64</v>
      </c>
      <c r="C929" s="100">
        <v>24283</v>
      </c>
      <c r="D929" s="233" t="s">
        <v>1340</v>
      </c>
      <c r="E929" s="101" t="s">
        <v>403</v>
      </c>
      <c r="F929" s="220" t="s">
        <v>1571</v>
      </c>
      <c r="G929" s="216" t="s">
        <v>1552</v>
      </c>
      <c r="H929" s="216">
        <v>43.035999999999994</v>
      </c>
      <c r="I929" s="220" t="s">
        <v>417</v>
      </c>
      <c r="J929" s="137">
        <v>12</v>
      </c>
      <c r="K929" s="105">
        <v>33.79</v>
      </c>
      <c r="L929" s="105" t="s">
        <v>1575</v>
      </c>
      <c r="M929" s="129">
        <f>SUMIFS('C - Sazby a jednotkové ceny'!$H$7:$H$69,'C - Sazby a jednotkové ceny'!$E$7:$E$69,I929,'C - Sazby a jednotkové ceny'!$F$7:$F$69,J929)</f>
        <v>0</v>
      </c>
      <c r="N929" s="131">
        <f t="shared" si="14"/>
        <v>0</v>
      </c>
      <c r="O929" s="137" t="s">
        <v>1586</v>
      </c>
      <c r="P929" s="105" t="s">
        <v>1585</v>
      </c>
      <c r="Q929" s="105" t="s">
        <v>1585</v>
      </c>
      <c r="R929" s="105" t="s">
        <v>1585</v>
      </c>
      <c r="S929" s="105" t="s">
        <v>1585</v>
      </c>
      <c r="T929" s="105" t="s">
        <v>1585</v>
      </c>
    </row>
    <row r="930" spans="1:20" ht="15" customHeight="1" x14ac:dyDescent="0.2">
      <c r="A930" s="230" t="s">
        <v>489</v>
      </c>
      <c r="B930" s="99">
        <v>64</v>
      </c>
      <c r="C930" s="100">
        <v>24283</v>
      </c>
      <c r="D930" s="233" t="s">
        <v>1341</v>
      </c>
      <c r="E930" s="101" t="s">
        <v>403</v>
      </c>
      <c r="F930" s="220" t="s">
        <v>1571</v>
      </c>
      <c r="G930" s="216" t="s">
        <v>1552</v>
      </c>
      <c r="H930" s="216">
        <v>43.035999999999994</v>
      </c>
      <c r="I930" s="220" t="s">
        <v>417</v>
      </c>
      <c r="J930" s="137">
        <v>12</v>
      </c>
      <c r="K930" s="105">
        <v>37.4</v>
      </c>
      <c r="L930" s="105" t="s">
        <v>1575</v>
      </c>
      <c r="M930" s="129">
        <f>SUMIFS('C - Sazby a jednotkové ceny'!$H$7:$H$69,'C - Sazby a jednotkové ceny'!$E$7:$E$69,I930,'C - Sazby a jednotkové ceny'!$F$7:$F$69,J930)</f>
        <v>0</v>
      </c>
      <c r="N930" s="131">
        <f t="shared" si="14"/>
        <v>0</v>
      </c>
      <c r="O930" s="137" t="s">
        <v>1586</v>
      </c>
      <c r="P930" s="105" t="s">
        <v>1585</v>
      </c>
      <c r="Q930" s="105" t="s">
        <v>1585</v>
      </c>
      <c r="R930" s="105" t="s">
        <v>1585</v>
      </c>
      <c r="S930" s="105" t="s">
        <v>1585</v>
      </c>
      <c r="T930" s="105" t="s">
        <v>1585</v>
      </c>
    </row>
    <row r="931" spans="1:20" ht="15" customHeight="1" x14ac:dyDescent="0.2">
      <c r="A931" s="230" t="s">
        <v>489</v>
      </c>
      <c r="B931" s="99">
        <v>64</v>
      </c>
      <c r="C931" s="100">
        <v>24283</v>
      </c>
      <c r="D931" s="233" t="s">
        <v>1342</v>
      </c>
      <c r="E931" s="101" t="s">
        <v>403</v>
      </c>
      <c r="F931" s="220" t="s">
        <v>1571</v>
      </c>
      <c r="G931" s="216" t="s">
        <v>1559</v>
      </c>
      <c r="H931" s="216">
        <v>21.517999999999997</v>
      </c>
      <c r="I931" s="220" t="s">
        <v>417</v>
      </c>
      <c r="J931" s="137">
        <v>12</v>
      </c>
      <c r="K931" s="105">
        <v>17.84</v>
      </c>
      <c r="L931" s="105" t="s">
        <v>1575</v>
      </c>
      <c r="M931" s="129">
        <f>SUMIFS('C - Sazby a jednotkové ceny'!$H$7:$H$69,'C - Sazby a jednotkové ceny'!$E$7:$E$69,I931,'C - Sazby a jednotkové ceny'!$F$7:$F$69,J931)</f>
        <v>0</v>
      </c>
      <c r="N931" s="131">
        <f t="shared" si="14"/>
        <v>0</v>
      </c>
      <c r="O931" s="137" t="s">
        <v>1586</v>
      </c>
      <c r="P931" s="105" t="s">
        <v>1585</v>
      </c>
      <c r="Q931" s="105" t="s">
        <v>1585</v>
      </c>
      <c r="R931" s="105" t="s">
        <v>1585</v>
      </c>
      <c r="S931" s="105" t="s">
        <v>1585</v>
      </c>
      <c r="T931" s="105" t="s">
        <v>1585</v>
      </c>
    </row>
    <row r="932" spans="1:20" ht="15" customHeight="1" x14ac:dyDescent="0.2">
      <c r="A932" s="230" t="s">
        <v>489</v>
      </c>
      <c r="B932" s="99">
        <v>64</v>
      </c>
      <c r="C932" s="100">
        <v>24283</v>
      </c>
      <c r="D932" s="233" t="s">
        <v>1343</v>
      </c>
      <c r="E932" s="101" t="s">
        <v>403</v>
      </c>
      <c r="F932" s="220" t="s">
        <v>1571</v>
      </c>
      <c r="G932" s="216" t="s">
        <v>1552</v>
      </c>
      <c r="H932" s="216">
        <v>21.517999999999997</v>
      </c>
      <c r="I932" s="220" t="s">
        <v>417</v>
      </c>
      <c r="J932" s="137">
        <v>12</v>
      </c>
      <c r="K932" s="105">
        <v>18.09</v>
      </c>
      <c r="L932" s="105" t="s">
        <v>1575</v>
      </c>
      <c r="M932" s="129">
        <f>SUMIFS('C - Sazby a jednotkové ceny'!$H$7:$H$69,'C - Sazby a jednotkové ceny'!$E$7:$E$69,I932,'C - Sazby a jednotkové ceny'!$F$7:$F$69,J932)</f>
        <v>0</v>
      </c>
      <c r="N932" s="131">
        <f t="shared" si="14"/>
        <v>0</v>
      </c>
      <c r="O932" s="137" t="s">
        <v>1586</v>
      </c>
      <c r="P932" s="105" t="s">
        <v>1585</v>
      </c>
      <c r="Q932" s="105" t="s">
        <v>1585</v>
      </c>
      <c r="R932" s="105" t="s">
        <v>1585</v>
      </c>
      <c r="S932" s="105" t="s">
        <v>1585</v>
      </c>
      <c r="T932" s="105" t="s">
        <v>1585</v>
      </c>
    </row>
    <row r="933" spans="1:20" ht="15" customHeight="1" x14ac:dyDescent="0.2">
      <c r="A933" s="230" t="s">
        <v>489</v>
      </c>
      <c r="B933" s="99">
        <v>64</v>
      </c>
      <c r="C933" s="100">
        <v>24283</v>
      </c>
      <c r="D933" s="233" t="s">
        <v>1344</v>
      </c>
      <c r="E933" s="101" t="s">
        <v>403</v>
      </c>
      <c r="F933" s="220" t="s">
        <v>1571</v>
      </c>
      <c r="G933" s="216" t="s">
        <v>1552</v>
      </c>
      <c r="H933" s="216">
        <v>21.517999999999997</v>
      </c>
      <c r="I933" s="220" t="s">
        <v>417</v>
      </c>
      <c r="J933" s="137">
        <v>12</v>
      </c>
      <c r="K933" s="105">
        <v>14.79</v>
      </c>
      <c r="L933" s="105" t="s">
        <v>1575</v>
      </c>
      <c r="M933" s="129">
        <f>SUMIFS('C - Sazby a jednotkové ceny'!$H$7:$H$69,'C - Sazby a jednotkové ceny'!$E$7:$E$69,I933,'C - Sazby a jednotkové ceny'!$F$7:$F$69,J933)</f>
        <v>0</v>
      </c>
      <c r="N933" s="131">
        <f t="shared" si="14"/>
        <v>0</v>
      </c>
      <c r="O933" s="137" t="s">
        <v>1586</v>
      </c>
      <c r="P933" s="105" t="s">
        <v>1585</v>
      </c>
      <c r="Q933" s="105" t="s">
        <v>1585</v>
      </c>
      <c r="R933" s="105" t="s">
        <v>1585</v>
      </c>
      <c r="S933" s="105" t="s">
        <v>1585</v>
      </c>
      <c r="T933" s="105" t="s">
        <v>1585</v>
      </c>
    </row>
    <row r="934" spans="1:20" ht="15" customHeight="1" x14ac:dyDescent="0.2">
      <c r="A934" s="230" t="s">
        <v>489</v>
      </c>
      <c r="B934" s="99">
        <v>64</v>
      </c>
      <c r="C934" s="100">
        <v>24283</v>
      </c>
      <c r="D934" s="233" t="s">
        <v>1345</v>
      </c>
      <c r="E934" s="101" t="s">
        <v>403</v>
      </c>
      <c r="F934" s="220" t="s">
        <v>1571</v>
      </c>
      <c r="G934" s="216" t="s">
        <v>1552</v>
      </c>
      <c r="H934" s="216">
        <v>21.517999999999997</v>
      </c>
      <c r="I934" s="220" t="s">
        <v>417</v>
      </c>
      <c r="J934" s="137">
        <v>12</v>
      </c>
      <c r="K934" s="105">
        <v>13.26</v>
      </c>
      <c r="L934" s="105" t="s">
        <v>1575</v>
      </c>
      <c r="M934" s="129">
        <f>SUMIFS('C - Sazby a jednotkové ceny'!$H$7:$H$69,'C - Sazby a jednotkové ceny'!$E$7:$E$69,I934,'C - Sazby a jednotkové ceny'!$F$7:$F$69,J934)</f>
        <v>0</v>
      </c>
      <c r="N934" s="131">
        <f t="shared" si="14"/>
        <v>0</v>
      </c>
      <c r="O934" s="137" t="s">
        <v>1586</v>
      </c>
      <c r="P934" s="105" t="s">
        <v>1585</v>
      </c>
      <c r="Q934" s="105" t="s">
        <v>1585</v>
      </c>
      <c r="R934" s="105" t="s">
        <v>1585</v>
      </c>
      <c r="S934" s="105" t="s">
        <v>1585</v>
      </c>
      <c r="T934" s="105" t="s">
        <v>1585</v>
      </c>
    </row>
    <row r="935" spans="1:20" ht="15" customHeight="1" x14ac:dyDescent="0.2">
      <c r="A935" s="230" t="s">
        <v>489</v>
      </c>
      <c r="B935" s="99">
        <v>64</v>
      </c>
      <c r="C935" s="100">
        <v>24283</v>
      </c>
      <c r="D935" s="233" t="s">
        <v>1346</v>
      </c>
      <c r="E935" s="101" t="s">
        <v>403</v>
      </c>
      <c r="F935" s="220" t="s">
        <v>1571</v>
      </c>
      <c r="G935" s="216" t="s">
        <v>1552</v>
      </c>
      <c r="H935" s="216">
        <v>21.517999999999997</v>
      </c>
      <c r="I935" s="220" t="s">
        <v>417</v>
      </c>
      <c r="J935" s="137">
        <v>12</v>
      </c>
      <c r="K935" s="105">
        <v>20.14</v>
      </c>
      <c r="L935" s="105" t="s">
        <v>1575</v>
      </c>
      <c r="M935" s="129">
        <f>SUMIFS('C - Sazby a jednotkové ceny'!$H$7:$H$69,'C - Sazby a jednotkové ceny'!$E$7:$E$69,I935,'C - Sazby a jednotkové ceny'!$F$7:$F$69,J935)</f>
        <v>0</v>
      </c>
      <c r="N935" s="131">
        <f t="shared" si="14"/>
        <v>0</v>
      </c>
      <c r="O935" s="137" t="s">
        <v>1586</v>
      </c>
      <c r="P935" s="105" t="s">
        <v>1585</v>
      </c>
      <c r="Q935" s="105" t="s">
        <v>1585</v>
      </c>
      <c r="R935" s="105" t="s">
        <v>1585</v>
      </c>
      <c r="S935" s="105" t="s">
        <v>1585</v>
      </c>
      <c r="T935" s="105" t="s">
        <v>1585</v>
      </c>
    </row>
    <row r="936" spans="1:20" ht="15" customHeight="1" x14ac:dyDescent="0.2">
      <c r="A936" s="230" t="s">
        <v>489</v>
      </c>
      <c r="B936" s="99">
        <v>64</v>
      </c>
      <c r="C936" s="100">
        <v>24283</v>
      </c>
      <c r="D936" s="233" t="s">
        <v>1347</v>
      </c>
      <c r="E936" s="101" t="s">
        <v>403</v>
      </c>
      <c r="F936" s="220" t="s">
        <v>1571</v>
      </c>
      <c r="G936" s="216" t="s">
        <v>1552</v>
      </c>
      <c r="H936" s="216">
        <v>43.035999999999994</v>
      </c>
      <c r="I936" s="220" t="s">
        <v>417</v>
      </c>
      <c r="J936" s="137">
        <v>12</v>
      </c>
      <c r="K936" s="105">
        <v>36.51</v>
      </c>
      <c r="L936" s="105" t="s">
        <v>1575</v>
      </c>
      <c r="M936" s="129">
        <f>SUMIFS('C - Sazby a jednotkové ceny'!$H$7:$H$69,'C - Sazby a jednotkové ceny'!$E$7:$E$69,I936,'C - Sazby a jednotkové ceny'!$F$7:$F$69,J936)</f>
        <v>0</v>
      </c>
      <c r="N936" s="131">
        <f t="shared" si="14"/>
        <v>0</v>
      </c>
      <c r="O936" s="137" t="s">
        <v>1586</v>
      </c>
      <c r="P936" s="105" t="s">
        <v>1585</v>
      </c>
      <c r="Q936" s="105" t="s">
        <v>1585</v>
      </c>
      <c r="R936" s="105" t="s">
        <v>1585</v>
      </c>
      <c r="S936" s="105" t="s">
        <v>1585</v>
      </c>
      <c r="T936" s="105" t="s">
        <v>1585</v>
      </c>
    </row>
    <row r="937" spans="1:20" ht="15" customHeight="1" x14ac:dyDescent="0.2">
      <c r="A937" s="230" t="s">
        <v>489</v>
      </c>
      <c r="B937" s="99">
        <v>64</v>
      </c>
      <c r="C937" s="100">
        <v>24283</v>
      </c>
      <c r="D937" s="233" t="s">
        <v>1348</v>
      </c>
      <c r="E937" s="101" t="s">
        <v>403</v>
      </c>
      <c r="F937" s="220" t="s">
        <v>1571</v>
      </c>
      <c r="G937" s="216" t="s">
        <v>1552</v>
      </c>
      <c r="H937" s="216">
        <v>21.517999999999997</v>
      </c>
      <c r="I937" s="220" t="s">
        <v>417</v>
      </c>
      <c r="J937" s="137">
        <v>12</v>
      </c>
      <c r="K937" s="105">
        <v>20.83</v>
      </c>
      <c r="L937" s="105" t="s">
        <v>1575</v>
      </c>
      <c r="M937" s="129">
        <f>SUMIFS('C - Sazby a jednotkové ceny'!$H$7:$H$69,'C - Sazby a jednotkové ceny'!$E$7:$E$69,I937,'C - Sazby a jednotkové ceny'!$F$7:$F$69,J937)</f>
        <v>0</v>
      </c>
      <c r="N937" s="131">
        <f t="shared" si="14"/>
        <v>0</v>
      </c>
      <c r="O937" s="137" t="s">
        <v>1586</v>
      </c>
      <c r="P937" s="105" t="s">
        <v>1585</v>
      </c>
      <c r="Q937" s="105" t="s">
        <v>1585</v>
      </c>
      <c r="R937" s="105" t="s">
        <v>1585</v>
      </c>
      <c r="S937" s="105" t="s">
        <v>1585</v>
      </c>
      <c r="T937" s="105" t="s">
        <v>1585</v>
      </c>
    </row>
    <row r="938" spans="1:20" ht="15" customHeight="1" x14ac:dyDescent="0.2">
      <c r="A938" s="230" t="s">
        <v>489</v>
      </c>
      <c r="B938" s="99">
        <v>64</v>
      </c>
      <c r="C938" s="100">
        <v>24283</v>
      </c>
      <c r="D938" s="233" t="s">
        <v>1349</v>
      </c>
      <c r="E938" s="101" t="s">
        <v>403</v>
      </c>
      <c r="F938" s="220" t="s">
        <v>1571</v>
      </c>
      <c r="G938" s="216" t="s">
        <v>1552</v>
      </c>
      <c r="H938" s="216">
        <v>21.517999999999997</v>
      </c>
      <c r="I938" s="220" t="s">
        <v>417</v>
      </c>
      <c r="J938" s="137">
        <v>12</v>
      </c>
      <c r="K938" s="105">
        <v>19.8</v>
      </c>
      <c r="L938" s="105" t="s">
        <v>1575</v>
      </c>
      <c r="M938" s="129">
        <f>SUMIFS('C - Sazby a jednotkové ceny'!$H$7:$H$69,'C - Sazby a jednotkové ceny'!$E$7:$E$69,I938,'C - Sazby a jednotkové ceny'!$F$7:$F$69,J938)</f>
        <v>0</v>
      </c>
      <c r="N938" s="131">
        <f t="shared" si="14"/>
        <v>0</v>
      </c>
      <c r="O938" s="137" t="s">
        <v>1586</v>
      </c>
      <c r="P938" s="105" t="s">
        <v>1585</v>
      </c>
      <c r="Q938" s="105" t="s">
        <v>1585</v>
      </c>
      <c r="R938" s="105" t="s">
        <v>1585</v>
      </c>
      <c r="S938" s="105" t="s">
        <v>1585</v>
      </c>
      <c r="T938" s="105" t="s">
        <v>1585</v>
      </c>
    </row>
    <row r="939" spans="1:20" ht="15" customHeight="1" x14ac:dyDescent="0.2">
      <c r="A939" s="230" t="s">
        <v>489</v>
      </c>
      <c r="B939" s="99">
        <v>64</v>
      </c>
      <c r="C939" s="100">
        <v>24283</v>
      </c>
      <c r="D939" s="233" t="s">
        <v>1350</v>
      </c>
      <c r="E939" s="101" t="s">
        <v>403</v>
      </c>
      <c r="F939" s="220" t="s">
        <v>1571</v>
      </c>
      <c r="G939" s="216" t="s">
        <v>1552</v>
      </c>
      <c r="H939" s="216">
        <v>43.035999999999994</v>
      </c>
      <c r="I939" s="220" t="s">
        <v>417</v>
      </c>
      <c r="J939" s="137">
        <v>12</v>
      </c>
      <c r="K939" s="105">
        <v>38.33</v>
      </c>
      <c r="L939" s="105" t="s">
        <v>1575</v>
      </c>
      <c r="M939" s="129">
        <f>SUMIFS('C - Sazby a jednotkové ceny'!$H$7:$H$69,'C - Sazby a jednotkové ceny'!$E$7:$E$69,I939,'C - Sazby a jednotkové ceny'!$F$7:$F$69,J939)</f>
        <v>0</v>
      </c>
      <c r="N939" s="131">
        <f t="shared" si="14"/>
        <v>0</v>
      </c>
      <c r="O939" s="137" t="s">
        <v>1586</v>
      </c>
      <c r="P939" s="105" t="s">
        <v>1585</v>
      </c>
      <c r="Q939" s="105" t="s">
        <v>1585</v>
      </c>
      <c r="R939" s="105" t="s">
        <v>1585</v>
      </c>
      <c r="S939" s="105" t="s">
        <v>1585</v>
      </c>
      <c r="T939" s="105" t="s">
        <v>1585</v>
      </c>
    </row>
    <row r="940" spans="1:20" ht="15" customHeight="1" x14ac:dyDescent="0.2">
      <c r="A940" s="230" t="s">
        <v>489</v>
      </c>
      <c r="B940" s="99">
        <v>64</v>
      </c>
      <c r="C940" s="100">
        <v>24283</v>
      </c>
      <c r="D940" s="233" t="s">
        <v>1351</v>
      </c>
      <c r="E940" s="101" t="s">
        <v>403</v>
      </c>
      <c r="F940" s="220" t="s">
        <v>1571</v>
      </c>
      <c r="G940" s="216" t="s">
        <v>1552</v>
      </c>
      <c r="H940" s="216">
        <v>21.517999999999997</v>
      </c>
      <c r="I940" s="220" t="s">
        <v>417</v>
      </c>
      <c r="J940" s="137">
        <v>12</v>
      </c>
      <c r="K940" s="105">
        <v>19.46</v>
      </c>
      <c r="L940" s="105" t="s">
        <v>1575</v>
      </c>
      <c r="M940" s="129">
        <f>SUMIFS('C - Sazby a jednotkové ceny'!$H$7:$H$69,'C - Sazby a jednotkové ceny'!$E$7:$E$69,I940,'C - Sazby a jednotkové ceny'!$F$7:$F$69,J940)</f>
        <v>0</v>
      </c>
      <c r="N940" s="131">
        <f t="shared" si="14"/>
        <v>0</v>
      </c>
      <c r="O940" s="137" t="s">
        <v>1586</v>
      </c>
      <c r="P940" s="105" t="s">
        <v>1585</v>
      </c>
      <c r="Q940" s="105" t="s">
        <v>1585</v>
      </c>
      <c r="R940" s="105" t="s">
        <v>1585</v>
      </c>
      <c r="S940" s="105" t="s">
        <v>1585</v>
      </c>
      <c r="T940" s="105" t="s">
        <v>1585</v>
      </c>
    </row>
    <row r="941" spans="1:20" ht="15" customHeight="1" x14ac:dyDescent="0.2">
      <c r="A941" s="230" t="s">
        <v>489</v>
      </c>
      <c r="B941" s="99">
        <v>64</v>
      </c>
      <c r="C941" s="100">
        <v>24283</v>
      </c>
      <c r="D941" s="233" t="s">
        <v>1352</v>
      </c>
      <c r="E941" s="101" t="s">
        <v>403</v>
      </c>
      <c r="F941" s="220" t="s">
        <v>1571</v>
      </c>
      <c r="G941" s="216" t="s">
        <v>1552</v>
      </c>
      <c r="H941" s="216">
        <v>43.035999999999994</v>
      </c>
      <c r="I941" s="220" t="s">
        <v>417</v>
      </c>
      <c r="J941" s="137">
        <v>12</v>
      </c>
      <c r="K941" s="105">
        <v>41.99</v>
      </c>
      <c r="L941" s="105" t="s">
        <v>1575</v>
      </c>
      <c r="M941" s="129">
        <f>SUMIFS('C - Sazby a jednotkové ceny'!$H$7:$H$69,'C - Sazby a jednotkové ceny'!$E$7:$E$69,I941,'C - Sazby a jednotkové ceny'!$F$7:$F$69,J941)</f>
        <v>0</v>
      </c>
      <c r="N941" s="131">
        <f t="shared" si="14"/>
        <v>0</v>
      </c>
      <c r="O941" s="137" t="s">
        <v>1586</v>
      </c>
      <c r="P941" s="105" t="s">
        <v>1585</v>
      </c>
      <c r="Q941" s="105" t="s">
        <v>1585</v>
      </c>
      <c r="R941" s="105" t="s">
        <v>1585</v>
      </c>
      <c r="S941" s="105" t="s">
        <v>1585</v>
      </c>
      <c r="T941" s="105" t="s">
        <v>1585</v>
      </c>
    </row>
    <row r="942" spans="1:20" ht="15" customHeight="1" x14ac:dyDescent="0.2">
      <c r="A942" s="230" t="s">
        <v>489</v>
      </c>
      <c r="B942" s="99">
        <v>64</v>
      </c>
      <c r="C942" s="100">
        <v>24283</v>
      </c>
      <c r="D942" s="233" t="s">
        <v>1353</v>
      </c>
      <c r="E942" s="101" t="s">
        <v>403</v>
      </c>
      <c r="F942" s="220" t="s">
        <v>1571</v>
      </c>
      <c r="G942" s="216" t="s">
        <v>1552</v>
      </c>
      <c r="H942" s="216">
        <v>43.035999999999994</v>
      </c>
      <c r="I942" s="220" t="s">
        <v>417</v>
      </c>
      <c r="J942" s="137">
        <v>12</v>
      </c>
      <c r="K942" s="105">
        <v>44.12</v>
      </c>
      <c r="L942" s="105" t="s">
        <v>1575</v>
      </c>
      <c r="M942" s="129">
        <f>SUMIFS('C - Sazby a jednotkové ceny'!$H$7:$H$69,'C - Sazby a jednotkové ceny'!$E$7:$E$69,I942,'C - Sazby a jednotkové ceny'!$F$7:$F$69,J942)</f>
        <v>0</v>
      </c>
      <c r="N942" s="131">
        <f t="shared" si="14"/>
        <v>0</v>
      </c>
      <c r="O942" s="137" t="s">
        <v>1586</v>
      </c>
      <c r="P942" s="105" t="s">
        <v>1585</v>
      </c>
      <c r="Q942" s="105" t="s">
        <v>1585</v>
      </c>
      <c r="R942" s="105" t="s">
        <v>1585</v>
      </c>
      <c r="S942" s="105" t="s">
        <v>1585</v>
      </c>
      <c r="T942" s="105" t="s">
        <v>1585</v>
      </c>
    </row>
    <row r="943" spans="1:20" ht="15" customHeight="1" x14ac:dyDescent="0.2">
      <c r="A943" s="230" t="s">
        <v>489</v>
      </c>
      <c r="B943" s="99">
        <v>64</v>
      </c>
      <c r="C943" s="100">
        <v>24283</v>
      </c>
      <c r="D943" s="233" t="s">
        <v>1354</v>
      </c>
      <c r="E943" s="101" t="s">
        <v>403</v>
      </c>
      <c r="F943" s="220" t="s">
        <v>1571</v>
      </c>
      <c r="G943" s="216" t="s">
        <v>1552</v>
      </c>
      <c r="H943" s="216">
        <v>21.517999999999997</v>
      </c>
      <c r="I943" s="220" t="s">
        <v>417</v>
      </c>
      <c r="J943" s="137">
        <v>12</v>
      </c>
      <c r="K943" s="105">
        <v>32.96</v>
      </c>
      <c r="L943" s="105" t="s">
        <v>1575</v>
      </c>
      <c r="M943" s="129">
        <f>SUMIFS('C - Sazby a jednotkové ceny'!$H$7:$H$69,'C - Sazby a jednotkové ceny'!$E$7:$E$69,I943,'C - Sazby a jednotkové ceny'!$F$7:$F$69,J943)</f>
        <v>0</v>
      </c>
      <c r="N943" s="131">
        <f t="shared" si="14"/>
        <v>0</v>
      </c>
      <c r="O943" s="137" t="s">
        <v>1586</v>
      </c>
      <c r="P943" s="105" t="s">
        <v>1585</v>
      </c>
      <c r="Q943" s="105" t="s">
        <v>1585</v>
      </c>
      <c r="R943" s="105" t="s">
        <v>1585</v>
      </c>
      <c r="S943" s="105" t="s">
        <v>1585</v>
      </c>
      <c r="T943" s="105" t="s">
        <v>1585</v>
      </c>
    </row>
    <row r="944" spans="1:20" ht="15" customHeight="1" x14ac:dyDescent="0.2">
      <c r="A944" s="230" t="s">
        <v>489</v>
      </c>
      <c r="B944" s="99">
        <v>64</v>
      </c>
      <c r="C944" s="100">
        <v>24283</v>
      </c>
      <c r="D944" s="233" t="s">
        <v>1355</v>
      </c>
      <c r="E944" s="101" t="s">
        <v>403</v>
      </c>
      <c r="F944" s="220" t="s">
        <v>1571</v>
      </c>
      <c r="G944" s="216" t="s">
        <v>1558</v>
      </c>
      <c r="H944" s="216">
        <v>0</v>
      </c>
      <c r="I944" s="220" t="s">
        <v>417</v>
      </c>
      <c r="J944" s="137">
        <v>12</v>
      </c>
      <c r="K944" s="105">
        <v>19.05</v>
      </c>
      <c r="L944" s="105" t="s">
        <v>1575</v>
      </c>
      <c r="M944" s="129">
        <f>SUMIFS('C - Sazby a jednotkové ceny'!$H$7:$H$69,'C - Sazby a jednotkové ceny'!$E$7:$E$69,I944,'C - Sazby a jednotkové ceny'!$F$7:$F$69,J944)</f>
        <v>0</v>
      </c>
      <c r="N944" s="131">
        <f t="shared" si="14"/>
        <v>0</v>
      </c>
      <c r="O944" s="137" t="s">
        <v>1586</v>
      </c>
      <c r="P944" s="105" t="s">
        <v>1585</v>
      </c>
      <c r="Q944" s="105" t="s">
        <v>1585</v>
      </c>
      <c r="R944" s="105" t="s">
        <v>1585</v>
      </c>
      <c r="S944" s="105" t="s">
        <v>1585</v>
      </c>
      <c r="T944" s="105" t="s">
        <v>1585</v>
      </c>
    </row>
    <row r="945" spans="1:20" ht="15" customHeight="1" x14ac:dyDescent="0.2">
      <c r="A945" s="230" t="s">
        <v>489</v>
      </c>
      <c r="B945" s="99">
        <v>64</v>
      </c>
      <c r="C945" s="100">
        <v>24283</v>
      </c>
      <c r="D945" s="233" t="s">
        <v>1356</v>
      </c>
      <c r="E945" s="101" t="s">
        <v>403</v>
      </c>
      <c r="F945" s="220" t="s">
        <v>1571</v>
      </c>
      <c r="G945" s="216" t="s">
        <v>1552</v>
      </c>
      <c r="H945" s="216">
        <v>21.517999999999997</v>
      </c>
      <c r="I945" s="220" t="s">
        <v>417</v>
      </c>
      <c r="J945" s="137">
        <v>12</v>
      </c>
      <c r="K945" s="105">
        <v>21.13</v>
      </c>
      <c r="L945" s="105" t="s">
        <v>1575</v>
      </c>
      <c r="M945" s="129">
        <f>SUMIFS('C - Sazby a jednotkové ceny'!$H$7:$H$69,'C - Sazby a jednotkové ceny'!$E$7:$E$69,I945,'C - Sazby a jednotkové ceny'!$F$7:$F$69,J945)</f>
        <v>0</v>
      </c>
      <c r="N945" s="131">
        <f t="shared" si="14"/>
        <v>0</v>
      </c>
      <c r="O945" s="137" t="s">
        <v>1586</v>
      </c>
      <c r="P945" s="105" t="s">
        <v>1585</v>
      </c>
      <c r="Q945" s="105" t="s">
        <v>1585</v>
      </c>
      <c r="R945" s="105" t="s">
        <v>1585</v>
      </c>
      <c r="S945" s="105" t="s">
        <v>1585</v>
      </c>
      <c r="T945" s="105" t="s">
        <v>1585</v>
      </c>
    </row>
    <row r="946" spans="1:20" ht="15" customHeight="1" x14ac:dyDescent="0.2">
      <c r="A946" s="230" t="s">
        <v>489</v>
      </c>
      <c r="B946" s="99">
        <v>64</v>
      </c>
      <c r="C946" s="100">
        <v>24283</v>
      </c>
      <c r="D946" s="233" t="s">
        <v>1357</v>
      </c>
      <c r="E946" s="101" t="s">
        <v>403</v>
      </c>
      <c r="F946" s="220" t="s">
        <v>1571</v>
      </c>
      <c r="G946" s="216" t="s">
        <v>1558</v>
      </c>
      <c r="H946" s="216">
        <v>0</v>
      </c>
      <c r="I946" s="220" t="s">
        <v>417</v>
      </c>
      <c r="J946" s="137">
        <v>12</v>
      </c>
      <c r="K946" s="105">
        <v>6.81</v>
      </c>
      <c r="L946" s="105" t="s">
        <v>1575</v>
      </c>
      <c r="M946" s="129">
        <f>SUMIFS('C - Sazby a jednotkové ceny'!$H$7:$H$69,'C - Sazby a jednotkové ceny'!$E$7:$E$69,I946,'C - Sazby a jednotkové ceny'!$F$7:$F$69,J946)</f>
        <v>0</v>
      </c>
      <c r="N946" s="131">
        <f t="shared" si="14"/>
        <v>0</v>
      </c>
      <c r="O946" s="137" t="s">
        <v>1586</v>
      </c>
      <c r="P946" s="105" t="s">
        <v>1585</v>
      </c>
      <c r="Q946" s="105" t="s">
        <v>1585</v>
      </c>
      <c r="R946" s="105" t="s">
        <v>1585</v>
      </c>
      <c r="S946" s="105" t="s">
        <v>1585</v>
      </c>
      <c r="T946" s="105" t="s">
        <v>1585</v>
      </c>
    </row>
    <row r="947" spans="1:20" ht="15" customHeight="1" x14ac:dyDescent="0.2">
      <c r="A947" s="230" t="s">
        <v>489</v>
      </c>
      <c r="B947" s="99">
        <v>64</v>
      </c>
      <c r="C947" s="100">
        <v>24283</v>
      </c>
      <c r="D947" s="233" t="s">
        <v>1358</v>
      </c>
      <c r="E947" s="101" t="s">
        <v>403</v>
      </c>
      <c r="F947" s="220" t="s">
        <v>1571</v>
      </c>
      <c r="G947" s="216" t="s">
        <v>1552</v>
      </c>
      <c r="H947" s="216">
        <v>21.517999999999997</v>
      </c>
      <c r="I947" s="220" t="s">
        <v>417</v>
      </c>
      <c r="J947" s="137">
        <v>12</v>
      </c>
      <c r="K947" s="105">
        <v>12.1</v>
      </c>
      <c r="L947" s="105" t="s">
        <v>1575</v>
      </c>
      <c r="M947" s="129">
        <f>SUMIFS('C - Sazby a jednotkové ceny'!$H$7:$H$69,'C - Sazby a jednotkové ceny'!$E$7:$E$69,I947,'C - Sazby a jednotkové ceny'!$F$7:$F$69,J947)</f>
        <v>0</v>
      </c>
      <c r="N947" s="131">
        <f t="shared" si="14"/>
        <v>0</v>
      </c>
      <c r="O947" s="137" t="s">
        <v>1586</v>
      </c>
      <c r="P947" s="105" t="s">
        <v>1585</v>
      </c>
      <c r="Q947" s="105" t="s">
        <v>1585</v>
      </c>
      <c r="R947" s="105" t="s">
        <v>1585</v>
      </c>
      <c r="S947" s="105" t="s">
        <v>1585</v>
      </c>
      <c r="T947" s="105" t="s">
        <v>1585</v>
      </c>
    </row>
    <row r="948" spans="1:20" ht="15" customHeight="1" x14ac:dyDescent="0.2">
      <c r="A948" s="230" t="s">
        <v>489</v>
      </c>
      <c r="B948" s="99">
        <v>64</v>
      </c>
      <c r="C948" s="100">
        <v>24283</v>
      </c>
      <c r="D948" s="233" t="s">
        <v>1359</v>
      </c>
      <c r="E948" s="101" t="s">
        <v>403</v>
      </c>
      <c r="F948" s="220" t="s">
        <v>1571</v>
      </c>
      <c r="G948" s="216" t="s">
        <v>1552</v>
      </c>
      <c r="H948" s="216">
        <v>43.035999999999994</v>
      </c>
      <c r="I948" s="220" t="s">
        <v>417</v>
      </c>
      <c r="J948" s="137">
        <v>12</v>
      </c>
      <c r="K948" s="105">
        <v>29.8</v>
      </c>
      <c r="L948" s="105" t="s">
        <v>1575</v>
      </c>
      <c r="M948" s="129">
        <f>SUMIFS('C - Sazby a jednotkové ceny'!$H$7:$H$69,'C - Sazby a jednotkové ceny'!$E$7:$E$69,I948,'C - Sazby a jednotkové ceny'!$F$7:$F$69,J948)</f>
        <v>0</v>
      </c>
      <c r="N948" s="131">
        <f t="shared" si="14"/>
        <v>0</v>
      </c>
      <c r="O948" s="137" t="s">
        <v>1586</v>
      </c>
      <c r="P948" s="105" t="s">
        <v>1585</v>
      </c>
      <c r="Q948" s="105" t="s">
        <v>1585</v>
      </c>
      <c r="R948" s="105" t="s">
        <v>1585</v>
      </c>
      <c r="S948" s="105" t="s">
        <v>1585</v>
      </c>
      <c r="T948" s="105" t="s">
        <v>1585</v>
      </c>
    </row>
    <row r="949" spans="1:20" ht="15" customHeight="1" x14ac:dyDescent="0.2">
      <c r="A949" s="230" t="s">
        <v>489</v>
      </c>
      <c r="B949" s="99">
        <v>64</v>
      </c>
      <c r="C949" s="100">
        <v>24283</v>
      </c>
      <c r="D949" s="233" t="s">
        <v>1360</v>
      </c>
      <c r="E949" s="101" t="s">
        <v>403</v>
      </c>
      <c r="F949" s="220" t="s">
        <v>1571</v>
      </c>
      <c r="G949" s="216" t="s">
        <v>1552</v>
      </c>
      <c r="H949" s="216">
        <v>95.155599999999993</v>
      </c>
      <c r="I949" s="220" t="s">
        <v>417</v>
      </c>
      <c r="J949" s="137">
        <v>12</v>
      </c>
      <c r="K949" s="105">
        <v>47.91</v>
      </c>
      <c r="L949" s="105" t="s">
        <v>1575</v>
      </c>
      <c r="M949" s="129">
        <f>SUMIFS('C - Sazby a jednotkové ceny'!$H$7:$H$69,'C - Sazby a jednotkové ceny'!$E$7:$E$69,I949,'C - Sazby a jednotkové ceny'!$F$7:$F$69,J949)</f>
        <v>0</v>
      </c>
      <c r="N949" s="131">
        <f t="shared" si="14"/>
        <v>0</v>
      </c>
      <c r="O949" s="137" t="s">
        <v>1586</v>
      </c>
      <c r="P949" s="105" t="s">
        <v>1585</v>
      </c>
      <c r="Q949" s="105" t="s">
        <v>1585</v>
      </c>
      <c r="R949" s="105" t="s">
        <v>1585</v>
      </c>
      <c r="S949" s="105" t="s">
        <v>1585</v>
      </c>
      <c r="T949" s="105" t="s">
        <v>1585</v>
      </c>
    </row>
    <row r="950" spans="1:20" ht="15" customHeight="1" x14ac:dyDescent="0.2">
      <c r="A950" s="230" t="s">
        <v>489</v>
      </c>
      <c r="B950" s="99">
        <v>64</v>
      </c>
      <c r="C950" s="100">
        <v>24283</v>
      </c>
      <c r="D950" s="233" t="s">
        <v>1361</v>
      </c>
      <c r="E950" s="101" t="s">
        <v>403</v>
      </c>
      <c r="F950" s="220" t="s">
        <v>1571</v>
      </c>
      <c r="G950" s="216" t="s">
        <v>1552</v>
      </c>
      <c r="H950" s="216">
        <v>21.517999999999997</v>
      </c>
      <c r="I950" s="220" t="s">
        <v>417</v>
      </c>
      <c r="J950" s="137">
        <v>12</v>
      </c>
      <c r="K950" s="105">
        <v>24.21</v>
      </c>
      <c r="L950" s="105" t="s">
        <v>1575</v>
      </c>
      <c r="M950" s="129">
        <f>SUMIFS('C - Sazby a jednotkové ceny'!$H$7:$H$69,'C - Sazby a jednotkové ceny'!$E$7:$E$69,I950,'C - Sazby a jednotkové ceny'!$F$7:$F$69,J950)</f>
        <v>0</v>
      </c>
      <c r="N950" s="131">
        <f t="shared" si="14"/>
        <v>0</v>
      </c>
      <c r="O950" s="137" t="s">
        <v>1586</v>
      </c>
      <c r="P950" s="105" t="s">
        <v>1585</v>
      </c>
      <c r="Q950" s="105" t="s">
        <v>1585</v>
      </c>
      <c r="R950" s="105" t="s">
        <v>1585</v>
      </c>
      <c r="S950" s="105" t="s">
        <v>1585</v>
      </c>
      <c r="T950" s="105" t="s">
        <v>1585</v>
      </c>
    </row>
    <row r="951" spans="1:20" ht="15" customHeight="1" x14ac:dyDescent="0.2">
      <c r="A951" s="230" t="s">
        <v>489</v>
      </c>
      <c r="B951" s="99">
        <v>64</v>
      </c>
      <c r="C951" s="100">
        <v>24283</v>
      </c>
      <c r="D951" s="233" t="s">
        <v>1362</v>
      </c>
      <c r="E951" s="101" t="s">
        <v>403</v>
      </c>
      <c r="F951" s="220" t="s">
        <v>1571</v>
      </c>
      <c r="G951" s="216" t="s">
        <v>1552</v>
      </c>
      <c r="H951" s="216">
        <v>21.517999999999997</v>
      </c>
      <c r="I951" s="220" t="s">
        <v>417</v>
      </c>
      <c r="J951" s="137">
        <v>12</v>
      </c>
      <c r="K951" s="105">
        <v>21.96</v>
      </c>
      <c r="L951" s="105" t="s">
        <v>1575</v>
      </c>
      <c r="M951" s="129">
        <f>SUMIFS('C - Sazby a jednotkové ceny'!$H$7:$H$69,'C - Sazby a jednotkové ceny'!$E$7:$E$69,I951,'C - Sazby a jednotkové ceny'!$F$7:$F$69,J951)</f>
        <v>0</v>
      </c>
      <c r="N951" s="131">
        <f t="shared" si="14"/>
        <v>0</v>
      </c>
      <c r="O951" s="137" t="s">
        <v>1586</v>
      </c>
      <c r="P951" s="105" t="s">
        <v>1585</v>
      </c>
      <c r="Q951" s="105" t="s">
        <v>1585</v>
      </c>
      <c r="R951" s="105" t="s">
        <v>1585</v>
      </c>
      <c r="S951" s="105" t="s">
        <v>1585</v>
      </c>
      <c r="T951" s="105" t="s">
        <v>1585</v>
      </c>
    </row>
    <row r="952" spans="1:20" ht="15" customHeight="1" x14ac:dyDescent="0.2">
      <c r="A952" s="230" t="s">
        <v>489</v>
      </c>
      <c r="B952" s="99">
        <v>64</v>
      </c>
      <c r="C952" s="100">
        <v>24283</v>
      </c>
      <c r="D952" s="233" t="s">
        <v>1363</v>
      </c>
      <c r="E952" s="101" t="s">
        <v>403</v>
      </c>
      <c r="F952" s="220" t="s">
        <v>1571</v>
      </c>
      <c r="G952" s="216" t="s">
        <v>1552</v>
      </c>
      <c r="H952" s="216">
        <v>43.035999999999994</v>
      </c>
      <c r="I952" s="220" t="s">
        <v>417</v>
      </c>
      <c r="J952" s="137">
        <v>12</v>
      </c>
      <c r="K952" s="105">
        <v>46.17</v>
      </c>
      <c r="L952" s="105" t="s">
        <v>1575</v>
      </c>
      <c r="M952" s="129">
        <f>SUMIFS('C - Sazby a jednotkové ceny'!$H$7:$H$69,'C - Sazby a jednotkové ceny'!$E$7:$E$69,I952,'C - Sazby a jednotkové ceny'!$F$7:$F$69,J952)</f>
        <v>0</v>
      </c>
      <c r="N952" s="131">
        <f t="shared" si="14"/>
        <v>0</v>
      </c>
      <c r="O952" s="137" t="s">
        <v>1586</v>
      </c>
      <c r="P952" s="105" t="s">
        <v>1585</v>
      </c>
      <c r="Q952" s="105" t="s">
        <v>1585</v>
      </c>
      <c r="R952" s="105" t="s">
        <v>1585</v>
      </c>
      <c r="S952" s="105" t="s">
        <v>1585</v>
      </c>
      <c r="T952" s="105" t="s">
        <v>1585</v>
      </c>
    </row>
    <row r="953" spans="1:20" ht="15" customHeight="1" x14ac:dyDescent="0.2">
      <c r="A953" s="230" t="s">
        <v>489</v>
      </c>
      <c r="B953" s="99">
        <v>64</v>
      </c>
      <c r="C953" s="100">
        <v>24283</v>
      </c>
      <c r="D953" s="233" t="s">
        <v>1364</v>
      </c>
      <c r="E953" s="101" t="s">
        <v>403</v>
      </c>
      <c r="F953" s="220" t="s">
        <v>1571</v>
      </c>
      <c r="G953" s="216" t="s">
        <v>1552</v>
      </c>
      <c r="H953" s="216">
        <v>43.035999999999994</v>
      </c>
      <c r="I953" s="220" t="s">
        <v>417</v>
      </c>
      <c r="J953" s="137">
        <v>12</v>
      </c>
      <c r="K953" s="105">
        <v>49.9</v>
      </c>
      <c r="L953" s="105" t="s">
        <v>1575</v>
      </c>
      <c r="M953" s="129">
        <f>SUMIFS('C - Sazby a jednotkové ceny'!$H$7:$H$69,'C - Sazby a jednotkové ceny'!$E$7:$E$69,I953,'C - Sazby a jednotkové ceny'!$F$7:$F$69,J953)</f>
        <v>0</v>
      </c>
      <c r="N953" s="131">
        <f t="shared" si="14"/>
        <v>0</v>
      </c>
      <c r="O953" s="137" t="s">
        <v>1586</v>
      </c>
      <c r="P953" s="105" t="s">
        <v>1585</v>
      </c>
      <c r="Q953" s="105" t="s">
        <v>1585</v>
      </c>
      <c r="R953" s="105" t="s">
        <v>1585</v>
      </c>
      <c r="S953" s="105" t="s">
        <v>1585</v>
      </c>
      <c r="T953" s="105" t="s">
        <v>1585</v>
      </c>
    </row>
    <row r="954" spans="1:20" ht="15" customHeight="1" x14ac:dyDescent="0.2">
      <c r="A954" s="230" t="s">
        <v>2510</v>
      </c>
      <c r="B954" s="99">
        <v>64</v>
      </c>
      <c r="C954" s="100">
        <v>24283</v>
      </c>
      <c r="D954" s="233" t="s">
        <v>1365</v>
      </c>
      <c r="E954" s="101" t="s">
        <v>403</v>
      </c>
      <c r="F954" s="220" t="s">
        <v>1571</v>
      </c>
      <c r="G954" s="216" t="s">
        <v>1552</v>
      </c>
      <c r="H954" s="216">
        <v>43.035999999999994</v>
      </c>
      <c r="I954" s="220" t="s">
        <v>417</v>
      </c>
      <c r="J954" s="137">
        <v>12</v>
      </c>
      <c r="K954" s="105">
        <v>43.17</v>
      </c>
      <c r="L954" s="105" t="s">
        <v>1575</v>
      </c>
      <c r="M954" s="129">
        <f>SUMIFS('C - Sazby a jednotkové ceny'!$H$7:$H$69,'C - Sazby a jednotkové ceny'!$E$7:$E$69,I954,'C - Sazby a jednotkové ceny'!$F$7:$F$69,J954)</f>
        <v>0</v>
      </c>
      <c r="N954" s="131">
        <f t="shared" si="14"/>
        <v>0</v>
      </c>
      <c r="O954" s="137" t="s">
        <v>1586</v>
      </c>
      <c r="P954" s="105" t="s">
        <v>1585</v>
      </c>
      <c r="Q954" s="105" t="s">
        <v>1585</v>
      </c>
      <c r="R954" s="105" t="s">
        <v>1585</v>
      </c>
      <c r="S954" s="105" t="s">
        <v>1585</v>
      </c>
      <c r="T954" s="105" t="s">
        <v>1585</v>
      </c>
    </row>
    <row r="955" spans="1:20" ht="15" customHeight="1" x14ac:dyDescent="0.2">
      <c r="A955" s="230" t="s">
        <v>2510</v>
      </c>
      <c r="B955" s="99">
        <v>64</v>
      </c>
      <c r="C955" s="100">
        <v>24283</v>
      </c>
      <c r="D955" s="233" t="s">
        <v>1366</v>
      </c>
      <c r="E955" s="101" t="s">
        <v>403</v>
      </c>
      <c r="F955" s="220" t="s">
        <v>1571</v>
      </c>
      <c r="G955" s="216" t="s">
        <v>1552</v>
      </c>
      <c r="H955" s="216">
        <v>43.035999999999994</v>
      </c>
      <c r="I955" s="220" t="s">
        <v>417</v>
      </c>
      <c r="J955" s="137">
        <v>12</v>
      </c>
      <c r="K955" s="105">
        <v>47.3</v>
      </c>
      <c r="L955" s="105" t="s">
        <v>1575</v>
      </c>
      <c r="M955" s="129">
        <f>SUMIFS('C - Sazby a jednotkové ceny'!$H$7:$H$69,'C - Sazby a jednotkové ceny'!$E$7:$E$69,I955,'C - Sazby a jednotkové ceny'!$F$7:$F$69,J955)</f>
        <v>0</v>
      </c>
      <c r="N955" s="131">
        <f t="shared" si="14"/>
        <v>0</v>
      </c>
      <c r="O955" s="137" t="s">
        <v>1586</v>
      </c>
      <c r="P955" s="105" t="s">
        <v>1585</v>
      </c>
      <c r="Q955" s="105" t="s">
        <v>1585</v>
      </c>
      <c r="R955" s="105" t="s">
        <v>1585</v>
      </c>
      <c r="S955" s="105" t="s">
        <v>1585</v>
      </c>
      <c r="T955" s="105" t="s">
        <v>1585</v>
      </c>
    </row>
    <row r="956" spans="1:20" ht="15" customHeight="1" x14ac:dyDescent="0.2">
      <c r="A956" s="230" t="s">
        <v>2510</v>
      </c>
      <c r="B956" s="99">
        <v>64</v>
      </c>
      <c r="C956" s="100">
        <v>24283</v>
      </c>
      <c r="D956" s="233" t="s">
        <v>1367</v>
      </c>
      <c r="E956" s="101" t="s">
        <v>403</v>
      </c>
      <c r="F956" s="220" t="s">
        <v>1571</v>
      </c>
      <c r="G956" s="216" t="s">
        <v>1552</v>
      </c>
      <c r="H956" s="216">
        <v>21.517999999999997</v>
      </c>
      <c r="I956" s="220" t="s">
        <v>417</v>
      </c>
      <c r="J956" s="137">
        <v>12</v>
      </c>
      <c r="K956" s="105">
        <v>21.96</v>
      </c>
      <c r="L956" s="105" t="s">
        <v>1575</v>
      </c>
      <c r="M956" s="129">
        <f>SUMIFS('C - Sazby a jednotkové ceny'!$H$7:$H$69,'C - Sazby a jednotkové ceny'!$E$7:$E$69,I956,'C - Sazby a jednotkové ceny'!$F$7:$F$69,J956)</f>
        <v>0</v>
      </c>
      <c r="N956" s="131">
        <f t="shared" si="14"/>
        <v>0</v>
      </c>
      <c r="O956" s="137" t="s">
        <v>1586</v>
      </c>
      <c r="P956" s="105" t="s">
        <v>1585</v>
      </c>
      <c r="Q956" s="105" t="s">
        <v>1585</v>
      </c>
      <c r="R956" s="105" t="s">
        <v>1585</v>
      </c>
      <c r="S956" s="105" t="s">
        <v>1585</v>
      </c>
      <c r="T956" s="105" t="s">
        <v>1585</v>
      </c>
    </row>
    <row r="957" spans="1:20" ht="15" customHeight="1" x14ac:dyDescent="0.2">
      <c r="A957" s="230" t="s">
        <v>2510</v>
      </c>
      <c r="B957" s="99">
        <v>64</v>
      </c>
      <c r="C957" s="100">
        <v>24283</v>
      </c>
      <c r="D957" s="233" t="s">
        <v>1368</v>
      </c>
      <c r="E957" s="101" t="s">
        <v>403</v>
      </c>
      <c r="F957" s="220" t="s">
        <v>1571</v>
      </c>
      <c r="G957" s="216" t="s">
        <v>1552</v>
      </c>
      <c r="H957" s="216">
        <v>21.517999999999997</v>
      </c>
      <c r="I957" s="220" t="s">
        <v>417</v>
      </c>
      <c r="J957" s="137">
        <v>12</v>
      </c>
      <c r="K957" s="105">
        <v>19.34</v>
      </c>
      <c r="L957" s="105" t="s">
        <v>1575</v>
      </c>
      <c r="M957" s="129">
        <f>SUMIFS('C - Sazby a jednotkové ceny'!$H$7:$H$69,'C - Sazby a jednotkové ceny'!$E$7:$E$69,I957,'C - Sazby a jednotkové ceny'!$F$7:$F$69,J957)</f>
        <v>0</v>
      </c>
      <c r="N957" s="131">
        <f t="shared" si="14"/>
        <v>0</v>
      </c>
      <c r="O957" s="137" t="s">
        <v>1586</v>
      </c>
      <c r="P957" s="105" t="s">
        <v>1585</v>
      </c>
      <c r="Q957" s="105" t="s">
        <v>1585</v>
      </c>
      <c r="R957" s="105" t="s">
        <v>1585</v>
      </c>
      <c r="S957" s="105" t="s">
        <v>1585</v>
      </c>
      <c r="T957" s="105" t="s">
        <v>1585</v>
      </c>
    </row>
    <row r="958" spans="1:20" ht="15" customHeight="1" x14ac:dyDescent="0.2">
      <c r="A958" s="230" t="s">
        <v>2510</v>
      </c>
      <c r="B958" s="99">
        <v>64</v>
      </c>
      <c r="C958" s="100">
        <v>24283</v>
      </c>
      <c r="D958" s="233" t="s">
        <v>1369</v>
      </c>
      <c r="E958" s="101" t="s">
        <v>403</v>
      </c>
      <c r="F958" s="220" t="s">
        <v>1571</v>
      </c>
      <c r="G958" s="216" t="s">
        <v>1552</v>
      </c>
      <c r="H958" s="216">
        <v>21.517999999999997</v>
      </c>
      <c r="I958" s="220" t="s">
        <v>417</v>
      </c>
      <c r="J958" s="137">
        <v>12</v>
      </c>
      <c r="K958" s="105">
        <v>27.42</v>
      </c>
      <c r="L958" s="105" t="s">
        <v>1575</v>
      </c>
      <c r="M958" s="129">
        <f>SUMIFS('C - Sazby a jednotkové ceny'!$H$7:$H$69,'C - Sazby a jednotkové ceny'!$E$7:$E$69,I958,'C - Sazby a jednotkové ceny'!$F$7:$F$69,J958)</f>
        <v>0</v>
      </c>
      <c r="N958" s="131">
        <f t="shared" si="14"/>
        <v>0</v>
      </c>
      <c r="O958" s="137" t="s">
        <v>1586</v>
      </c>
      <c r="P958" s="105" t="s">
        <v>1585</v>
      </c>
      <c r="Q958" s="105" t="s">
        <v>1585</v>
      </c>
      <c r="R958" s="105" t="s">
        <v>1585</v>
      </c>
      <c r="S958" s="105" t="s">
        <v>1585</v>
      </c>
      <c r="T958" s="105" t="s">
        <v>1585</v>
      </c>
    </row>
    <row r="959" spans="1:20" ht="15" customHeight="1" x14ac:dyDescent="0.2">
      <c r="A959" s="230" t="s">
        <v>2510</v>
      </c>
      <c r="B959" s="99">
        <v>64</v>
      </c>
      <c r="C959" s="100">
        <v>24283</v>
      </c>
      <c r="D959" s="233" t="s">
        <v>1370</v>
      </c>
      <c r="E959" s="101" t="s">
        <v>403</v>
      </c>
      <c r="F959" s="220" t="s">
        <v>1571</v>
      </c>
      <c r="G959" s="216" t="s">
        <v>1558</v>
      </c>
      <c r="H959" s="216">
        <v>21.517999999999997</v>
      </c>
      <c r="I959" s="220" t="s">
        <v>417</v>
      </c>
      <c r="J959" s="137">
        <v>12</v>
      </c>
      <c r="K959" s="105">
        <v>18.16</v>
      </c>
      <c r="L959" s="105" t="s">
        <v>1575</v>
      </c>
      <c r="M959" s="129">
        <f>SUMIFS('C - Sazby a jednotkové ceny'!$H$7:$H$69,'C - Sazby a jednotkové ceny'!$E$7:$E$69,I959,'C - Sazby a jednotkové ceny'!$F$7:$F$69,J959)</f>
        <v>0</v>
      </c>
      <c r="N959" s="131">
        <f t="shared" si="14"/>
        <v>0</v>
      </c>
      <c r="O959" s="137" t="s">
        <v>1586</v>
      </c>
      <c r="P959" s="105" t="s">
        <v>1585</v>
      </c>
      <c r="Q959" s="105" t="s">
        <v>1585</v>
      </c>
      <c r="R959" s="105" t="s">
        <v>1585</v>
      </c>
      <c r="S959" s="105" t="s">
        <v>1585</v>
      </c>
      <c r="T959" s="105" t="s">
        <v>1585</v>
      </c>
    </row>
    <row r="960" spans="1:20" ht="15" customHeight="1" x14ac:dyDescent="0.2">
      <c r="A960" s="230" t="s">
        <v>2510</v>
      </c>
      <c r="B960" s="99">
        <v>64</v>
      </c>
      <c r="C960" s="100">
        <v>24283</v>
      </c>
      <c r="D960" s="233" t="s">
        <v>1371</v>
      </c>
      <c r="E960" s="101" t="s">
        <v>403</v>
      </c>
      <c r="F960" s="220" t="s">
        <v>1571</v>
      </c>
      <c r="G960" s="216" t="s">
        <v>1552</v>
      </c>
      <c r="H960" s="216">
        <v>43.035999999999994</v>
      </c>
      <c r="I960" s="220" t="s">
        <v>417</v>
      </c>
      <c r="J960" s="137">
        <v>12</v>
      </c>
      <c r="K960" s="105">
        <v>17</v>
      </c>
      <c r="L960" s="105" t="s">
        <v>1575</v>
      </c>
      <c r="M960" s="129">
        <f>SUMIFS('C - Sazby a jednotkové ceny'!$H$7:$H$69,'C - Sazby a jednotkové ceny'!$E$7:$E$69,I960,'C - Sazby a jednotkové ceny'!$F$7:$F$69,J960)</f>
        <v>0</v>
      </c>
      <c r="N960" s="131">
        <f t="shared" si="14"/>
        <v>0</v>
      </c>
      <c r="O960" s="137" t="s">
        <v>1586</v>
      </c>
      <c r="P960" s="105" t="s">
        <v>1585</v>
      </c>
      <c r="Q960" s="105" t="s">
        <v>1585</v>
      </c>
      <c r="R960" s="105" t="s">
        <v>1585</v>
      </c>
      <c r="S960" s="105" t="s">
        <v>1585</v>
      </c>
      <c r="T960" s="105" t="s">
        <v>1585</v>
      </c>
    </row>
    <row r="961" spans="1:20" ht="15" customHeight="1" x14ac:dyDescent="0.2">
      <c r="A961" s="230" t="s">
        <v>489</v>
      </c>
      <c r="B961" s="99">
        <v>64</v>
      </c>
      <c r="C961" s="100">
        <v>24283</v>
      </c>
      <c r="D961" s="233" t="s">
        <v>1372</v>
      </c>
      <c r="E961" s="101" t="s">
        <v>403</v>
      </c>
      <c r="F961" s="220" t="s">
        <v>1571</v>
      </c>
      <c r="G961" s="216" t="s">
        <v>1552</v>
      </c>
      <c r="H961" s="216">
        <v>0</v>
      </c>
      <c r="I961" s="220" t="s">
        <v>417</v>
      </c>
      <c r="J961" s="137">
        <v>12</v>
      </c>
      <c r="K961" s="105">
        <v>17.809999999999999</v>
      </c>
      <c r="L961" s="105" t="s">
        <v>1575</v>
      </c>
      <c r="M961" s="129">
        <f>SUMIFS('C - Sazby a jednotkové ceny'!$H$7:$H$69,'C - Sazby a jednotkové ceny'!$E$7:$E$69,I961,'C - Sazby a jednotkové ceny'!$F$7:$F$69,J961)</f>
        <v>0</v>
      </c>
      <c r="N961" s="131">
        <f t="shared" si="14"/>
        <v>0</v>
      </c>
      <c r="O961" s="137" t="s">
        <v>1586</v>
      </c>
      <c r="P961" s="105" t="s">
        <v>1585</v>
      </c>
      <c r="Q961" s="105" t="s">
        <v>1585</v>
      </c>
      <c r="R961" s="105" t="s">
        <v>1585</v>
      </c>
      <c r="S961" s="105" t="s">
        <v>1585</v>
      </c>
      <c r="T961" s="105" t="s">
        <v>1585</v>
      </c>
    </row>
    <row r="962" spans="1:20" ht="15" customHeight="1" x14ac:dyDescent="0.2">
      <c r="A962" s="230" t="s">
        <v>2510</v>
      </c>
      <c r="B962" s="99">
        <v>64</v>
      </c>
      <c r="C962" s="100">
        <v>24283</v>
      </c>
      <c r="D962" s="233" t="s">
        <v>1373</v>
      </c>
      <c r="E962" s="101" t="s">
        <v>403</v>
      </c>
      <c r="F962" s="220" t="s">
        <v>1571</v>
      </c>
      <c r="G962" s="216" t="s">
        <v>1552</v>
      </c>
      <c r="H962" s="216">
        <v>43.035999999999994</v>
      </c>
      <c r="I962" s="220" t="s">
        <v>417</v>
      </c>
      <c r="J962" s="137">
        <v>12</v>
      </c>
      <c r="K962" s="105">
        <v>38.119999999999997</v>
      </c>
      <c r="L962" s="105" t="s">
        <v>1575</v>
      </c>
      <c r="M962" s="129">
        <f>SUMIFS('C - Sazby a jednotkové ceny'!$H$7:$H$69,'C - Sazby a jednotkové ceny'!$E$7:$E$69,I962,'C - Sazby a jednotkové ceny'!$F$7:$F$69,J962)</f>
        <v>0</v>
      </c>
      <c r="N962" s="131">
        <f t="shared" si="14"/>
        <v>0</v>
      </c>
      <c r="O962" s="137" t="s">
        <v>1586</v>
      </c>
      <c r="P962" s="105" t="s">
        <v>1585</v>
      </c>
      <c r="Q962" s="105" t="s">
        <v>1585</v>
      </c>
      <c r="R962" s="105" t="s">
        <v>1585</v>
      </c>
      <c r="S962" s="105" t="s">
        <v>1585</v>
      </c>
      <c r="T962" s="105" t="s">
        <v>1585</v>
      </c>
    </row>
    <row r="963" spans="1:20" ht="15" customHeight="1" x14ac:dyDescent="0.2">
      <c r="A963" s="230" t="s">
        <v>2510</v>
      </c>
      <c r="B963" s="99">
        <v>64</v>
      </c>
      <c r="C963" s="100">
        <v>24283</v>
      </c>
      <c r="D963" s="233" t="s">
        <v>1374</v>
      </c>
      <c r="E963" s="101" t="s">
        <v>403</v>
      </c>
      <c r="F963" s="220" t="s">
        <v>1571</v>
      </c>
      <c r="G963" s="216" t="s">
        <v>1552</v>
      </c>
      <c r="H963" s="216">
        <v>21.517999999999997</v>
      </c>
      <c r="I963" s="220" t="s">
        <v>417</v>
      </c>
      <c r="J963" s="137">
        <v>12</v>
      </c>
      <c r="K963" s="105">
        <v>18.420000000000002</v>
      </c>
      <c r="L963" s="105" t="s">
        <v>1575</v>
      </c>
      <c r="M963" s="129">
        <f>SUMIFS('C - Sazby a jednotkové ceny'!$H$7:$H$69,'C - Sazby a jednotkové ceny'!$E$7:$E$69,I963,'C - Sazby a jednotkové ceny'!$F$7:$F$69,J963)</f>
        <v>0</v>
      </c>
      <c r="N963" s="131">
        <f t="shared" si="14"/>
        <v>0</v>
      </c>
      <c r="O963" s="137" t="s">
        <v>1586</v>
      </c>
      <c r="P963" s="105" t="s">
        <v>1585</v>
      </c>
      <c r="Q963" s="105" t="s">
        <v>1585</v>
      </c>
      <c r="R963" s="105" t="s">
        <v>1585</v>
      </c>
      <c r="S963" s="105" t="s">
        <v>1585</v>
      </c>
      <c r="T963" s="105" t="s">
        <v>1585</v>
      </c>
    </row>
    <row r="964" spans="1:20" ht="15" customHeight="1" x14ac:dyDescent="0.2">
      <c r="A964" s="230" t="s">
        <v>2510</v>
      </c>
      <c r="B964" s="99">
        <v>64</v>
      </c>
      <c r="C964" s="100">
        <v>24283</v>
      </c>
      <c r="D964" s="233" t="s">
        <v>1375</v>
      </c>
      <c r="E964" s="101" t="s">
        <v>403</v>
      </c>
      <c r="F964" s="220" t="s">
        <v>1571</v>
      </c>
      <c r="G964" s="216" t="s">
        <v>1552</v>
      </c>
      <c r="H964" s="216">
        <v>43.035999999999994</v>
      </c>
      <c r="I964" s="220" t="s">
        <v>417</v>
      </c>
      <c r="J964" s="137">
        <v>12</v>
      </c>
      <c r="K964" s="105">
        <v>37.479999999999997</v>
      </c>
      <c r="L964" s="105" t="s">
        <v>1575</v>
      </c>
      <c r="M964" s="129">
        <f>SUMIFS('C - Sazby a jednotkové ceny'!$H$7:$H$69,'C - Sazby a jednotkové ceny'!$E$7:$E$69,I964,'C - Sazby a jednotkové ceny'!$F$7:$F$69,J964)</f>
        <v>0</v>
      </c>
      <c r="N964" s="131">
        <f t="shared" si="14"/>
        <v>0</v>
      </c>
      <c r="O964" s="137" t="s">
        <v>1586</v>
      </c>
      <c r="P964" s="105" t="s">
        <v>1585</v>
      </c>
      <c r="Q964" s="105" t="s">
        <v>1585</v>
      </c>
      <c r="R964" s="105" t="s">
        <v>1585</v>
      </c>
      <c r="S964" s="105" t="s">
        <v>1585</v>
      </c>
      <c r="T964" s="105" t="s">
        <v>1585</v>
      </c>
    </row>
    <row r="965" spans="1:20" ht="15" customHeight="1" x14ac:dyDescent="0.2">
      <c r="A965" s="230" t="s">
        <v>2510</v>
      </c>
      <c r="B965" s="99">
        <v>64</v>
      </c>
      <c r="C965" s="100">
        <v>24283</v>
      </c>
      <c r="D965" s="233" t="s">
        <v>1376</v>
      </c>
      <c r="E965" s="101" t="s">
        <v>403</v>
      </c>
      <c r="F965" s="220" t="s">
        <v>1571</v>
      </c>
      <c r="G965" s="216" t="s">
        <v>1552</v>
      </c>
      <c r="H965" s="216">
        <v>43.035999999999994</v>
      </c>
      <c r="I965" s="220" t="s">
        <v>417</v>
      </c>
      <c r="J965" s="137">
        <v>12</v>
      </c>
      <c r="K965" s="105">
        <v>13.24</v>
      </c>
      <c r="L965" s="105" t="s">
        <v>1575</v>
      </c>
      <c r="M965" s="129">
        <f>SUMIFS('C - Sazby a jednotkové ceny'!$H$7:$H$69,'C - Sazby a jednotkové ceny'!$E$7:$E$69,I965,'C - Sazby a jednotkové ceny'!$F$7:$F$69,J965)</f>
        <v>0</v>
      </c>
      <c r="N965" s="131">
        <f t="shared" si="14"/>
        <v>0</v>
      </c>
      <c r="O965" s="137" t="s">
        <v>1586</v>
      </c>
      <c r="P965" s="105" t="s">
        <v>1585</v>
      </c>
      <c r="Q965" s="105" t="s">
        <v>1585</v>
      </c>
      <c r="R965" s="105" t="s">
        <v>1585</v>
      </c>
      <c r="S965" s="105" t="s">
        <v>1585</v>
      </c>
      <c r="T965" s="105" t="s">
        <v>1585</v>
      </c>
    </row>
    <row r="966" spans="1:20" ht="15" customHeight="1" x14ac:dyDescent="0.2">
      <c r="A966" s="230" t="s">
        <v>489</v>
      </c>
      <c r="B966" s="99">
        <v>64</v>
      </c>
      <c r="C966" s="100">
        <v>24283</v>
      </c>
      <c r="D966" s="233" t="s">
        <v>1377</v>
      </c>
      <c r="E966" s="101" t="s">
        <v>403</v>
      </c>
      <c r="F966" s="220" t="s">
        <v>1571</v>
      </c>
      <c r="G966" s="216" t="s">
        <v>1552</v>
      </c>
      <c r="H966" s="216">
        <v>0</v>
      </c>
      <c r="I966" s="220" t="s">
        <v>417</v>
      </c>
      <c r="J966" s="137">
        <v>12</v>
      </c>
      <c r="K966" s="105">
        <v>12.71</v>
      </c>
      <c r="L966" s="105" t="s">
        <v>1575</v>
      </c>
      <c r="M966" s="129">
        <f>SUMIFS('C - Sazby a jednotkové ceny'!$H$7:$H$69,'C - Sazby a jednotkové ceny'!$E$7:$E$69,I966,'C - Sazby a jednotkové ceny'!$F$7:$F$69,J966)</f>
        <v>0</v>
      </c>
      <c r="N966" s="131">
        <f t="shared" si="14"/>
        <v>0</v>
      </c>
      <c r="O966" s="137" t="s">
        <v>1586</v>
      </c>
      <c r="P966" s="105" t="s">
        <v>1585</v>
      </c>
      <c r="Q966" s="105" t="s">
        <v>1585</v>
      </c>
      <c r="R966" s="105" t="s">
        <v>1585</v>
      </c>
      <c r="S966" s="105" t="s">
        <v>1585</v>
      </c>
      <c r="T966" s="105" t="s">
        <v>1585</v>
      </c>
    </row>
    <row r="967" spans="1:20" ht="15" customHeight="1" x14ac:dyDescent="0.2">
      <c r="A967" s="230" t="s">
        <v>489</v>
      </c>
      <c r="B967" s="99">
        <v>64</v>
      </c>
      <c r="C967" s="100">
        <v>24283</v>
      </c>
      <c r="D967" s="233" t="s">
        <v>1378</v>
      </c>
      <c r="E967" s="101" t="s">
        <v>403</v>
      </c>
      <c r="F967" s="220" t="s">
        <v>1571</v>
      </c>
      <c r="G967" s="216" t="s">
        <v>1552</v>
      </c>
      <c r="H967" s="216">
        <v>0</v>
      </c>
      <c r="I967" s="220" t="s">
        <v>417</v>
      </c>
      <c r="J967" s="137">
        <v>12</v>
      </c>
      <c r="K967" s="105">
        <v>9.5</v>
      </c>
      <c r="L967" s="105" t="s">
        <v>1575</v>
      </c>
      <c r="M967" s="129">
        <f>SUMIFS('C - Sazby a jednotkové ceny'!$H$7:$H$69,'C - Sazby a jednotkové ceny'!$E$7:$E$69,I967,'C - Sazby a jednotkové ceny'!$F$7:$F$69,J967)</f>
        <v>0</v>
      </c>
      <c r="N967" s="131">
        <f t="shared" ref="N967:N1030" si="15">J967*M967*K967*(365/12/28)</f>
        <v>0</v>
      </c>
      <c r="O967" s="137" t="s">
        <v>1586</v>
      </c>
      <c r="P967" s="105" t="s">
        <v>1585</v>
      </c>
      <c r="Q967" s="105" t="s">
        <v>1585</v>
      </c>
      <c r="R967" s="105" t="s">
        <v>1585</v>
      </c>
      <c r="S967" s="105" t="s">
        <v>1585</v>
      </c>
      <c r="T967" s="105" t="s">
        <v>1585</v>
      </c>
    </row>
    <row r="968" spans="1:20" ht="15" customHeight="1" x14ac:dyDescent="0.2">
      <c r="A968" s="230" t="s">
        <v>489</v>
      </c>
      <c r="B968" s="99">
        <v>64</v>
      </c>
      <c r="C968" s="100">
        <v>24283</v>
      </c>
      <c r="D968" s="233" t="s">
        <v>1379</v>
      </c>
      <c r="E968" s="101" t="s">
        <v>403</v>
      </c>
      <c r="F968" s="220" t="s">
        <v>1571</v>
      </c>
      <c r="G968" s="216" t="s">
        <v>1552</v>
      </c>
      <c r="H968" s="216">
        <v>3.12</v>
      </c>
      <c r="I968" s="220" t="s">
        <v>417</v>
      </c>
      <c r="J968" s="137">
        <v>12</v>
      </c>
      <c r="K968" s="105">
        <v>20.57</v>
      </c>
      <c r="L968" s="105" t="s">
        <v>1575</v>
      </c>
      <c r="M968" s="129">
        <f>SUMIFS('C - Sazby a jednotkové ceny'!$H$7:$H$69,'C - Sazby a jednotkové ceny'!$E$7:$E$69,I968,'C - Sazby a jednotkové ceny'!$F$7:$F$69,J968)</f>
        <v>0</v>
      </c>
      <c r="N968" s="131">
        <f t="shared" si="15"/>
        <v>0</v>
      </c>
      <c r="O968" s="137" t="s">
        <v>1586</v>
      </c>
      <c r="P968" s="105" t="s">
        <v>1585</v>
      </c>
      <c r="Q968" s="105" t="s">
        <v>1585</v>
      </c>
      <c r="R968" s="105" t="s">
        <v>1585</v>
      </c>
      <c r="S968" s="105" t="s">
        <v>1585</v>
      </c>
      <c r="T968" s="105" t="s">
        <v>1585</v>
      </c>
    </row>
    <row r="969" spans="1:20" ht="15" customHeight="1" x14ac:dyDescent="0.2">
      <c r="A969" s="230" t="s">
        <v>489</v>
      </c>
      <c r="B969" s="99">
        <v>64</v>
      </c>
      <c r="C969" s="100">
        <v>24283</v>
      </c>
      <c r="D969" s="233" t="s">
        <v>1380</v>
      </c>
      <c r="E969" s="101" t="s">
        <v>403</v>
      </c>
      <c r="F969" s="220" t="s">
        <v>1571</v>
      </c>
      <c r="G969" s="216" t="s">
        <v>1552</v>
      </c>
      <c r="H969" s="216">
        <v>3.12</v>
      </c>
      <c r="I969" s="220" t="s">
        <v>417</v>
      </c>
      <c r="J969" s="137">
        <v>12</v>
      </c>
      <c r="K969" s="105">
        <v>26.72</v>
      </c>
      <c r="L969" s="105" t="s">
        <v>1575</v>
      </c>
      <c r="M969" s="129">
        <f>SUMIFS('C - Sazby a jednotkové ceny'!$H$7:$H$69,'C - Sazby a jednotkové ceny'!$E$7:$E$69,I969,'C - Sazby a jednotkové ceny'!$F$7:$F$69,J969)</f>
        <v>0</v>
      </c>
      <c r="N969" s="131">
        <f t="shared" si="15"/>
        <v>0</v>
      </c>
      <c r="O969" s="137" t="s">
        <v>1586</v>
      </c>
      <c r="P969" s="105" t="s">
        <v>1585</v>
      </c>
      <c r="Q969" s="105" t="s">
        <v>1585</v>
      </c>
      <c r="R969" s="105" t="s">
        <v>1585</v>
      </c>
      <c r="S969" s="105" t="s">
        <v>1585</v>
      </c>
      <c r="T969" s="105" t="s">
        <v>1585</v>
      </c>
    </row>
    <row r="970" spans="1:20" ht="15" customHeight="1" x14ac:dyDescent="0.2">
      <c r="A970" s="230" t="s">
        <v>489</v>
      </c>
      <c r="B970" s="99">
        <v>64</v>
      </c>
      <c r="C970" s="100">
        <v>24283</v>
      </c>
      <c r="D970" s="233" t="s">
        <v>1381</v>
      </c>
      <c r="E970" s="101" t="s">
        <v>403</v>
      </c>
      <c r="F970" s="220" t="s">
        <v>1571</v>
      </c>
      <c r="G970" s="216" t="s">
        <v>1552</v>
      </c>
      <c r="H970" s="216">
        <v>3.12</v>
      </c>
      <c r="I970" s="220" t="s">
        <v>417</v>
      </c>
      <c r="J970" s="137">
        <v>12</v>
      </c>
      <c r="K970" s="105">
        <v>15.94</v>
      </c>
      <c r="L970" s="105" t="s">
        <v>1575</v>
      </c>
      <c r="M970" s="129">
        <f>SUMIFS('C - Sazby a jednotkové ceny'!$H$7:$H$69,'C - Sazby a jednotkové ceny'!$E$7:$E$69,I970,'C - Sazby a jednotkové ceny'!$F$7:$F$69,J970)</f>
        <v>0</v>
      </c>
      <c r="N970" s="131">
        <f t="shared" si="15"/>
        <v>0</v>
      </c>
      <c r="O970" s="137" t="s">
        <v>1586</v>
      </c>
      <c r="P970" s="105" t="s">
        <v>1585</v>
      </c>
      <c r="Q970" s="105" t="s">
        <v>1585</v>
      </c>
      <c r="R970" s="105" t="s">
        <v>1585</v>
      </c>
      <c r="S970" s="105" t="s">
        <v>1585</v>
      </c>
      <c r="T970" s="105" t="s">
        <v>1585</v>
      </c>
    </row>
    <row r="971" spans="1:20" ht="15" customHeight="1" x14ac:dyDescent="0.2">
      <c r="A971" s="230" t="s">
        <v>489</v>
      </c>
      <c r="B971" s="99">
        <v>64</v>
      </c>
      <c r="C971" s="100">
        <v>24283</v>
      </c>
      <c r="D971" s="233" t="s">
        <v>1382</v>
      </c>
      <c r="E971" s="101" t="s">
        <v>403</v>
      </c>
      <c r="F971" s="220" t="s">
        <v>1571</v>
      </c>
      <c r="G971" s="216" t="s">
        <v>1552</v>
      </c>
      <c r="H971" s="216">
        <v>3.12</v>
      </c>
      <c r="I971" s="220" t="s">
        <v>417</v>
      </c>
      <c r="J971" s="137">
        <v>12</v>
      </c>
      <c r="K971" s="105">
        <v>27.04</v>
      </c>
      <c r="L971" s="105" t="s">
        <v>1575</v>
      </c>
      <c r="M971" s="129">
        <f>SUMIFS('C - Sazby a jednotkové ceny'!$H$7:$H$69,'C - Sazby a jednotkové ceny'!$E$7:$E$69,I971,'C - Sazby a jednotkové ceny'!$F$7:$F$69,J971)</f>
        <v>0</v>
      </c>
      <c r="N971" s="131">
        <f t="shared" si="15"/>
        <v>0</v>
      </c>
      <c r="O971" s="137" t="s">
        <v>1586</v>
      </c>
      <c r="P971" s="105" t="s">
        <v>1585</v>
      </c>
      <c r="Q971" s="105" t="s">
        <v>1585</v>
      </c>
      <c r="R971" s="105" t="s">
        <v>1585</v>
      </c>
      <c r="S971" s="105" t="s">
        <v>1585</v>
      </c>
      <c r="T971" s="105" t="s">
        <v>1585</v>
      </c>
    </row>
    <row r="972" spans="1:20" ht="15" customHeight="1" x14ac:dyDescent="0.2">
      <c r="A972" s="230" t="s">
        <v>489</v>
      </c>
      <c r="B972" s="99">
        <v>64</v>
      </c>
      <c r="C972" s="100">
        <v>24283</v>
      </c>
      <c r="D972" s="233" t="s">
        <v>1383</v>
      </c>
      <c r="E972" s="101" t="s">
        <v>403</v>
      </c>
      <c r="F972" s="220" t="s">
        <v>1571</v>
      </c>
      <c r="G972" s="216" t="s">
        <v>1552</v>
      </c>
      <c r="H972" s="216">
        <v>1.56</v>
      </c>
      <c r="I972" s="220" t="s">
        <v>417</v>
      </c>
      <c r="J972" s="137">
        <v>12</v>
      </c>
      <c r="K972" s="105">
        <v>17.920000000000002</v>
      </c>
      <c r="L972" s="105" t="s">
        <v>1575</v>
      </c>
      <c r="M972" s="129">
        <f>SUMIFS('C - Sazby a jednotkové ceny'!$H$7:$H$69,'C - Sazby a jednotkové ceny'!$E$7:$E$69,I972,'C - Sazby a jednotkové ceny'!$F$7:$F$69,J972)</f>
        <v>0</v>
      </c>
      <c r="N972" s="131">
        <f t="shared" si="15"/>
        <v>0</v>
      </c>
      <c r="O972" s="137" t="s">
        <v>1586</v>
      </c>
      <c r="P972" s="105" t="s">
        <v>1585</v>
      </c>
      <c r="Q972" s="105" t="s">
        <v>1585</v>
      </c>
      <c r="R972" s="105" t="s">
        <v>1585</v>
      </c>
      <c r="S972" s="105" t="s">
        <v>1585</v>
      </c>
      <c r="T972" s="105" t="s">
        <v>1585</v>
      </c>
    </row>
    <row r="973" spans="1:20" ht="15" customHeight="1" x14ac:dyDescent="0.2">
      <c r="A973" s="230" t="s">
        <v>489</v>
      </c>
      <c r="B973" s="99">
        <v>64</v>
      </c>
      <c r="C973" s="100">
        <v>24283</v>
      </c>
      <c r="D973" s="233" t="s">
        <v>1384</v>
      </c>
      <c r="E973" s="101" t="s">
        <v>403</v>
      </c>
      <c r="F973" s="220" t="s">
        <v>1571</v>
      </c>
      <c r="G973" s="216" t="s">
        <v>1558</v>
      </c>
      <c r="H973" s="216">
        <v>0</v>
      </c>
      <c r="I973" s="220" t="s">
        <v>417</v>
      </c>
      <c r="J973" s="137">
        <v>12</v>
      </c>
      <c r="K973" s="105">
        <v>19.850000000000001</v>
      </c>
      <c r="L973" s="105" t="s">
        <v>1575</v>
      </c>
      <c r="M973" s="129">
        <f>SUMIFS('C - Sazby a jednotkové ceny'!$H$7:$H$69,'C - Sazby a jednotkové ceny'!$E$7:$E$69,I973,'C - Sazby a jednotkové ceny'!$F$7:$F$69,J973)</f>
        <v>0</v>
      </c>
      <c r="N973" s="131">
        <f t="shared" si="15"/>
        <v>0</v>
      </c>
      <c r="O973" s="137" t="s">
        <v>1586</v>
      </c>
      <c r="P973" s="105" t="s">
        <v>1585</v>
      </c>
      <c r="Q973" s="105" t="s">
        <v>1585</v>
      </c>
      <c r="R973" s="105" t="s">
        <v>1585</v>
      </c>
      <c r="S973" s="105" t="s">
        <v>1585</v>
      </c>
      <c r="T973" s="105" t="s">
        <v>1585</v>
      </c>
    </row>
    <row r="974" spans="1:20" ht="15" customHeight="1" x14ac:dyDescent="0.2">
      <c r="A974" s="230" t="s">
        <v>489</v>
      </c>
      <c r="B974" s="99">
        <v>64</v>
      </c>
      <c r="C974" s="100">
        <v>24283</v>
      </c>
      <c r="D974" s="233" t="s">
        <v>1385</v>
      </c>
      <c r="E974" s="101" t="s">
        <v>403</v>
      </c>
      <c r="F974" s="220" t="s">
        <v>1571</v>
      </c>
      <c r="G974" s="216" t="s">
        <v>1559</v>
      </c>
      <c r="H974" s="216">
        <v>0</v>
      </c>
      <c r="I974" s="220" t="s">
        <v>417</v>
      </c>
      <c r="J974" s="137">
        <v>12</v>
      </c>
      <c r="K974" s="105">
        <v>44.45</v>
      </c>
      <c r="L974" s="105" t="s">
        <v>1575</v>
      </c>
      <c r="M974" s="129">
        <f>SUMIFS('C - Sazby a jednotkové ceny'!$H$7:$H$69,'C - Sazby a jednotkové ceny'!$E$7:$E$69,I974,'C - Sazby a jednotkové ceny'!$F$7:$F$69,J974)</f>
        <v>0</v>
      </c>
      <c r="N974" s="131">
        <f t="shared" si="15"/>
        <v>0</v>
      </c>
      <c r="O974" s="137" t="s">
        <v>1586</v>
      </c>
      <c r="P974" s="105" t="s">
        <v>1585</v>
      </c>
      <c r="Q974" s="105" t="s">
        <v>1585</v>
      </c>
      <c r="R974" s="105" t="s">
        <v>1585</v>
      </c>
      <c r="S974" s="105" t="s">
        <v>1585</v>
      </c>
      <c r="T974" s="105" t="s">
        <v>1585</v>
      </c>
    </row>
    <row r="975" spans="1:20" ht="15" customHeight="1" x14ac:dyDescent="0.2">
      <c r="A975" s="230" t="s">
        <v>489</v>
      </c>
      <c r="B975" s="99">
        <v>64</v>
      </c>
      <c r="C975" s="100">
        <v>24283</v>
      </c>
      <c r="D975" s="233" t="s">
        <v>1386</v>
      </c>
      <c r="E975" s="101" t="s">
        <v>403</v>
      </c>
      <c r="F975" s="220" t="s">
        <v>1571</v>
      </c>
      <c r="G975" s="216" t="s">
        <v>1552</v>
      </c>
      <c r="H975" s="216">
        <v>4.68</v>
      </c>
      <c r="I975" s="220" t="s">
        <v>417</v>
      </c>
      <c r="J975" s="137">
        <v>12</v>
      </c>
      <c r="K975" s="105">
        <v>46.04</v>
      </c>
      <c r="L975" s="105" t="s">
        <v>1575</v>
      </c>
      <c r="M975" s="129">
        <f>SUMIFS('C - Sazby a jednotkové ceny'!$H$7:$H$69,'C - Sazby a jednotkové ceny'!$E$7:$E$69,I975,'C - Sazby a jednotkové ceny'!$F$7:$F$69,J975)</f>
        <v>0</v>
      </c>
      <c r="N975" s="131">
        <f t="shared" si="15"/>
        <v>0</v>
      </c>
      <c r="O975" s="137" t="s">
        <v>1586</v>
      </c>
      <c r="P975" s="105" t="s">
        <v>1585</v>
      </c>
      <c r="Q975" s="105" t="s">
        <v>1585</v>
      </c>
      <c r="R975" s="105" t="s">
        <v>1585</v>
      </c>
      <c r="S975" s="105" t="s">
        <v>1585</v>
      </c>
      <c r="T975" s="105" t="s">
        <v>1585</v>
      </c>
    </row>
    <row r="976" spans="1:20" ht="15" customHeight="1" x14ac:dyDescent="0.2">
      <c r="A976" s="230" t="s">
        <v>489</v>
      </c>
      <c r="B976" s="99">
        <v>64</v>
      </c>
      <c r="C976" s="100">
        <v>24283</v>
      </c>
      <c r="D976" s="233" t="s">
        <v>1387</v>
      </c>
      <c r="E976" s="101" t="s">
        <v>403</v>
      </c>
      <c r="F976" s="220" t="s">
        <v>1571</v>
      </c>
      <c r="G976" s="216" t="s">
        <v>1552</v>
      </c>
      <c r="H976" s="216">
        <v>3.12</v>
      </c>
      <c r="I976" s="220" t="s">
        <v>417</v>
      </c>
      <c r="J976" s="137">
        <v>12</v>
      </c>
      <c r="K976" s="105">
        <v>20</v>
      </c>
      <c r="L976" s="105" t="s">
        <v>1575</v>
      </c>
      <c r="M976" s="129">
        <f>SUMIFS('C - Sazby a jednotkové ceny'!$H$7:$H$69,'C - Sazby a jednotkové ceny'!$E$7:$E$69,I976,'C - Sazby a jednotkové ceny'!$F$7:$F$69,J976)</f>
        <v>0</v>
      </c>
      <c r="N976" s="131">
        <f t="shared" si="15"/>
        <v>0</v>
      </c>
      <c r="O976" s="137" t="s">
        <v>1586</v>
      </c>
      <c r="P976" s="105" t="s">
        <v>1585</v>
      </c>
      <c r="Q976" s="105" t="s">
        <v>1585</v>
      </c>
      <c r="R976" s="105" t="s">
        <v>1585</v>
      </c>
      <c r="S976" s="105" t="s">
        <v>1585</v>
      </c>
      <c r="T976" s="105" t="s">
        <v>1585</v>
      </c>
    </row>
    <row r="977" spans="1:20" ht="15" customHeight="1" x14ac:dyDescent="0.2">
      <c r="A977" s="230" t="s">
        <v>489</v>
      </c>
      <c r="B977" s="99">
        <v>64</v>
      </c>
      <c r="C977" s="100">
        <v>24283</v>
      </c>
      <c r="D977" s="233" t="s">
        <v>1388</v>
      </c>
      <c r="E977" s="101" t="s">
        <v>403</v>
      </c>
      <c r="F977" s="220" t="s">
        <v>1571</v>
      </c>
      <c r="G977" s="216" t="s">
        <v>1552</v>
      </c>
      <c r="H977" s="216">
        <v>6.24</v>
      </c>
      <c r="I977" s="220" t="s">
        <v>417</v>
      </c>
      <c r="J977" s="137">
        <v>12</v>
      </c>
      <c r="K977" s="105">
        <v>52.71</v>
      </c>
      <c r="L977" s="105" t="s">
        <v>1575</v>
      </c>
      <c r="M977" s="129">
        <f>SUMIFS('C - Sazby a jednotkové ceny'!$H$7:$H$69,'C - Sazby a jednotkové ceny'!$E$7:$E$69,I977,'C - Sazby a jednotkové ceny'!$F$7:$F$69,J977)</f>
        <v>0</v>
      </c>
      <c r="N977" s="131">
        <f t="shared" si="15"/>
        <v>0</v>
      </c>
      <c r="O977" s="137" t="s">
        <v>1586</v>
      </c>
      <c r="P977" s="105" t="s">
        <v>1585</v>
      </c>
      <c r="Q977" s="105" t="s">
        <v>1585</v>
      </c>
      <c r="R977" s="105" t="s">
        <v>1585</v>
      </c>
      <c r="S977" s="105" t="s">
        <v>1585</v>
      </c>
      <c r="T977" s="105" t="s">
        <v>1585</v>
      </c>
    </row>
    <row r="978" spans="1:20" ht="15" customHeight="1" x14ac:dyDescent="0.2">
      <c r="A978" s="230" t="s">
        <v>489</v>
      </c>
      <c r="B978" s="99">
        <v>64</v>
      </c>
      <c r="C978" s="100">
        <v>24283</v>
      </c>
      <c r="D978" s="233" t="s">
        <v>1389</v>
      </c>
      <c r="E978" s="101" t="s">
        <v>403</v>
      </c>
      <c r="F978" s="220" t="s">
        <v>1571</v>
      </c>
      <c r="G978" s="216" t="s">
        <v>1550</v>
      </c>
      <c r="H978" s="216">
        <v>0</v>
      </c>
      <c r="I978" s="220" t="s">
        <v>417</v>
      </c>
      <c r="J978" s="137">
        <v>12</v>
      </c>
      <c r="K978" s="105">
        <v>17.82</v>
      </c>
      <c r="L978" s="105" t="s">
        <v>1575</v>
      </c>
      <c r="M978" s="129">
        <f>SUMIFS('C - Sazby a jednotkové ceny'!$H$7:$H$69,'C - Sazby a jednotkové ceny'!$E$7:$E$69,I978,'C - Sazby a jednotkové ceny'!$F$7:$F$69,J978)</f>
        <v>0</v>
      </c>
      <c r="N978" s="131">
        <f t="shared" si="15"/>
        <v>0</v>
      </c>
      <c r="O978" s="137" t="s">
        <v>1586</v>
      </c>
      <c r="P978" s="105" t="s">
        <v>1585</v>
      </c>
      <c r="Q978" s="105" t="s">
        <v>1585</v>
      </c>
      <c r="R978" s="105" t="s">
        <v>1585</v>
      </c>
      <c r="S978" s="105" t="s">
        <v>1585</v>
      </c>
      <c r="T978" s="105" t="s">
        <v>1585</v>
      </c>
    </row>
    <row r="979" spans="1:20" ht="15" customHeight="1" x14ac:dyDescent="0.2">
      <c r="A979" s="230" t="s">
        <v>489</v>
      </c>
      <c r="B979" s="99">
        <v>64</v>
      </c>
      <c r="C979" s="100">
        <v>24283</v>
      </c>
      <c r="D979" s="233" t="s">
        <v>1390</v>
      </c>
      <c r="E979" s="101" t="s">
        <v>403</v>
      </c>
      <c r="F979" s="220" t="s">
        <v>1571</v>
      </c>
      <c r="G979" s="216" t="s">
        <v>1550</v>
      </c>
      <c r="H979" s="216">
        <v>3.12</v>
      </c>
      <c r="I979" s="220" t="s">
        <v>417</v>
      </c>
      <c r="J979" s="137">
        <v>12</v>
      </c>
      <c r="K979" s="105">
        <v>23.25</v>
      </c>
      <c r="L979" s="105" t="s">
        <v>1575</v>
      </c>
      <c r="M979" s="129">
        <f>SUMIFS('C - Sazby a jednotkové ceny'!$H$7:$H$69,'C - Sazby a jednotkové ceny'!$E$7:$E$69,I979,'C - Sazby a jednotkové ceny'!$F$7:$F$69,J979)</f>
        <v>0</v>
      </c>
      <c r="N979" s="131">
        <f t="shared" si="15"/>
        <v>0</v>
      </c>
      <c r="O979" s="137" t="s">
        <v>1586</v>
      </c>
      <c r="P979" s="105" t="s">
        <v>1585</v>
      </c>
      <c r="Q979" s="105" t="s">
        <v>1585</v>
      </c>
      <c r="R979" s="105" t="s">
        <v>1585</v>
      </c>
      <c r="S979" s="105" t="s">
        <v>1585</v>
      </c>
      <c r="T979" s="105" t="s">
        <v>1585</v>
      </c>
    </row>
    <row r="980" spans="1:20" ht="15" customHeight="1" x14ac:dyDescent="0.2">
      <c r="A980" s="230" t="s">
        <v>489</v>
      </c>
      <c r="B980" s="99">
        <v>64</v>
      </c>
      <c r="C980" s="100">
        <v>24283</v>
      </c>
      <c r="D980" s="233" t="s">
        <v>1391</v>
      </c>
      <c r="E980" s="101" t="s">
        <v>403</v>
      </c>
      <c r="F980" s="220" t="s">
        <v>1571</v>
      </c>
      <c r="G980" s="216" t="s">
        <v>1554</v>
      </c>
      <c r="H980" s="216">
        <v>0.39</v>
      </c>
      <c r="I980" s="220" t="s">
        <v>417</v>
      </c>
      <c r="J980" s="137">
        <v>12</v>
      </c>
      <c r="K980" s="105">
        <v>6.83</v>
      </c>
      <c r="L980" s="105" t="s">
        <v>1575</v>
      </c>
      <c r="M980" s="129">
        <f>SUMIFS('C - Sazby a jednotkové ceny'!$H$7:$H$69,'C - Sazby a jednotkové ceny'!$E$7:$E$69,I980,'C - Sazby a jednotkové ceny'!$F$7:$F$69,J980)</f>
        <v>0</v>
      </c>
      <c r="N980" s="131">
        <f t="shared" si="15"/>
        <v>0</v>
      </c>
      <c r="O980" s="137" t="s">
        <v>1586</v>
      </c>
      <c r="P980" s="105" t="s">
        <v>1585</v>
      </c>
      <c r="Q980" s="105" t="s">
        <v>1585</v>
      </c>
      <c r="R980" s="105" t="s">
        <v>1585</v>
      </c>
      <c r="S980" s="105" t="s">
        <v>1585</v>
      </c>
      <c r="T980" s="105" t="s">
        <v>1585</v>
      </c>
    </row>
    <row r="981" spans="1:20" ht="15" customHeight="1" x14ac:dyDescent="0.2">
      <c r="A981" s="230" t="s">
        <v>489</v>
      </c>
      <c r="B981" s="99">
        <v>64</v>
      </c>
      <c r="C981" s="100">
        <v>24283</v>
      </c>
      <c r="D981" s="233" t="s">
        <v>1392</v>
      </c>
      <c r="E981" s="101" t="s">
        <v>403</v>
      </c>
      <c r="F981" s="220" t="s">
        <v>1571</v>
      </c>
      <c r="G981" s="216" t="s">
        <v>1552</v>
      </c>
      <c r="H981" s="216">
        <v>3.12</v>
      </c>
      <c r="I981" s="220" t="s">
        <v>417</v>
      </c>
      <c r="J981" s="137">
        <v>12</v>
      </c>
      <c r="K981" s="105">
        <v>13.05</v>
      </c>
      <c r="L981" s="105" t="s">
        <v>1575</v>
      </c>
      <c r="M981" s="129">
        <f>SUMIFS('C - Sazby a jednotkové ceny'!$H$7:$H$69,'C - Sazby a jednotkové ceny'!$E$7:$E$69,I981,'C - Sazby a jednotkové ceny'!$F$7:$F$69,J981)</f>
        <v>0</v>
      </c>
      <c r="N981" s="131">
        <f t="shared" si="15"/>
        <v>0</v>
      </c>
      <c r="O981" s="137" t="s">
        <v>1586</v>
      </c>
      <c r="P981" s="105" t="s">
        <v>1585</v>
      </c>
      <c r="Q981" s="105" t="s">
        <v>1585</v>
      </c>
      <c r="R981" s="105" t="s">
        <v>1585</v>
      </c>
      <c r="S981" s="105" t="s">
        <v>1585</v>
      </c>
      <c r="T981" s="105" t="s">
        <v>1585</v>
      </c>
    </row>
    <row r="982" spans="1:20" ht="15" customHeight="1" x14ac:dyDescent="0.2">
      <c r="A982" s="230" t="s">
        <v>489</v>
      </c>
      <c r="B982" s="99">
        <v>64</v>
      </c>
      <c r="C982" s="100">
        <v>24283</v>
      </c>
      <c r="D982" s="233" t="s">
        <v>1393</v>
      </c>
      <c r="E982" s="101" t="s">
        <v>403</v>
      </c>
      <c r="F982" s="220" t="s">
        <v>1571</v>
      </c>
      <c r="G982" s="216" t="s">
        <v>1552</v>
      </c>
      <c r="H982" s="216">
        <v>0</v>
      </c>
      <c r="I982" s="220" t="s">
        <v>417</v>
      </c>
      <c r="J982" s="137">
        <v>12</v>
      </c>
      <c r="K982" s="105">
        <v>18.920000000000002</v>
      </c>
      <c r="L982" s="105" t="s">
        <v>1575</v>
      </c>
      <c r="M982" s="129">
        <f>SUMIFS('C - Sazby a jednotkové ceny'!$H$7:$H$69,'C - Sazby a jednotkové ceny'!$E$7:$E$69,I982,'C - Sazby a jednotkové ceny'!$F$7:$F$69,J982)</f>
        <v>0</v>
      </c>
      <c r="N982" s="131">
        <f t="shared" si="15"/>
        <v>0</v>
      </c>
      <c r="O982" s="137" t="s">
        <v>1586</v>
      </c>
      <c r="P982" s="105" t="s">
        <v>1585</v>
      </c>
      <c r="Q982" s="105" t="s">
        <v>1585</v>
      </c>
      <c r="R982" s="105" t="s">
        <v>1585</v>
      </c>
      <c r="S982" s="105" t="s">
        <v>1585</v>
      </c>
      <c r="T982" s="105" t="s">
        <v>1585</v>
      </c>
    </row>
    <row r="983" spans="1:20" ht="15" customHeight="1" x14ac:dyDescent="0.2">
      <c r="A983" s="230" t="s">
        <v>489</v>
      </c>
      <c r="B983" s="99">
        <v>64</v>
      </c>
      <c r="C983" s="100">
        <v>24283</v>
      </c>
      <c r="D983" s="233" t="s">
        <v>1394</v>
      </c>
      <c r="E983" s="101" t="s">
        <v>403</v>
      </c>
      <c r="F983" s="220" t="s">
        <v>1571</v>
      </c>
      <c r="G983" s="216" t="s">
        <v>1558</v>
      </c>
      <c r="H983" s="216">
        <v>0</v>
      </c>
      <c r="I983" s="220" t="s">
        <v>417</v>
      </c>
      <c r="J983" s="137">
        <v>12</v>
      </c>
      <c r="K983" s="105">
        <v>19.850000000000001</v>
      </c>
      <c r="L983" s="105" t="s">
        <v>1575</v>
      </c>
      <c r="M983" s="129">
        <f>SUMIFS('C - Sazby a jednotkové ceny'!$H$7:$H$69,'C - Sazby a jednotkové ceny'!$E$7:$E$69,I983,'C - Sazby a jednotkové ceny'!$F$7:$F$69,J983)</f>
        <v>0</v>
      </c>
      <c r="N983" s="131">
        <f t="shared" si="15"/>
        <v>0</v>
      </c>
      <c r="O983" s="137" t="s">
        <v>1586</v>
      </c>
      <c r="P983" s="105" t="s">
        <v>1585</v>
      </c>
      <c r="Q983" s="105" t="s">
        <v>1585</v>
      </c>
      <c r="R983" s="105" t="s">
        <v>1585</v>
      </c>
      <c r="S983" s="105" t="s">
        <v>1585</v>
      </c>
      <c r="T983" s="105" t="s">
        <v>1585</v>
      </c>
    </row>
    <row r="984" spans="1:20" ht="15" customHeight="1" x14ac:dyDescent="0.2">
      <c r="A984" s="230" t="s">
        <v>489</v>
      </c>
      <c r="B984" s="99">
        <v>64</v>
      </c>
      <c r="C984" s="100">
        <v>24283</v>
      </c>
      <c r="D984" s="233" t="s">
        <v>1395</v>
      </c>
      <c r="E984" s="101" t="s">
        <v>403</v>
      </c>
      <c r="F984" s="220" t="s">
        <v>1571</v>
      </c>
      <c r="G984" s="216" t="s">
        <v>1559</v>
      </c>
      <c r="H984" s="216">
        <v>0</v>
      </c>
      <c r="I984" s="220" t="s">
        <v>417</v>
      </c>
      <c r="J984" s="137">
        <v>12</v>
      </c>
      <c r="K984" s="105">
        <v>44.45</v>
      </c>
      <c r="L984" s="105" t="s">
        <v>1575</v>
      </c>
      <c r="M984" s="129">
        <f>SUMIFS('C - Sazby a jednotkové ceny'!$H$7:$H$69,'C - Sazby a jednotkové ceny'!$E$7:$E$69,I984,'C - Sazby a jednotkové ceny'!$F$7:$F$69,J984)</f>
        <v>0</v>
      </c>
      <c r="N984" s="131">
        <f t="shared" si="15"/>
        <v>0</v>
      </c>
      <c r="O984" s="137" t="s">
        <v>1586</v>
      </c>
      <c r="P984" s="105" t="s">
        <v>1585</v>
      </c>
      <c r="Q984" s="105" t="s">
        <v>1585</v>
      </c>
      <c r="R984" s="105" t="s">
        <v>1585</v>
      </c>
      <c r="S984" s="105" t="s">
        <v>1585</v>
      </c>
      <c r="T984" s="105" t="s">
        <v>1585</v>
      </c>
    </row>
    <row r="985" spans="1:20" ht="15" customHeight="1" x14ac:dyDescent="0.2">
      <c r="A985" s="230" t="s">
        <v>489</v>
      </c>
      <c r="B985" s="99">
        <v>64</v>
      </c>
      <c r="C985" s="100">
        <v>24283</v>
      </c>
      <c r="D985" s="233" t="s">
        <v>1396</v>
      </c>
      <c r="E985" s="101" t="s">
        <v>403</v>
      </c>
      <c r="F985" s="220" t="s">
        <v>1571</v>
      </c>
      <c r="G985" s="216" t="s">
        <v>1558</v>
      </c>
      <c r="H985" s="216">
        <v>1.56</v>
      </c>
      <c r="I985" s="220" t="s">
        <v>417</v>
      </c>
      <c r="J985" s="137">
        <v>12</v>
      </c>
      <c r="K985" s="105">
        <v>18.23</v>
      </c>
      <c r="L985" s="105" t="s">
        <v>1575</v>
      </c>
      <c r="M985" s="129">
        <f>SUMIFS('C - Sazby a jednotkové ceny'!$H$7:$H$69,'C - Sazby a jednotkové ceny'!$E$7:$E$69,I985,'C - Sazby a jednotkové ceny'!$F$7:$F$69,J985)</f>
        <v>0</v>
      </c>
      <c r="N985" s="131">
        <f t="shared" si="15"/>
        <v>0</v>
      </c>
      <c r="O985" s="137" t="s">
        <v>1586</v>
      </c>
      <c r="P985" s="105" t="s">
        <v>1585</v>
      </c>
      <c r="Q985" s="105" t="s">
        <v>1585</v>
      </c>
      <c r="R985" s="105" t="s">
        <v>1585</v>
      </c>
      <c r="S985" s="105" t="s">
        <v>1585</v>
      </c>
      <c r="T985" s="105" t="s">
        <v>1585</v>
      </c>
    </row>
    <row r="986" spans="1:20" ht="15" customHeight="1" x14ac:dyDescent="0.2">
      <c r="A986" s="230" t="s">
        <v>489</v>
      </c>
      <c r="B986" s="99">
        <v>64</v>
      </c>
      <c r="C986" s="100">
        <v>24283</v>
      </c>
      <c r="D986" s="233" t="s">
        <v>1397</v>
      </c>
      <c r="E986" s="101" t="s">
        <v>403</v>
      </c>
      <c r="F986" s="220" t="s">
        <v>1571</v>
      </c>
      <c r="G986" s="216" t="s">
        <v>1552</v>
      </c>
      <c r="H986" s="216">
        <v>3.12</v>
      </c>
      <c r="I986" s="220" t="s">
        <v>417</v>
      </c>
      <c r="J986" s="137">
        <v>12</v>
      </c>
      <c r="K986" s="105">
        <v>27.82</v>
      </c>
      <c r="L986" s="105" t="s">
        <v>1575</v>
      </c>
      <c r="M986" s="129">
        <f>SUMIFS('C - Sazby a jednotkové ceny'!$H$7:$H$69,'C - Sazby a jednotkové ceny'!$E$7:$E$69,I986,'C - Sazby a jednotkové ceny'!$F$7:$F$69,J986)</f>
        <v>0</v>
      </c>
      <c r="N986" s="131">
        <f t="shared" si="15"/>
        <v>0</v>
      </c>
      <c r="O986" s="137" t="s">
        <v>1586</v>
      </c>
      <c r="P986" s="105" t="s">
        <v>1585</v>
      </c>
      <c r="Q986" s="105" t="s">
        <v>1585</v>
      </c>
      <c r="R986" s="105" t="s">
        <v>1585</v>
      </c>
      <c r="S986" s="105" t="s">
        <v>1585</v>
      </c>
      <c r="T986" s="105" t="s">
        <v>1585</v>
      </c>
    </row>
    <row r="987" spans="1:20" ht="15" customHeight="1" x14ac:dyDescent="0.2">
      <c r="A987" s="230" t="s">
        <v>489</v>
      </c>
      <c r="B987" s="99">
        <v>64</v>
      </c>
      <c r="C987" s="100">
        <v>24283</v>
      </c>
      <c r="D987" s="233" t="s">
        <v>1398</v>
      </c>
      <c r="E987" s="101" t="s">
        <v>403</v>
      </c>
      <c r="F987" s="220" t="s">
        <v>1571</v>
      </c>
      <c r="G987" s="216" t="s">
        <v>1552</v>
      </c>
      <c r="H987" s="216">
        <v>3.12</v>
      </c>
      <c r="I987" s="220" t="s">
        <v>417</v>
      </c>
      <c r="J987" s="137">
        <v>12</v>
      </c>
      <c r="K987" s="105">
        <v>14.76</v>
      </c>
      <c r="L987" s="105" t="s">
        <v>1575</v>
      </c>
      <c r="M987" s="129">
        <f>SUMIFS('C - Sazby a jednotkové ceny'!$H$7:$H$69,'C - Sazby a jednotkové ceny'!$E$7:$E$69,I987,'C - Sazby a jednotkové ceny'!$F$7:$F$69,J987)</f>
        <v>0</v>
      </c>
      <c r="N987" s="131">
        <f t="shared" si="15"/>
        <v>0</v>
      </c>
      <c r="O987" s="137" t="s">
        <v>1586</v>
      </c>
      <c r="P987" s="105" t="s">
        <v>1585</v>
      </c>
      <c r="Q987" s="105" t="s">
        <v>1585</v>
      </c>
      <c r="R987" s="105" t="s">
        <v>1585</v>
      </c>
      <c r="S987" s="105" t="s">
        <v>1585</v>
      </c>
      <c r="T987" s="105" t="s">
        <v>1585</v>
      </c>
    </row>
    <row r="988" spans="1:20" ht="15" customHeight="1" x14ac:dyDescent="0.2">
      <c r="A988" s="230" t="s">
        <v>489</v>
      </c>
      <c r="B988" s="99">
        <v>64</v>
      </c>
      <c r="C988" s="100">
        <v>24283</v>
      </c>
      <c r="D988" s="233" t="s">
        <v>1399</v>
      </c>
      <c r="E988" s="101" t="s">
        <v>403</v>
      </c>
      <c r="F988" s="220" t="s">
        <v>1571</v>
      </c>
      <c r="G988" s="216" t="s">
        <v>1552</v>
      </c>
      <c r="H988" s="216">
        <v>3.12</v>
      </c>
      <c r="I988" s="220" t="s">
        <v>417</v>
      </c>
      <c r="J988" s="137">
        <v>12</v>
      </c>
      <c r="K988" s="105">
        <v>27.78</v>
      </c>
      <c r="L988" s="105" t="s">
        <v>1575</v>
      </c>
      <c r="M988" s="129">
        <f>SUMIFS('C - Sazby a jednotkové ceny'!$H$7:$H$69,'C - Sazby a jednotkové ceny'!$E$7:$E$69,I988,'C - Sazby a jednotkové ceny'!$F$7:$F$69,J988)</f>
        <v>0</v>
      </c>
      <c r="N988" s="131">
        <f t="shared" si="15"/>
        <v>0</v>
      </c>
      <c r="O988" s="137" t="s">
        <v>1586</v>
      </c>
      <c r="P988" s="105" t="s">
        <v>1585</v>
      </c>
      <c r="Q988" s="105" t="s">
        <v>1585</v>
      </c>
      <c r="R988" s="105" t="s">
        <v>1585</v>
      </c>
      <c r="S988" s="105" t="s">
        <v>1585</v>
      </c>
      <c r="T988" s="105" t="s">
        <v>1585</v>
      </c>
    </row>
    <row r="989" spans="1:20" ht="15" customHeight="1" x14ac:dyDescent="0.2">
      <c r="A989" s="230" t="s">
        <v>489</v>
      </c>
      <c r="B989" s="99">
        <v>64</v>
      </c>
      <c r="C989" s="100">
        <v>24283</v>
      </c>
      <c r="D989" s="233" t="s">
        <v>1400</v>
      </c>
      <c r="E989" s="101" t="s">
        <v>403</v>
      </c>
      <c r="F989" s="220" t="s">
        <v>1571</v>
      </c>
      <c r="G989" s="216" t="s">
        <v>1552</v>
      </c>
      <c r="H989" s="216">
        <v>3.12</v>
      </c>
      <c r="I989" s="220" t="s">
        <v>417</v>
      </c>
      <c r="J989" s="137">
        <v>12</v>
      </c>
      <c r="K989" s="105">
        <v>20.16</v>
      </c>
      <c r="L989" s="105" t="s">
        <v>1575</v>
      </c>
      <c r="M989" s="129">
        <f>SUMIFS('C - Sazby a jednotkové ceny'!$H$7:$H$69,'C - Sazby a jednotkové ceny'!$E$7:$E$69,I989,'C - Sazby a jednotkové ceny'!$F$7:$F$69,J989)</f>
        <v>0</v>
      </c>
      <c r="N989" s="131">
        <f t="shared" si="15"/>
        <v>0</v>
      </c>
      <c r="O989" s="137" t="s">
        <v>1586</v>
      </c>
      <c r="P989" s="105" t="s">
        <v>1585</v>
      </c>
      <c r="Q989" s="105" t="s">
        <v>1585</v>
      </c>
      <c r="R989" s="105" t="s">
        <v>1585</v>
      </c>
      <c r="S989" s="105" t="s">
        <v>1585</v>
      </c>
      <c r="T989" s="105" t="s">
        <v>1585</v>
      </c>
    </row>
    <row r="990" spans="1:20" ht="15" customHeight="1" x14ac:dyDescent="0.2">
      <c r="A990" s="230" t="s">
        <v>489</v>
      </c>
      <c r="B990" s="99">
        <v>64</v>
      </c>
      <c r="C990" s="100">
        <v>24283</v>
      </c>
      <c r="D990" s="233" t="s">
        <v>1401</v>
      </c>
      <c r="E990" s="101" t="s">
        <v>403</v>
      </c>
      <c r="F990" s="220" t="s">
        <v>1571</v>
      </c>
      <c r="G990" s="216" t="s">
        <v>1554</v>
      </c>
      <c r="H990" s="216">
        <v>1.56</v>
      </c>
      <c r="I990" s="220" t="s">
        <v>417</v>
      </c>
      <c r="J990" s="137">
        <v>12</v>
      </c>
      <c r="K990" s="105">
        <v>8.99</v>
      </c>
      <c r="L990" s="105" t="s">
        <v>1575</v>
      </c>
      <c r="M990" s="129">
        <f>SUMIFS('C - Sazby a jednotkové ceny'!$H$7:$H$69,'C - Sazby a jednotkové ceny'!$E$7:$E$69,I990,'C - Sazby a jednotkové ceny'!$F$7:$F$69,J990)</f>
        <v>0</v>
      </c>
      <c r="N990" s="131">
        <f t="shared" si="15"/>
        <v>0</v>
      </c>
      <c r="O990" s="137" t="s">
        <v>1586</v>
      </c>
      <c r="P990" s="105" t="s">
        <v>1585</v>
      </c>
      <c r="Q990" s="105" t="s">
        <v>1585</v>
      </c>
      <c r="R990" s="105" t="s">
        <v>1585</v>
      </c>
      <c r="S990" s="105" t="s">
        <v>1585</v>
      </c>
      <c r="T990" s="105" t="s">
        <v>1585</v>
      </c>
    </row>
    <row r="991" spans="1:20" ht="15" customHeight="1" x14ac:dyDescent="0.2">
      <c r="A991" s="230" t="s">
        <v>489</v>
      </c>
      <c r="B991" s="99">
        <v>64</v>
      </c>
      <c r="C991" s="100">
        <v>24283</v>
      </c>
      <c r="D991" s="233" t="s">
        <v>1402</v>
      </c>
      <c r="E991" s="101" t="s">
        <v>403</v>
      </c>
      <c r="F991" s="220" t="s">
        <v>1571</v>
      </c>
      <c r="G991" s="216" t="s">
        <v>2554</v>
      </c>
      <c r="H991" s="216">
        <v>3.12</v>
      </c>
      <c r="I991" s="220" t="s">
        <v>417</v>
      </c>
      <c r="J991" s="137">
        <v>12</v>
      </c>
      <c r="K991" s="105">
        <v>11.02</v>
      </c>
      <c r="L991" s="105" t="s">
        <v>1575</v>
      </c>
      <c r="M991" s="129">
        <f>SUMIFS('C - Sazby a jednotkové ceny'!$H$7:$H$69,'C - Sazby a jednotkové ceny'!$E$7:$E$69,I991,'C - Sazby a jednotkové ceny'!$F$7:$F$69,J991)</f>
        <v>0</v>
      </c>
      <c r="N991" s="131">
        <f t="shared" si="15"/>
        <v>0</v>
      </c>
      <c r="O991" s="137" t="s">
        <v>1586</v>
      </c>
      <c r="P991" s="105" t="s">
        <v>1585</v>
      </c>
      <c r="Q991" s="105" t="s">
        <v>1585</v>
      </c>
      <c r="R991" s="105" t="s">
        <v>1585</v>
      </c>
      <c r="S991" s="105" t="s">
        <v>1585</v>
      </c>
      <c r="T991" s="105" t="s">
        <v>1585</v>
      </c>
    </row>
    <row r="992" spans="1:20" ht="15" customHeight="1" x14ac:dyDescent="0.2">
      <c r="A992" s="230" t="s">
        <v>489</v>
      </c>
      <c r="B992" s="99">
        <v>64</v>
      </c>
      <c r="C992" s="100">
        <v>24283</v>
      </c>
      <c r="D992" s="233" t="s">
        <v>1403</v>
      </c>
      <c r="E992" s="101" t="s">
        <v>403</v>
      </c>
      <c r="F992" s="220" t="s">
        <v>1571</v>
      </c>
      <c r="G992" s="216" t="s">
        <v>1557</v>
      </c>
      <c r="H992" s="216">
        <v>0</v>
      </c>
      <c r="I992" s="220" t="s">
        <v>417</v>
      </c>
      <c r="J992" s="137">
        <v>12</v>
      </c>
      <c r="K992" s="105">
        <v>1.86</v>
      </c>
      <c r="L992" s="105" t="s">
        <v>1575</v>
      </c>
      <c r="M992" s="129">
        <f>SUMIFS('C - Sazby a jednotkové ceny'!$H$7:$H$69,'C - Sazby a jednotkové ceny'!$E$7:$E$69,I992,'C - Sazby a jednotkové ceny'!$F$7:$F$69,J992)</f>
        <v>0</v>
      </c>
      <c r="N992" s="131">
        <f t="shared" si="15"/>
        <v>0</v>
      </c>
      <c r="O992" s="137" t="s">
        <v>1586</v>
      </c>
      <c r="P992" s="105" t="s">
        <v>1585</v>
      </c>
      <c r="Q992" s="105" t="s">
        <v>1585</v>
      </c>
      <c r="R992" s="105" t="s">
        <v>1585</v>
      </c>
      <c r="S992" s="105" t="s">
        <v>1585</v>
      </c>
      <c r="T992" s="105" t="s">
        <v>1585</v>
      </c>
    </row>
    <row r="993" spans="1:20" ht="15" customHeight="1" x14ac:dyDescent="0.2">
      <c r="A993" s="230" t="s">
        <v>489</v>
      </c>
      <c r="B993" s="99">
        <v>64</v>
      </c>
      <c r="C993" s="100">
        <v>24283</v>
      </c>
      <c r="D993" s="233" t="s">
        <v>1404</v>
      </c>
      <c r="E993" s="101" t="s">
        <v>403</v>
      </c>
      <c r="F993" s="220" t="s">
        <v>1571</v>
      </c>
      <c r="G993" s="216" t="s">
        <v>1560</v>
      </c>
      <c r="H993" s="216">
        <v>0</v>
      </c>
      <c r="I993" s="220" t="s">
        <v>417</v>
      </c>
      <c r="J993" s="137">
        <v>12</v>
      </c>
      <c r="K993" s="105">
        <v>131</v>
      </c>
      <c r="L993" s="105" t="s">
        <v>1575</v>
      </c>
      <c r="M993" s="129">
        <f>SUMIFS('C - Sazby a jednotkové ceny'!$H$7:$H$69,'C - Sazby a jednotkové ceny'!$E$7:$E$69,I993,'C - Sazby a jednotkové ceny'!$F$7:$F$69,J993)</f>
        <v>0</v>
      </c>
      <c r="N993" s="131">
        <f t="shared" si="15"/>
        <v>0</v>
      </c>
      <c r="O993" s="137" t="s">
        <v>1585</v>
      </c>
      <c r="P993" s="105" t="s">
        <v>1585</v>
      </c>
      <c r="Q993" s="105" t="s">
        <v>1585</v>
      </c>
      <c r="R993" s="105" t="s">
        <v>1585</v>
      </c>
      <c r="S993" s="105" t="s">
        <v>1585</v>
      </c>
      <c r="T993" s="105" t="s">
        <v>1585</v>
      </c>
    </row>
    <row r="994" spans="1:20" ht="15" customHeight="1" x14ac:dyDescent="0.2">
      <c r="A994" s="230" t="s">
        <v>489</v>
      </c>
      <c r="B994" s="99">
        <v>64</v>
      </c>
      <c r="C994" s="100">
        <v>24283</v>
      </c>
      <c r="D994" s="233" t="s">
        <v>1405</v>
      </c>
      <c r="E994" s="101" t="s">
        <v>403</v>
      </c>
      <c r="F994" s="220" t="s">
        <v>1571</v>
      </c>
      <c r="G994" s="216" t="s">
        <v>1558</v>
      </c>
      <c r="H994" s="216">
        <v>0</v>
      </c>
      <c r="I994" s="220" t="s">
        <v>417</v>
      </c>
      <c r="J994" s="137">
        <v>12</v>
      </c>
      <c r="K994" s="105">
        <v>4.5999999999999996</v>
      </c>
      <c r="L994" s="105" t="s">
        <v>1575</v>
      </c>
      <c r="M994" s="129">
        <f>SUMIFS('C - Sazby a jednotkové ceny'!$H$7:$H$69,'C - Sazby a jednotkové ceny'!$E$7:$E$69,I994,'C - Sazby a jednotkové ceny'!$F$7:$F$69,J994)</f>
        <v>0</v>
      </c>
      <c r="N994" s="131">
        <f t="shared" si="15"/>
        <v>0</v>
      </c>
      <c r="O994" s="137" t="s">
        <v>1586</v>
      </c>
      <c r="P994" s="105" t="s">
        <v>1585</v>
      </c>
      <c r="Q994" s="105" t="s">
        <v>1585</v>
      </c>
      <c r="R994" s="105" t="s">
        <v>1585</v>
      </c>
      <c r="S994" s="105" t="s">
        <v>1585</v>
      </c>
      <c r="T994" s="105" t="s">
        <v>1585</v>
      </c>
    </row>
    <row r="995" spans="1:20" ht="15" customHeight="1" x14ac:dyDescent="0.2">
      <c r="A995" s="230" t="s">
        <v>489</v>
      </c>
      <c r="B995" s="99">
        <v>64</v>
      </c>
      <c r="C995" s="100">
        <v>24283</v>
      </c>
      <c r="D995" s="233" t="s">
        <v>1406</v>
      </c>
      <c r="E995" s="101" t="s">
        <v>403</v>
      </c>
      <c r="F995" s="220" t="s">
        <v>1571</v>
      </c>
      <c r="G995" s="216" t="s">
        <v>1560</v>
      </c>
      <c r="H995" s="216">
        <v>0</v>
      </c>
      <c r="I995" s="220" t="s">
        <v>417</v>
      </c>
      <c r="J995" s="137">
        <v>12</v>
      </c>
      <c r="K995" s="105">
        <v>69.319999999999993</v>
      </c>
      <c r="L995" s="105" t="s">
        <v>1575</v>
      </c>
      <c r="M995" s="129">
        <f>SUMIFS('C - Sazby a jednotkové ceny'!$H$7:$H$69,'C - Sazby a jednotkové ceny'!$E$7:$E$69,I995,'C - Sazby a jednotkové ceny'!$F$7:$F$69,J995)</f>
        <v>0</v>
      </c>
      <c r="N995" s="131">
        <f t="shared" si="15"/>
        <v>0</v>
      </c>
      <c r="O995" s="137" t="s">
        <v>1586</v>
      </c>
      <c r="P995" s="105" t="s">
        <v>1585</v>
      </c>
      <c r="Q995" s="105" t="s">
        <v>1585</v>
      </c>
      <c r="R995" s="105" t="s">
        <v>1585</v>
      </c>
      <c r="S995" s="105" t="s">
        <v>1585</v>
      </c>
      <c r="T995" s="105" t="s">
        <v>1585</v>
      </c>
    </row>
    <row r="996" spans="1:20" ht="15" customHeight="1" x14ac:dyDescent="0.2">
      <c r="A996" s="230" t="s">
        <v>489</v>
      </c>
      <c r="B996" s="99">
        <v>64</v>
      </c>
      <c r="C996" s="100">
        <v>24283</v>
      </c>
      <c r="D996" s="233" t="s">
        <v>1407</v>
      </c>
      <c r="E996" s="101" t="s">
        <v>403</v>
      </c>
      <c r="F996" s="220" t="s">
        <v>1571</v>
      </c>
      <c r="G996" s="216" t="s">
        <v>1558</v>
      </c>
      <c r="H996" s="216">
        <v>0</v>
      </c>
      <c r="I996" s="220" t="s">
        <v>417</v>
      </c>
      <c r="J996" s="137">
        <v>12</v>
      </c>
      <c r="K996" s="105">
        <v>15.86</v>
      </c>
      <c r="L996" s="105" t="s">
        <v>1575</v>
      </c>
      <c r="M996" s="129">
        <f>SUMIFS('C - Sazby a jednotkové ceny'!$H$7:$H$69,'C - Sazby a jednotkové ceny'!$E$7:$E$69,I996,'C - Sazby a jednotkové ceny'!$F$7:$F$69,J996)</f>
        <v>0</v>
      </c>
      <c r="N996" s="131">
        <f t="shared" si="15"/>
        <v>0</v>
      </c>
      <c r="O996" s="137" t="s">
        <v>1586</v>
      </c>
      <c r="P996" s="105" t="s">
        <v>1585</v>
      </c>
      <c r="Q996" s="105" t="s">
        <v>1585</v>
      </c>
      <c r="R996" s="105" t="s">
        <v>1585</v>
      </c>
      <c r="S996" s="105" t="s">
        <v>1585</v>
      </c>
      <c r="T996" s="105" t="s">
        <v>1585</v>
      </c>
    </row>
    <row r="997" spans="1:20" ht="15" customHeight="1" x14ac:dyDescent="0.2">
      <c r="A997" s="230" t="s">
        <v>489</v>
      </c>
      <c r="B997" s="99">
        <v>64</v>
      </c>
      <c r="C997" s="100">
        <v>24283</v>
      </c>
      <c r="D997" s="233" t="s">
        <v>1408</v>
      </c>
      <c r="E997" s="101" t="s">
        <v>403</v>
      </c>
      <c r="F997" s="220" t="s">
        <v>1571</v>
      </c>
      <c r="G997" s="216" t="s">
        <v>1560</v>
      </c>
      <c r="H997" s="216">
        <v>0</v>
      </c>
      <c r="I997" s="220" t="s">
        <v>417</v>
      </c>
      <c r="J997" s="137">
        <v>12</v>
      </c>
      <c r="K997" s="105">
        <v>16.79</v>
      </c>
      <c r="L997" s="105" t="s">
        <v>1575</v>
      </c>
      <c r="M997" s="129">
        <f>SUMIFS('C - Sazby a jednotkové ceny'!$H$7:$H$69,'C - Sazby a jednotkové ceny'!$E$7:$E$69,I997,'C - Sazby a jednotkové ceny'!$F$7:$F$69,J997)</f>
        <v>0</v>
      </c>
      <c r="N997" s="131">
        <f t="shared" si="15"/>
        <v>0</v>
      </c>
      <c r="O997" s="137" t="s">
        <v>1586</v>
      </c>
      <c r="P997" s="105" t="s">
        <v>1585</v>
      </c>
      <c r="Q997" s="105" t="s">
        <v>1585</v>
      </c>
      <c r="R997" s="105" t="s">
        <v>1585</v>
      </c>
      <c r="S997" s="105" t="s">
        <v>1585</v>
      </c>
      <c r="T997" s="105" t="s">
        <v>1585</v>
      </c>
    </row>
    <row r="998" spans="1:20" ht="15" customHeight="1" x14ac:dyDescent="0.2">
      <c r="A998" s="230" t="s">
        <v>489</v>
      </c>
      <c r="B998" s="99">
        <v>64</v>
      </c>
      <c r="C998" s="100">
        <v>24283</v>
      </c>
      <c r="D998" s="233" t="s">
        <v>1409</v>
      </c>
      <c r="E998" s="101" t="s">
        <v>403</v>
      </c>
      <c r="F998" s="220" t="s">
        <v>1571</v>
      </c>
      <c r="G998" s="216" t="s">
        <v>2540</v>
      </c>
      <c r="H998" s="216">
        <v>0</v>
      </c>
      <c r="I998" s="220" t="s">
        <v>417</v>
      </c>
      <c r="J998" s="137">
        <v>12</v>
      </c>
      <c r="K998" s="105">
        <v>113.5</v>
      </c>
      <c r="L998" s="105" t="s">
        <v>1575</v>
      </c>
      <c r="M998" s="129">
        <f>SUMIFS('C - Sazby a jednotkové ceny'!$H$7:$H$69,'C - Sazby a jednotkové ceny'!$E$7:$E$69,I998,'C - Sazby a jednotkové ceny'!$F$7:$F$69,J998)</f>
        <v>0</v>
      </c>
      <c r="N998" s="131">
        <f t="shared" si="15"/>
        <v>0</v>
      </c>
      <c r="O998" s="137" t="s">
        <v>1585</v>
      </c>
      <c r="P998" s="105" t="s">
        <v>1585</v>
      </c>
      <c r="Q998" s="105" t="s">
        <v>1585</v>
      </c>
      <c r="R998" s="105" t="s">
        <v>1585</v>
      </c>
      <c r="S998" s="105" t="s">
        <v>1585</v>
      </c>
      <c r="T998" s="105" t="s">
        <v>1585</v>
      </c>
    </row>
    <row r="999" spans="1:20" ht="15" customHeight="1" x14ac:dyDescent="0.2">
      <c r="A999" s="230" t="s">
        <v>489</v>
      </c>
      <c r="B999" s="99">
        <v>64</v>
      </c>
      <c r="C999" s="100">
        <v>24283</v>
      </c>
      <c r="D999" s="233" t="s">
        <v>1410</v>
      </c>
      <c r="E999" s="101" t="s">
        <v>403</v>
      </c>
      <c r="F999" s="220" t="s">
        <v>1571</v>
      </c>
      <c r="G999" s="216" t="s">
        <v>1558</v>
      </c>
      <c r="H999" s="216">
        <v>0</v>
      </c>
      <c r="I999" s="220" t="s">
        <v>417</v>
      </c>
      <c r="J999" s="137">
        <v>12</v>
      </c>
      <c r="K999" s="105">
        <v>30.2</v>
      </c>
      <c r="L999" s="105" t="s">
        <v>1575</v>
      </c>
      <c r="M999" s="129">
        <f>SUMIFS('C - Sazby a jednotkové ceny'!$H$7:$H$69,'C - Sazby a jednotkové ceny'!$E$7:$E$69,I999,'C - Sazby a jednotkové ceny'!$F$7:$F$69,J999)</f>
        <v>0</v>
      </c>
      <c r="N999" s="131">
        <f t="shared" si="15"/>
        <v>0</v>
      </c>
      <c r="O999" s="137" t="s">
        <v>1586</v>
      </c>
      <c r="P999" s="105" t="s">
        <v>1585</v>
      </c>
      <c r="Q999" s="105" t="s">
        <v>1585</v>
      </c>
      <c r="R999" s="105" t="s">
        <v>1585</v>
      </c>
      <c r="S999" s="105" t="s">
        <v>1585</v>
      </c>
      <c r="T999" s="105" t="s">
        <v>1585</v>
      </c>
    </row>
    <row r="1000" spans="1:20" ht="15" customHeight="1" x14ac:dyDescent="0.2">
      <c r="A1000" s="230" t="s">
        <v>489</v>
      </c>
      <c r="B1000" s="99">
        <v>64</v>
      </c>
      <c r="C1000" s="100">
        <v>24283</v>
      </c>
      <c r="D1000" s="233" t="s">
        <v>1411</v>
      </c>
      <c r="E1000" s="101" t="s">
        <v>403</v>
      </c>
      <c r="F1000" s="220" t="s">
        <v>1571</v>
      </c>
      <c r="G1000" s="216" t="s">
        <v>1558</v>
      </c>
      <c r="H1000" s="216">
        <v>0</v>
      </c>
      <c r="I1000" s="220" t="s">
        <v>417</v>
      </c>
      <c r="J1000" s="137">
        <v>12</v>
      </c>
      <c r="K1000" s="105">
        <v>66.959999999999994</v>
      </c>
      <c r="L1000" s="105" t="s">
        <v>1575</v>
      </c>
      <c r="M1000" s="129">
        <f>SUMIFS('C - Sazby a jednotkové ceny'!$H$7:$H$69,'C - Sazby a jednotkové ceny'!$E$7:$E$69,I1000,'C - Sazby a jednotkové ceny'!$F$7:$F$69,J1000)</f>
        <v>0</v>
      </c>
      <c r="N1000" s="131">
        <f t="shared" si="15"/>
        <v>0</v>
      </c>
      <c r="O1000" s="137" t="s">
        <v>1586</v>
      </c>
      <c r="P1000" s="105" t="s">
        <v>1585</v>
      </c>
      <c r="Q1000" s="105" t="s">
        <v>1585</v>
      </c>
      <c r="R1000" s="105" t="s">
        <v>1585</v>
      </c>
      <c r="S1000" s="105" t="s">
        <v>1585</v>
      </c>
      <c r="T1000" s="105" t="s">
        <v>1585</v>
      </c>
    </row>
    <row r="1001" spans="1:20" ht="15" customHeight="1" x14ac:dyDescent="0.2">
      <c r="A1001" s="230" t="s">
        <v>489</v>
      </c>
      <c r="B1001" s="99">
        <v>64</v>
      </c>
      <c r="C1001" s="100">
        <v>24283</v>
      </c>
      <c r="D1001" s="233" t="s">
        <v>1412</v>
      </c>
      <c r="E1001" s="101" t="s">
        <v>403</v>
      </c>
      <c r="F1001" s="220" t="s">
        <v>1571</v>
      </c>
      <c r="G1001" s="216" t="s">
        <v>1558</v>
      </c>
      <c r="H1001" s="216">
        <v>0</v>
      </c>
      <c r="I1001" s="220" t="s">
        <v>417</v>
      </c>
      <c r="J1001" s="137">
        <v>12</v>
      </c>
      <c r="K1001" s="105">
        <v>34.1</v>
      </c>
      <c r="L1001" s="105" t="s">
        <v>1575</v>
      </c>
      <c r="M1001" s="129">
        <f>SUMIFS('C - Sazby a jednotkové ceny'!$H$7:$H$69,'C - Sazby a jednotkové ceny'!$E$7:$E$69,I1001,'C - Sazby a jednotkové ceny'!$F$7:$F$69,J1001)</f>
        <v>0</v>
      </c>
      <c r="N1001" s="131">
        <f t="shared" si="15"/>
        <v>0</v>
      </c>
      <c r="O1001" s="137" t="s">
        <v>1586</v>
      </c>
      <c r="P1001" s="105" t="s">
        <v>1585</v>
      </c>
      <c r="Q1001" s="105" t="s">
        <v>1585</v>
      </c>
      <c r="R1001" s="105" t="s">
        <v>1585</v>
      </c>
      <c r="S1001" s="105" t="s">
        <v>1585</v>
      </c>
      <c r="T1001" s="105" t="s">
        <v>1585</v>
      </c>
    </row>
    <row r="1002" spans="1:20" ht="15" customHeight="1" x14ac:dyDescent="0.2">
      <c r="A1002" s="230" t="s">
        <v>489</v>
      </c>
      <c r="B1002" s="99">
        <v>64</v>
      </c>
      <c r="C1002" s="100">
        <v>24283</v>
      </c>
      <c r="D1002" s="233" t="s">
        <v>1413</v>
      </c>
      <c r="E1002" s="101" t="s">
        <v>403</v>
      </c>
      <c r="F1002" s="220" t="s">
        <v>1571</v>
      </c>
      <c r="G1002" s="216" t="s">
        <v>2555</v>
      </c>
      <c r="H1002" s="216">
        <v>0</v>
      </c>
      <c r="I1002" s="220" t="s">
        <v>417</v>
      </c>
      <c r="J1002" s="137">
        <v>12</v>
      </c>
      <c r="K1002" s="105">
        <v>43.12</v>
      </c>
      <c r="L1002" s="105" t="s">
        <v>1575</v>
      </c>
      <c r="M1002" s="129">
        <f>SUMIFS('C - Sazby a jednotkové ceny'!$H$7:$H$69,'C - Sazby a jednotkové ceny'!$E$7:$E$69,I1002,'C - Sazby a jednotkové ceny'!$F$7:$F$69,J1002)</f>
        <v>0</v>
      </c>
      <c r="N1002" s="131">
        <f t="shared" si="15"/>
        <v>0</v>
      </c>
      <c r="O1002" s="137" t="s">
        <v>1586</v>
      </c>
      <c r="P1002" s="105" t="s">
        <v>1585</v>
      </c>
      <c r="Q1002" s="105" t="s">
        <v>1585</v>
      </c>
      <c r="R1002" s="105" t="s">
        <v>1585</v>
      </c>
      <c r="S1002" s="105" t="s">
        <v>1585</v>
      </c>
      <c r="T1002" s="105" t="s">
        <v>1585</v>
      </c>
    </row>
    <row r="1003" spans="1:20" ht="15" customHeight="1" x14ac:dyDescent="0.2">
      <c r="A1003" s="230" t="s">
        <v>489</v>
      </c>
      <c r="B1003" s="99">
        <v>64</v>
      </c>
      <c r="C1003" s="100">
        <v>24283</v>
      </c>
      <c r="D1003" s="233" t="s">
        <v>1414</v>
      </c>
      <c r="E1003" s="101" t="s">
        <v>403</v>
      </c>
      <c r="F1003" s="220" t="s">
        <v>1571</v>
      </c>
      <c r="G1003" s="216" t="s">
        <v>2555</v>
      </c>
      <c r="H1003" s="216">
        <v>0</v>
      </c>
      <c r="I1003" s="220" t="s">
        <v>417</v>
      </c>
      <c r="J1003" s="137">
        <v>12</v>
      </c>
      <c r="K1003" s="105">
        <v>38.119999999999997</v>
      </c>
      <c r="L1003" s="105" t="s">
        <v>1575</v>
      </c>
      <c r="M1003" s="129">
        <f>SUMIFS('C - Sazby a jednotkové ceny'!$H$7:$H$69,'C - Sazby a jednotkové ceny'!$E$7:$E$69,I1003,'C - Sazby a jednotkové ceny'!$F$7:$F$69,J1003)</f>
        <v>0</v>
      </c>
      <c r="N1003" s="131">
        <f t="shared" si="15"/>
        <v>0</v>
      </c>
      <c r="O1003" s="137" t="s">
        <v>1586</v>
      </c>
      <c r="P1003" s="105" t="s">
        <v>1585</v>
      </c>
      <c r="Q1003" s="105" t="s">
        <v>1585</v>
      </c>
      <c r="R1003" s="105" t="s">
        <v>1585</v>
      </c>
      <c r="S1003" s="105" t="s">
        <v>1585</v>
      </c>
      <c r="T1003" s="105" t="s">
        <v>1585</v>
      </c>
    </row>
    <row r="1004" spans="1:20" ht="15" customHeight="1" x14ac:dyDescent="0.2">
      <c r="A1004" s="230" t="s">
        <v>489</v>
      </c>
      <c r="B1004" s="99">
        <v>64</v>
      </c>
      <c r="C1004" s="100">
        <v>24283</v>
      </c>
      <c r="D1004" s="233" t="s">
        <v>1415</v>
      </c>
      <c r="E1004" s="101" t="s">
        <v>403</v>
      </c>
      <c r="F1004" s="220" t="s">
        <v>1571</v>
      </c>
      <c r="G1004" s="216" t="s">
        <v>2553</v>
      </c>
      <c r="H1004" s="216">
        <v>0</v>
      </c>
      <c r="I1004" s="220" t="s">
        <v>417</v>
      </c>
      <c r="J1004" s="137">
        <v>12</v>
      </c>
      <c r="K1004" s="105">
        <v>17.23</v>
      </c>
      <c r="L1004" s="105" t="s">
        <v>1575</v>
      </c>
      <c r="M1004" s="129">
        <f>SUMIFS('C - Sazby a jednotkové ceny'!$H$7:$H$69,'C - Sazby a jednotkové ceny'!$E$7:$E$69,I1004,'C - Sazby a jednotkové ceny'!$F$7:$F$69,J1004)</f>
        <v>0</v>
      </c>
      <c r="N1004" s="131">
        <f t="shared" si="15"/>
        <v>0</v>
      </c>
      <c r="O1004" s="137" t="s">
        <v>1586</v>
      </c>
      <c r="P1004" s="105" t="s">
        <v>1585</v>
      </c>
      <c r="Q1004" s="105" t="s">
        <v>1585</v>
      </c>
      <c r="R1004" s="105" t="s">
        <v>1585</v>
      </c>
      <c r="S1004" s="105" t="s">
        <v>1585</v>
      </c>
      <c r="T1004" s="105" t="s">
        <v>1585</v>
      </c>
    </row>
    <row r="1005" spans="1:20" ht="15" customHeight="1" x14ac:dyDescent="0.2">
      <c r="A1005" s="230" t="s">
        <v>489</v>
      </c>
      <c r="B1005" s="99">
        <v>64</v>
      </c>
      <c r="C1005" s="100">
        <v>24283</v>
      </c>
      <c r="D1005" s="233" t="s">
        <v>1416</v>
      </c>
      <c r="E1005" s="101" t="s">
        <v>403</v>
      </c>
      <c r="F1005" s="220" t="s">
        <v>1571</v>
      </c>
      <c r="G1005" s="216" t="s">
        <v>1560</v>
      </c>
      <c r="H1005" s="216">
        <v>0</v>
      </c>
      <c r="I1005" s="220" t="s">
        <v>417</v>
      </c>
      <c r="J1005" s="137">
        <v>12</v>
      </c>
      <c r="K1005" s="105">
        <v>67.2</v>
      </c>
      <c r="L1005" s="105" t="s">
        <v>1575</v>
      </c>
      <c r="M1005" s="129">
        <f>SUMIFS('C - Sazby a jednotkové ceny'!$H$7:$H$69,'C - Sazby a jednotkové ceny'!$E$7:$E$69,I1005,'C - Sazby a jednotkové ceny'!$F$7:$F$69,J1005)</f>
        <v>0</v>
      </c>
      <c r="N1005" s="131">
        <f t="shared" si="15"/>
        <v>0</v>
      </c>
      <c r="O1005" s="137" t="s">
        <v>1586</v>
      </c>
      <c r="P1005" s="105" t="s">
        <v>1585</v>
      </c>
      <c r="Q1005" s="105" t="s">
        <v>1585</v>
      </c>
      <c r="R1005" s="105" t="s">
        <v>1585</v>
      </c>
      <c r="S1005" s="105" t="s">
        <v>1585</v>
      </c>
      <c r="T1005" s="105" t="s">
        <v>1585</v>
      </c>
    </row>
    <row r="1006" spans="1:20" ht="15" customHeight="1" x14ac:dyDescent="0.2">
      <c r="A1006" s="230" t="s">
        <v>489</v>
      </c>
      <c r="B1006" s="99">
        <v>64</v>
      </c>
      <c r="C1006" s="100">
        <v>24283</v>
      </c>
      <c r="D1006" s="233" t="s">
        <v>1417</v>
      </c>
      <c r="E1006" s="101" t="s">
        <v>403</v>
      </c>
      <c r="F1006" s="220" t="s">
        <v>1571</v>
      </c>
      <c r="G1006" s="216" t="s">
        <v>1558</v>
      </c>
      <c r="H1006" s="216">
        <v>0</v>
      </c>
      <c r="I1006" s="220" t="s">
        <v>417</v>
      </c>
      <c r="J1006" s="137">
        <v>12</v>
      </c>
      <c r="K1006" s="105">
        <v>23.8</v>
      </c>
      <c r="L1006" s="105" t="s">
        <v>1575</v>
      </c>
      <c r="M1006" s="129">
        <f>SUMIFS('C - Sazby a jednotkové ceny'!$H$7:$H$69,'C - Sazby a jednotkové ceny'!$E$7:$E$69,I1006,'C - Sazby a jednotkové ceny'!$F$7:$F$69,J1006)</f>
        <v>0</v>
      </c>
      <c r="N1006" s="131">
        <f t="shared" si="15"/>
        <v>0</v>
      </c>
      <c r="O1006" s="137" t="s">
        <v>1586</v>
      </c>
      <c r="P1006" s="105" t="s">
        <v>1585</v>
      </c>
      <c r="Q1006" s="105" t="s">
        <v>1585</v>
      </c>
      <c r="R1006" s="105" t="s">
        <v>1585</v>
      </c>
      <c r="S1006" s="105" t="s">
        <v>1585</v>
      </c>
      <c r="T1006" s="105" t="s">
        <v>1585</v>
      </c>
    </row>
    <row r="1007" spans="1:20" ht="15" customHeight="1" x14ac:dyDescent="0.2">
      <c r="A1007" s="230" t="s">
        <v>489</v>
      </c>
      <c r="B1007" s="99">
        <v>64</v>
      </c>
      <c r="C1007" s="100">
        <v>24283</v>
      </c>
      <c r="D1007" s="233" t="s">
        <v>1418</v>
      </c>
      <c r="E1007" s="101" t="s">
        <v>403</v>
      </c>
      <c r="F1007" s="220" t="s">
        <v>1571</v>
      </c>
      <c r="G1007" s="216" t="s">
        <v>2540</v>
      </c>
      <c r="H1007" s="216">
        <v>0</v>
      </c>
      <c r="I1007" s="220" t="s">
        <v>417</v>
      </c>
      <c r="J1007" s="137">
        <v>12</v>
      </c>
      <c r="K1007" s="105">
        <v>5.61</v>
      </c>
      <c r="L1007" s="105" t="s">
        <v>1575</v>
      </c>
      <c r="M1007" s="129">
        <f>SUMIFS('C - Sazby a jednotkové ceny'!$H$7:$H$69,'C - Sazby a jednotkové ceny'!$E$7:$E$69,I1007,'C - Sazby a jednotkové ceny'!$F$7:$F$69,J1007)</f>
        <v>0</v>
      </c>
      <c r="N1007" s="131">
        <f t="shared" si="15"/>
        <v>0</v>
      </c>
      <c r="O1007" s="137" t="s">
        <v>1586</v>
      </c>
      <c r="P1007" s="105" t="s">
        <v>1585</v>
      </c>
      <c r="Q1007" s="105" t="s">
        <v>1585</v>
      </c>
      <c r="R1007" s="105" t="s">
        <v>1585</v>
      </c>
      <c r="S1007" s="105" t="s">
        <v>1585</v>
      </c>
      <c r="T1007" s="105" t="s">
        <v>1585</v>
      </c>
    </row>
    <row r="1008" spans="1:20" ht="15" customHeight="1" x14ac:dyDescent="0.2">
      <c r="A1008" s="230" t="s">
        <v>489</v>
      </c>
      <c r="B1008" s="99">
        <v>64</v>
      </c>
      <c r="C1008" s="100">
        <v>24283</v>
      </c>
      <c r="D1008" s="233" t="s">
        <v>1419</v>
      </c>
      <c r="E1008" s="101" t="s">
        <v>403</v>
      </c>
      <c r="F1008" s="220" t="s">
        <v>1571</v>
      </c>
      <c r="G1008" s="216" t="s">
        <v>2553</v>
      </c>
      <c r="H1008" s="216">
        <v>0</v>
      </c>
      <c r="I1008" s="220" t="s">
        <v>417</v>
      </c>
      <c r="J1008" s="137">
        <v>12</v>
      </c>
      <c r="K1008" s="105">
        <v>8.84</v>
      </c>
      <c r="L1008" s="105" t="s">
        <v>1575</v>
      </c>
      <c r="M1008" s="129">
        <f>SUMIFS('C - Sazby a jednotkové ceny'!$H$7:$H$69,'C - Sazby a jednotkové ceny'!$E$7:$E$69,I1008,'C - Sazby a jednotkové ceny'!$F$7:$F$69,J1008)</f>
        <v>0</v>
      </c>
      <c r="N1008" s="131">
        <f t="shared" si="15"/>
        <v>0</v>
      </c>
      <c r="O1008" s="137" t="s">
        <v>1586</v>
      </c>
      <c r="P1008" s="105" t="s">
        <v>1585</v>
      </c>
      <c r="Q1008" s="105" t="s">
        <v>1585</v>
      </c>
      <c r="R1008" s="105" t="s">
        <v>1585</v>
      </c>
      <c r="S1008" s="105" t="s">
        <v>1585</v>
      </c>
      <c r="T1008" s="105" t="s">
        <v>1585</v>
      </c>
    </row>
    <row r="1009" spans="1:20" ht="15" customHeight="1" x14ac:dyDescent="0.2">
      <c r="A1009" s="230" t="s">
        <v>489</v>
      </c>
      <c r="B1009" s="99">
        <v>64</v>
      </c>
      <c r="C1009" s="100">
        <v>24283</v>
      </c>
      <c r="D1009" s="233" t="s">
        <v>1420</v>
      </c>
      <c r="E1009" s="101" t="s">
        <v>403</v>
      </c>
      <c r="F1009" s="220" t="s">
        <v>1571</v>
      </c>
      <c r="G1009" s="216" t="s">
        <v>1558</v>
      </c>
      <c r="H1009" s="216">
        <v>0</v>
      </c>
      <c r="I1009" s="220" t="s">
        <v>417</v>
      </c>
      <c r="J1009" s="137">
        <v>12</v>
      </c>
      <c r="K1009" s="105">
        <v>16</v>
      </c>
      <c r="L1009" s="105" t="s">
        <v>1575</v>
      </c>
      <c r="M1009" s="129">
        <f>SUMIFS('C - Sazby a jednotkové ceny'!$H$7:$H$69,'C - Sazby a jednotkové ceny'!$E$7:$E$69,I1009,'C - Sazby a jednotkové ceny'!$F$7:$F$69,J1009)</f>
        <v>0</v>
      </c>
      <c r="N1009" s="131">
        <f t="shared" si="15"/>
        <v>0</v>
      </c>
      <c r="O1009" s="137" t="s">
        <v>1586</v>
      </c>
      <c r="P1009" s="105" t="s">
        <v>1585</v>
      </c>
      <c r="Q1009" s="105" t="s">
        <v>1585</v>
      </c>
      <c r="R1009" s="105" t="s">
        <v>1585</v>
      </c>
      <c r="S1009" s="105" t="s">
        <v>1585</v>
      </c>
      <c r="T1009" s="105" t="s">
        <v>1585</v>
      </c>
    </row>
    <row r="1010" spans="1:20" ht="15" customHeight="1" x14ac:dyDescent="0.2">
      <c r="A1010" s="230" t="s">
        <v>489</v>
      </c>
      <c r="B1010" s="99">
        <v>64</v>
      </c>
      <c r="C1010" s="100">
        <v>24283</v>
      </c>
      <c r="D1010" s="233" t="s">
        <v>1421</v>
      </c>
      <c r="E1010" s="101" t="s">
        <v>403</v>
      </c>
      <c r="F1010" s="220" t="s">
        <v>1571</v>
      </c>
      <c r="G1010" s="216" t="s">
        <v>1558</v>
      </c>
      <c r="H1010" s="216">
        <v>0</v>
      </c>
      <c r="I1010" s="220" t="s">
        <v>417</v>
      </c>
      <c r="J1010" s="137">
        <v>12</v>
      </c>
      <c r="K1010" s="105">
        <v>55.18</v>
      </c>
      <c r="L1010" s="105" t="s">
        <v>1575</v>
      </c>
      <c r="M1010" s="129">
        <f>SUMIFS('C - Sazby a jednotkové ceny'!$H$7:$H$69,'C - Sazby a jednotkové ceny'!$E$7:$E$69,I1010,'C - Sazby a jednotkové ceny'!$F$7:$F$69,J1010)</f>
        <v>0</v>
      </c>
      <c r="N1010" s="131">
        <f t="shared" si="15"/>
        <v>0</v>
      </c>
      <c r="O1010" s="137" t="s">
        <v>1586</v>
      </c>
      <c r="P1010" s="105" t="s">
        <v>1585</v>
      </c>
      <c r="Q1010" s="105" t="s">
        <v>1585</v>
      </c>
      <c r="R1010" s="105" t="s">
        <v>1585</v>
      </c>
      <c r="S1010" s="105" t="s">
        <v>1585</v>
      </c>
      <c r="T1010" s="105" t="s">
        <v>1585</v>
      </c>
    </row>
    <row r="1011" spans="1:20" ht="15" customHeight="1" x14ac:dyDescent="0.2">
      <c r="A1011" s="230" t="s">
        <v>489</v>
      </c>
      <c r="B1011" s="99">
        <v>64</v>
      </c>
      <c r="C1011" s="100">
        <v>24283</v>
      </c>
      <c r="D1011" s="233" t="s">
        <v>1422</v>
      </c>
      <c r="E1011" s="101" t="s">
        <v>403</v>
      </c>
      <c r="F1011" s="220" t="s">
        <v>1571</v>
      </c>
      <c r="G1011" s="216" t="s">
        <v>1558</v>
      </c>
      <c r="H1011" s="216">
        <v>0</v>
      </c>
      <c r="I1011" s="220" t="s">
        <v>417</v>
      </c>
      <c r="J1011" s="137">
        <v>12</v>
      </c>
      <c r="K1011" s="105">
        <v>12.24</v>
      </c>
      <c r="L1011" s="105" t="s">
        <v>1575</v>
      </c>
      <c r="M1011" s="129">
        <f>SUMIFS('C - Sazby a jednotkové ceny'!$H$7:$H$69,'C - Sazby a jednotkové ceny'!$E$7:$E$69,I1011,'C - Sazby a jednotkové ceny'!$F$7:$F$69,J1011)</f>
        <v>0</v>
      </c>
      <c r="N1011" s="131">
        <f t="shared" si="15"/>
        <v>0</v>
      </c>
      <c r="O1011" s="137" t="s">
        <v>1586</v>
      </c>
      <c r="P1011" s="105" t="s">
        <v>1585</v>
      </c>
      <c r="Q1011" s="105" t="s">
        <v>1585</v>
      </c>
      <c r="R1011" s="105" t="s">
        <v>1585</v>
      </c>
      <c r="S1011" s="105" t="s">
        <v>1585</v>
      </c>
      <c r="T1011" s="105" t="s">
        <v>1585</v>
      </c>
    </row>
    <row r="1012" spans="1:20" ht="15" customHeight="1" x14ac:dyDescent="0.2">
      <c r="A1012" s="230" t="s">
        <v>489</v>
      </c>
      <c r="B1012" s="99">
        <v>64</v>
      </c>
      <c r="C1012" s="100">
        <v>24283</v>
      </c>
      <c r="D1012" s="233" t="s">
        <v>1423</v>
      </c>
      <c r="E1012" s="101" t="s">
        <v>403</v>
      </c>
      <c r="F1012" s="220" t="s">
        <v>1571</v>
      </c>
      <c r="G1012" s="216" t="s">
        <v>1558</v>
      </c>
      <c r="H1012" s="216">
        <v>0</v>
      </c>
      <c r="I1012" s="220" t="s">
        <v>417</v>
      </c>
      <c r="J1012" s="137">
        <v>12</v>
      </c>
      <c r="K1012" s="105">
        <v>11.2</v>
      </c>
      <c r="L1012" s="105" t="s">
        <v>1575</v>
      </c>
      <c r="M1012" s="129">
        <f>SUMIFS('C - Sazby a jednotkové ceny'!$H$7:$H$69,'C - Sazby a jednotkové ceny'!$E$7:$E$69,I1012,'C - Sazby a jednotkové ceny'!$F$7:$F$69,J1012)</f>
        <v>0</v>
      </c>
      <c r="N1012" s="131">
        <f t="shared" si="15"/>
        <v>0</v>
      </c>
      <c r="O1012" s="137" t="s">
        <v>1586</v>
      </c>
      <c r="P1012" s="105" t="s">
        <v>1585</v>
      </c>
      <c r="Q1012" s="105" t="s">
        <v>1585</v>
      </c>
      <c r="R1012" s="105" t="s">
        <v>1585</v>
      </c>
      <c r="S1012" s="105" t="s">
        <v>1585</v>
      </c>
      <c r="T1012" s="105" t="s">
        <v>1585</v>
      </c>
    </row>
    <row r="1013" spans="1:20" ht="15" customHeight="1" x14ac:dyDescent="0.2">
      <c r="A1013" s="230" t="s">
        <v>489</v>
      </c>
      <c r="B1013" s="99">
        <v>64</v>
      </c>
      <c r="C1013" s="100">
        <v>24283</v>
      </c>
      <c r="D1013" s="233" t="s">
        <v>1424</v>
      </c>
      <c r="E1013" s="101" t="s">
        <v>403</v>
      </c>
      <c r="F1013" s="220" t="s">
        <v>1571</v>
      </c>
      <c r="G1013" s="216" t="s">
        <v>2516</v>
      </c>
      <c r="H1013" s="216">
        <v>0</v>
      </c>
      <c r="I1013" s="220" t="s">
        <v>417</v>
      </c>
      <c r="J1013" s="137">
        <v>12</v>
      </c>
      <c r="K1013" s="105">
        <v>157.51</v>
      </c>
      <c r="L1013" s="105" t="s">
        <v>1575</v>
      </c>
      <c r="M1013" s="129">
        <f>SUMIFS('C - Sazby a jednotkové ceny'!$H$7:$H$69,'C - Sazby a jednotkové ceny'!$E$7:$E$69,I1013,'C - Sazby a jednotkové ceny'!$F$7:$F$69,J1013)</f>
        <v>0</v>
      </c>
      <c r="N1013" s="131">
        <f t="shared" si="15"/>
        <v>0</v>
      </c>
      <c r="O1013" s="137" t="s">
        <v>1585</v>
      </c>
      <c r="P1013" s="105" t="s">
        <v>1585</v>
      </c>
      <c r="Q1013" s="105" t="s">
        <v>1585</v>
      </c>
      <c r="R1013" s="105" t="s">
        <v>1585</v>
      </c>
      <c r="S1013" s="105" t="s">
        <v>1585</v>
      </c>
      <c r="T1013" s="105" t="s">
        <v>1585</v>
      </c>
    </row>
    <row r="1014" spans="1:20" ht="15" customHeight="1" x14ac:dyDescent="0.2">
      <c r="A1014" s="230" t="s">
        <v>489</v>
      </c>
      <c r="B1014" s="99">
        <v>64</v>
      </c>
      <c r="C1014" s="100">
        <v>24283</v>
      </c>
      <c r="D1014" s="233" t="s">
        <v>1425</v>
      </c>
      <c r="E1014" s="101" t="s">
        <v>403</v>
      </c>
      <c r="F1014" s="220" t="s">
        <v>1571</v>
      </c>
      <c r="G1014" s="216" t="s">
        <v>1558</v>
      </c>
      <c r="H1014" s="216">
        <v>0</v>
      </c>
      <c r="I1014" s="220" t="s">
        <v>417</v>
      </c>
      <c r="J1014" s="137">
        <v>12</v>
      </c>
      <c r="K1014" s="105">
        <v>42.56</v>
      </c>
      <c r="L1014" s="105" t="s">
        <v>1575</v>
      </c>
      <c r="M1014" s="129">
        <f>SUMIFS('C - Sazby a jednotkové ceny'!$H$7:$H$69,'C - Sazby a jednotkové ceny'!$E$7:$E$69,I1014,'C - Sazby a jednotkové ceny'!$F$7:$F$69,J1014)</f>
        <v>0</v>
      </c>
      <c r="N1014" s="131">
        <f t="shared" si="15"/>
        <v>0</v>
      </c>
      <c r="O1014" s="137" t="s">
        <v>1586</v>
      </c>
      <c r="P1014" s="105" t="s">
        <v>1585</v>
      </c>
      <c r="Q1014" s="105" t="s">
        <v>1585</v>
      </c>
      <c r="R1014" s="105" t="s">
        <v>1585</v>
      </c>
      <c r="S1014" s="105" t="s">
        <v>1585</v>
      </c>
      <c r="T1014" s="105" t="s">
        <v>1585</v>
      </c>
    </row>
    <row r="1015" spans="1:20" ht="15" customHeight="1" x14ac:dyDescent="0.2">
      <c r="A1015" s="230" t="s">
        <v>489</v>
      </c>
      <c r="B1015" s="99">
        <v>64</v>
      </c>
      <c r="C1015" s="100">
        <v>24283</v>
      </c>
      <c r="D1015" s="233" t="s">
        <v>1426</v>
      </c>
      <c r="E1015" s="101" t="s">
        <v>403</v>
      </c>
      <c r="F1015" s="220" t="s">
        <v>1571</v>
      </c>
      <c r="G1015" s="216" t="s">
        <v>1558</v>
      </c>
      <c r="H1015" s="216">
        <v>0</v>
      </c>
      <c r="I1015" s="220" t="s">
        <v>417</v>
      </c>
      <c r="J1015" s="137">
        <v>12</v>
      </c>
      <c r="K1015" s="105">
        <v>8.4</v>
      </c>
      <c r="L1015" s="105" t="s">
        <v>1575</v>
      </c>
      <c r="M1015" s="129">
        <f>SUMIFS('C - Sazby a jednotkové ceny'!$H$7:$H$69,'C - Sazby a jednotkové ceny'!$E$7:$E$69,I1015,'C - Sazby a jednotkové ceny'!$F$7:$F$69,J1015)</f>
        <v>0</v>
      </c>
      <c r="N1015" s="131">
        <f t="shared" si="15"/>
        <v>0</v>
      </c>
      <c r="O1015" s="137" t="s">
        <v>1586</v>
      </c>
      <c r="P1015" s="105" t="s">
        <v>1585</v>
      </c>
      <c r="Q1015" s="105" t="s">
        <v>1585</v>
      </c>
      <c r="R1015" s="105" t="s">
        <v>1585</v>
      </c>
      <c r="S1015" s="105" t="s">
        <v>1585</v>
      </c>
      <c r="T1015" s="105" t="s">
        <v>1585</v>
      </c>
    </row>
    <row r="1016" spans="1:20" ht="15" customHeight="1" x14ac:dyDescent="0.2">
      <c r="A1016" s="230" t="s">
        <v>489</v>
      </c>
      <c r="B1016" s="99">
        <v>64</v>
      </c>
      <c r="C1016" s="100">
        <v>24283</v>
      </c>
      <c r="D1016" s="233" t="s">
        <v>1427</v>
      </c>
      <c r="E1016" s="101" t="s">
        <v>403</v>
      </c>
      <c r="F1016" s="220" t="s">
        <v>1571</v>
      </c>
      <c r="G1016" s="216" t="s">
        <v>1552</v>
      </c>
      <c r="H1016" s="216">
        <v>3.12</v>
      </c>
      <c r="I1016" s="220" t="s">
        <v>417</v>
      </c>
      <c r="J1016" s="137">
        <v>12</v>
      </c>
      <c r="K1016" s="105">
        <v>20.2</v>
      </c>
      <c r="L1016" s="105" t="s">
        <v>1575</v>
      </c>
      <c r="M1016" s="129">
        <f>SUMIFS('C - Sazby a jednotkové ceny'!$H$7:$H$69,'C - Sazby a jednotkové ceny'!$E$7:$E$69,I1016,'C - Sazby a jednotkové ceny'!$F$7:$F$69,J1016)</f>
        <v>0</v>
      </c>
      <c r="N1016" s="131">
        <f t="shared" si="15"/>
        <v>0</v>
      </c>
      <c r="O1016" s="137" t="s">
        <v>1586</v>
      </c>
      <c r="P1016" s="105" t="s">
        <v>1585</v>
      </c>
      <c r="Q1016" s="105" t="s">
        <v>1585</v>
      </c>
      <c r="R1016" s="105" t="s">
        <v>1585</v>
      </c>
      <c r="S1016" s="105" t="s">
        <v>1585</v>
      </c>
      <c r="T1016" s="105" t="s">
        <v>1585</v>
      </c>
    </row>
    <row r="1017" spans="1:20" ht="15" customHeight="1" x14ac:dyDescent="0.2">
      <c r="A1017" s="230" t="s">
        <v>489</v>
      </c>
      <c r="B1017" s="99">
        <v>64</v>
      </c>
      <c r="C1017" s="100">
        <v>24283</v>
      </c>
      <c r="D1017" s="233" t="s">
        <v>1428</v>
      </c>
      <c r="E1017" s="101" t="s">
        <v>403</v>
      </c>
      <c r="F1017" s="220" t="s">
        <v>1571</v>
      </c>
      <c r="G1017" s="216" t="s">
        <v>1552</v>
      </c>
      <c r="H1017" s="216">
        <v>3.12</v>
      </c>
      <c r="I1017" s="220" t="s">
        <v>417</v>
      </c>
      <c r="J1017" s="137">
        <v>12</v>
      </c>
      <c r="K1017" s="105">
        <v>16.03</v>
      </c>
      <c r="L1017" s="105" t="s">
        <v>1575</v>
      </c>
      <c r="M1017" s="129">
        <f>SUMIFS('C - Sazby a jednotkové ceny'!$H$7:$H$69,'C - Sazby a jednotkové ceny'!$E$7:$E$69,I1017,'C - Sazby a jednotkové ceny'!$F$7:$F$69,J1017)</f>
        <v>0</v>
      </c>
      <c r="N1017" s="131">
        <f t="shared" si="15"/>
        <v>0</v>
      </c>
      <c r="O1017" s="137" t="s">
        <v>1586</v>
      </c>
      <c r="P1017" s="105" t="s">
        <v>1585</v>
      </c>
      <c r="Q1017" s="105" t="s">
        <v>1585</v>
      </c>
      <c r="R1017" s="105" t="s">
        <v>1585</v>
      </c>
      <c r="S1017" s="105" t="s">
        <v>1585</v>
      </c>
      <c r="T1017" s="105" t="s">
        <v>1585</v>
      </c>
    </row>
    <row r="1018" spans="1:20" ht="15" customHeight="1" x14ac:dyDescent="0.2">
      <c r="A1018" s="230" t="s">
        <v>489</v>
      </c>
      <c r="B1018" s="99">
        <v>64</v>
      </c>
      <c r="C1018" s="100">
        <v>24283</v>
      </c>
      <c r="D1018" s="233" t="s">
        <v>1429</v>
      </c>
      <c r="E1018" s="101" t="s">
        <v>403</v>
      </c>
      <c r="F1018" s="220" t="s">
        <v>1571</v>
      </c>
      <c r="G1018" s="216" t="s">
        <v>1552</v>
      </c>
      <c r="H1018" s="216">
        <v>3.12</v>
      </c>
      <c r="I1018" s="220" t="s">
        <v>417</v>
      </c>
      <c r="J1018" s="137">
        <v>12</v>
      </c>
      <c r="K1018" s="105">
        <v>13.92</v>
      </c>
      <c r="L1018" s="105" t="s">
        <v>1575</v>
      </c>
      <c r="M1018" s="129">
        <f>SUMIFS('C - Sazby a jednotkové ceny'!$H$7:$H$69,'C - Sazby a jednotkové ceny'!$E$7:$E$69,I1018,'C - Sazby a jednotkové ceny'!$F$7:$F$69,J1018)</f>
        <v>0</v>
      </c>
      <c r="N1018" s="131">
        <f t="shared" si="15"/>
        <v>0</v>
      </c>
      <c r="O1018" s="137" t="s">
        <v>1586</v>
      </c>
      <c r="P1018" s="105" t="s">
        <v>1585</v>
      </c>
      <c r="Q1018" s="105" t="s">
        <v>1585</v>
      </c>
      <c r="R1018" s="105" t="s">
        <v>1585</v>
      </c>
      <c r="S1018" s="105" t="s">
        <v>1585</v>
      </c>
      <c r="T1018" s="105" t="s">
        <v>1585</v>
      </c>
    </row>
    <row r="1019" spans="1:20" ht="15" customHeight="1" x14ac:dyDescent="0.2">
      <c r="A1019" s="230" t="s">
        <v>489</v>
      </c>
      <c r="B1019" s="99">
        <v>64</v>
      </c>
      <c r="C1019" s="100">
        <v>24283</v>
      </c>
      <c r="D1019" s="233" t="s">
        <v>1430</v>
      </c>
      <c r="E1019" s="101" t="s">
        <v>403</v>
      </c>
      <c r="F1019" s="220" t="s">
        <v>1571</v>
      </c>
      <c r="G1019" s="216" t="s">
        <v>1552</v>
      </c>
      <c r="H1019" s="216">
        <v>3.12</v>
      </c>
      <c r="I1019" s="220" t="s">
        <v>417</v>
      </c>
      <c r="J1019" s="137">
        <v>12</v>
      </c>
      <c r="K1019" s="105">
        <v>17.84</v>
      </c>
      <c r="L1019" s="105" t="s">
        <v>1575</v>
      </c>
      <c r="M1019" s="129">
        <f>SUMIFS('C - Sazby a jednotkové ceny'!$H$7:$H$69,'C - Sazby a jednotkové ceny'!$E$7:$E$69,I1019,'C - Sazby a jednotkové ceny'!$F$7:$F$69,J1019)</f>
        <v>0</v>
      </c>
      <c r="N1019" s="131">
        <f t="shared" si="15"/>
        <v>0</v>
      </c>
      <c r="O1019" s="137" t="s">
        <v>1586</v>
      </c>
      <c r="P1019" s="105" t="s">
        <v>1585</v>
      </c>
      <c r="Q1019" s="105" t="s">
        <v>1585</v>
      </c>
      <c r="R1019" s="105" t="s">
        <v>1585</v>
      </c>
      <c r="S1019" s="105" t="s">
        <v>1585</v>
      </c>
      <c r="T1019" s="105" t="s">
        <v>1585</v>
      </c>
    </row>
    <row r="1020" spans="1:20" ht="15" customHeight="1" x14ac:dyDescent="0.2">
      <c r="A1020" s="230" t="s">
        <v>489</v>
      </c>
      <c r="B1020" s="99">
        <v>64</v>
      </c>
      <c r="C1020" s="100">
        <v>24283</v>
      </c>
      <c r="D1020" s="233" t="s">
        <v>1431</v>
      </c>
      <c r="E1020" s="101" t="s">
        <v>403</v>
      </c>
      <c r="F1020" s="220" t="s">
        <v>1571</v>
      </c>
      <c r="G1020" s="216" t="s">
        <v>1552</v>
      </c>
      <c r="H1020" s="216">
        <v>3.12</v>
      </c>
      <c r="I1020" s="220" t="s">
        <v>417</v>
      </c>
      <c r="J1020" s="137">
        <v>12</v>
      </c>
      <c r="K1020" s="105">
        <v>16.03</v>
      </c>
      <c r="L1020" s="105" t="s">
        <v>1575</v>
      </c>
      <c r="M1020" s="129">
        <f>SUMIFS('C - Sazby a jednotkové ceny'!$H$7:$H$69,'C - Sazby a jednotkové ceny'!$E$7:$E$69,I1020,'C - Sazby a jednotkové ceny'!$F$7:$F$69,J1020)</f>
        <v>0</v>
      </c>
      <c r="N1020" s="131">
        <f t="shared" si="15"/>
        <v>0</v>
      </c>
      <c r="O1020" s="137" t="s">
        <v>1586</v>
      </c>
      <c r="P1020" s="105" t="s">
        <v>1585</v>
      </c>
      <c r="Q1020" s="105" t="s">
        <v>1585</v>
      </c>
      <c r="R1020" s="105" t="s">
        <v>1585</v>
      </c>
      <c r="S1020" s="105" t="s">
        <v>1585</v>
      </c>
      <c r="T1020" s="105" t="s">
        <v>1585</v>
      </c>
    </row>
    <row r="1021" spans="1:20" ht="15" customHeight="1" x14ac:dyDescent="0.2">
      <c r="A1021" s="230" t="s">
        <v>489</v>
      </c>
      <c r="B1021" s="99">
        <v>64</v>
      </c>
      <c r="C1021" s="100">
        <v>24283</v>
      </c>
      <c r="D1021" s="233" t="s">
        <v>1432</v>
      </c>
      <c r="E1021" s="101" t="s">
        <v>403</v>
      </c>
      <c r="F1021" s="220" t="s">
        <v>1571</v>
      </c>
      <c r="G1021" s="216" t="s">
        <v>1552</v>
      </c>
      <c r="H1021" s="216">
        <v>3.12</v>
      </c>
      <c r="I1021" s="220" t="s">
        <v>417</v>
      </c>
      <c r="J1021" s="137">
        <v>12</v>
      </c>
      <c r="K1021" s="105">
        <v>21.45</v>
      </c>
      <c r="L1021" s="105" t="s">
        <v>1575</v>
      </c>
      <c r="M1021" s="129">
        <f>SUMIFS('C - Sazby a jednotkové ceny'!$H$7:$H$69,'C - Sazby a jednotkové ceny'!$E$7:$E$69,I1021,'C - Sazby a jednotkové ceny'!$F$7:$F$69,J1021)</f>
        <v>0</v>
      </c>
      <c r="N1021" s="131">
        <f t="shared" si="15"/>
        <v>0</v>
      </c>
      <c r="O1021" s="137" t="s">
        <v>1586</v>
      </c>
      <c r="P1021" s="105" t="s">
        <v>1585</v>
      </c>
      <c r="Q1021" s="105" t="s">
        <v>1585</v>
      </c>
      <c r="R1021" s="105" t="s">
        <v>1585</v>
      </c>
      <c r="S1021" s="105" t="s">
        <v>1585</v>
      </c>
      <c r="T1021" s="105" t="s">
        <v>1585</v>
      </c>
    </row>
    <row r="1022" spans="1:20" ht="15" customHeight="1" x14ac:dyDescent="0.2">
      <c r="A1022" s="230" t="s">
        <v>489</v>
      </c>
      <c r="B1022" s="99">
        <v>64</v>
      </c>
      <c r="C1022" s="100">
        <v>24283</v>
      </c>
      <c r="D1022" s="233" t="s">
        <v>1433</v>
      </c>
      <c r="E1022" s="101" t="s">
        <v>403</v>
      </c>
      <c r="F1022" s="220" t="s">
        <v>1571</v>
      </c>
      <c r="G1022" s="216" t="s">
        <v>1558</v>
      </c>
      <c r="H1022" s="216">
        <v>0</v>
      </c>
      <c r="I1022" s="220" t="s">
        <v>417</v>
      </c>
      <c r="J1022" s="137">
        <v>12</v>
      </c>
      <c r="K1022" s="105">
        <v>12</v>
      </c>
      <c r="L1022" s="105" t="s">
        <v>1575</v>
      </c>
      <c r="M1022" s="129">
        <f>SUMIFS('C - Sazby a jednotkové ceny'!$H$7:$H$69,'C - Sazby a jednotkové ceny'!$E$7:$E$69,I1022,'C - Sazby a jednotkové ceny'!$F$7:$F$69,J1022)</f>
        <v>0</v>
      </c>
      <c r="N1022" s="131">
        <f t="shared" si="15"/>
        <v>0</v>
      </c>
      <c r="O1022" s="137" t="s">
        <v>1586</v>
      </c>
      <c r="P1022" s="105" t="s">
        <v>1585</v>
      </c>
      <c r="Q1022" s="105" t="s">
        <v>1585</v>
      </c>
      <c r="R1022" s="105" t="s">
        <v>1585</v>
      </c>
      <c r="S1022" s="105" t="s">
        <v>1585</v>
      </c>
      <c r="T1022" s="105" t="s">
        <v>1585</v>
      </c>
    </row>
    <row r="1023" spans="1:20" ht="15" customHeight="1" x14ac:dyDescent="0.2">
      <c r="A1023" s="230" t="s">
        <v>489</v>
      </c>
      <c r="B1023" s="99">
        <v>64</v>
      </c>
      <c r="C1023" s="100">
        <v>24283</v>
      </c>
      <c r="D1023" s="233" t="s">
        <v>1434</v>
      </c>
      <c r="E1023" s="101" t="s">
        <v>403</v>
      </c>
      <c r="F1023" s="220" t="s">
        <v>1571</v>
      </c>
      <c r="G1023" s="216" t="s">
        <v>1558</v>
      </c>
      <c r="H1023" s="216">
        <v>6.24</v>
      </c>
      <c r="I1023" s="220" t="s">
        <v>417</v>
      </c>
      <c r="J1023" s="137">
        <v>12</v>
      </c>
      <c r="K1023" s="105">
        <v>34.43</v>
      </c>
      <c r="L1023" s="105" t="s">
        <v>1575</v>
      </c>
      <c r="M1023" s="129">
        <f>SUMIFS('C - Sazby a jednotkové ceny'!$H$7:$H$69,'C - Sazby a jednotkové ceny'!$E$7:$E$69,I1023,'C - Sazby a jednotkové ceny'!$F$7:$F$69,J1023)</f>
        <v>0</v>
      </c>
      <c r="N1023" s="131">
        <f t="shared" si="15"/>
        <v>0</v>
      </c>
      <c r="O1023" s="137" t="s">
        <v>1586</v>
      </c>
      <c r="P1023" s="105" t="s">
        <v>1585</v>
      </c>
      <c r="Q1023" s="105" t="s">
        <v>1585</v>
      </c>
      <c r="R1023" s="105" t="s">
        <v>1585</v>
      </c>
      <c r="S1023" s="105" t="s">
        <v>1585</v>
      </c>
      <c r="T1023" s="105" t="s">
        <v>1585</v>
      </c>
    </row>
    <row r="1024" spans="1:20" ht="15" customHeight="1" x14ac:dyDescent="0.2">
      <c r="A1024" s="230" t="s">
        <v>489</v>
      </c>
      <c r="B1024" s="99">
        <v>64</v>
      </c>
      <c r="C1024" s="100">
        <v>24283</v>
      </c>
      <c r="D1024" s="233" t="s">
        <v>1435</v>
      </c>
      <c r="E1024" s="101" t="s">
        <v>403</v>
      </c>
      <c r="F1024" s="220" t="s">
        <v>1571</v>
      </c>
      <c r="G1024" s="216" t="s">
        <v>1552</v>
      </c>
      <c r="H1024" s="216">
        <v>3.12</v>
      </c>
      <c r="I1024" s="220" t="s">
        <v>417</v>
      </c>
      <c r="J1024" s="137">
        <v>12</v>
      </c>
      <c r="K1024" s="105">
        <v>11.99</v>
      </c>
      <c r="L1024" s="105" t="s">
        <v>1575</v>
      </c>
      <c r="M1024" s="129">
        <f>SUMIFS('C - Sazby a jednotkové ceny'!$H$7:$H$69,'C - Sazby a jednotkové ceny'!$E$7:$E$69,I1024,'C - Sazby a jednotkové ceny'!$F$7:$F$69,J1024)</f>
        <v>0</v>
      </c>
      <c r="N1024" s="131">
        <f t="shared" si="15"/>
        <v>0</v>
      </c>
      <c r="O1024" s="137" t="s">
        <v>1586</v>
      </c>
      <c r="P1024" s="105" t="s">
        <v>1585</v>
      </c>
      <c r="Q1024" s="105" t="s">
        <v>1585</v>
      </c>
      <c r="R1024" s="105" t="s">
        <v>1585</v>
      </c>
      <c r="S1024" s="105" t="s">
        <v>1585</v>
      </c>
      <c r="T1024" s="105" t="s">
        <v>1585</v>
      </c>
    </row>
    <row r="1025" spans="1:20" ht="15" customHeight="1" x14ac:dyDescent="0.2">
      <c r="A1025" s="230" t="s">
        <v>489</v>
      </c>
      <c r="B1025" s="99">
        <v>64</v>
      </c>
      <c r="C1025" s="100">
        <v>24283</v>
      </c>
      <c r="D1025" s="233" t="s">
        <v>1436</v>
      </c>
      <c r="E1025" s="101" t="s">
        <v>403</v>
      </c>
      <c r="F1025" s="220" t="s">
        <v>1571</v>
      </c>
      <c r="G1025" s="216" t="s">
        <v>1552</v>
      </c>
      <c r="H1025" s="216">
        <v>3.12</v>
      </c>
      <c r="I1025" s="220" t="s">
        <v>417</v>
      </c>
      <c r="J1025" s="137">
        <v>12</v>
      </c>
      <c r="K1025" s="105">
        <v>20.2</v>
      </c>
      <c r="L1025" s="105" t="s">
        <v>1575</v>
      </c>
      <c r="M1025" s="129">
        <f>SUMIFS('C - Sazby a jednotkové ceny'!$H$7:$H$69,'C - Sazby a jednotkové ceny'!$E$7:$E$69,I1025,'C - Sazby a jednotkové ceny'!$F$7:$F$69,J1025)</f>
        <v>0</v>
      </c>
      <c r="N1025" s="131">
        <f t="shared" si="15"/>
        <v>0</v>
      </c>
      <c r="O1025" s="137" t="s">
        <v>1586</v>
      </c>
      <c r="P1025" s="105" t="s">
        <v>1585</v>
      </c>
      <c r="Q1025" s="105" t="s">
        <v>1585</v>
      </c>
      <c r="R1025" s="105" t="s">
        <v>1585</v>
      </c>
      <c r="S1025" s="105" t="s">
        <v>1585</v>
      </c>
      <c r="T1025" s="105" t="s">
        <v>1585</v>
      </c>
    </row>
    <row r="1026" spans="1:20" ht="15" customHeight="1" x14ac:dyDescent="0.2">
      <c r="A1026" s="230" t="s">
        <v>489</v>
      </c>
      <c r="B1026" s="99">
        <v>64</v>
      </c>
      <c r="C1026" s="100">
        <v>24283</v>
      </c>
      <c r="D1026" s="233" t="s">
        <v>1437</v>
      </c>
      <c r="E1026" s="101" t="s">
        <v>403</v>
      </c>
      <c r="F1026" s="220" t="s">
        <v>1571</v>
      </c>
      <c r="G1026" s="216" t="s">
        <v>1552</v>
      </c>
      <c r="H1026" s="216">
        <v>3.12</v>
      </c>
      <c r="I1026" s="220" t="s">
        <v>417</v>
      </c>
      <c r="J1026" s="137">
        <v>12</v>
      </c>
      <c r="K1026" s="105">
        <v>17.84</v>
      </c>
      <c r="L1026" s="105" t="s">
        <v>1575</v>
      </c>
      <c r="M1026" s="129">
        <f>SUMIFS('C - Sazby a jednotkové ceny'!$H$7:$H$69,'C - Sazby a jednotkové ceny'!$E$7:$E$69,I1026,'C - Sazby a jednotkové ceny'!$F$7:$F$69,J1026)</f>
        <v>0</v>
      </c>
      <c r="N1026" s="131">
        <f t="shared" si="15"/>
        <v>0</v>
      </c>
      <c r="O1026" s="137" t="s">
        <v>1586</v>
      </c>
      <c r="P1026" s="105" t="s">
        <v>1585</v>
      </c>
      <c r="Q1026" s="105" t="s">
        <v>1585</v>
      </c>
      <c r="R1026" s="105" t="s">
        <v>1585</v>
      </c>
      <c r="S1026" s="105" t="s">
        <v>1585</v>
      </c>
      <c r="T1026" s="105" t="s">
        <v>1585</v>
      </c>
    </row>
    <row r="1027" spans="1:20" ht="15" customHeight="1" x14ac:dyDescent="0.2">
      <c r="A1027" s="230" t="s">
        <v>489</v>
      </c>
      <c r="B1027" s="99">
        <v>64</v>
      </c>
      <c r="C1027" s="100">
        <v>24283</v>
      </c>
      <c r="D1027" s="233" t="s">
        <v>1438</v>
      </c>
      <c r="E1027" s="101" t="s">
        <v>403</v>
      </c>
      <c r="F1027" s="220" t="s">
        <v>1571</v>
      </c>
      <c r="G1027" s="216" t="s">
        <v>1558</v>
      </c>
      <c r="H1027" s="216">
        <v>0</v>
      </c>
      <c r="I1027" s="220" t="s">
        <v>417</v>
      </c>
      <c r="J1027" s="137">
        <v>12</v>
      </c>
      <c r="K1027" s="105">
        <v>12</v>
      </c>
      <c r="L1027" s="105" t="s">
        <v>1575</v>
      </c>
      <c r="M1027" s="129">
        <f>SUMIFS('C - Sazby a jednotkové ceny'!$H$7:$H$69,'C - Sazby a jednotkové ceny'!$E$7:$E$69,I1027,'C - Sazby a jednotkové ceny'!$F$7:$F$69,J1027)</f>
        <v>0</v>
      </c>
      <c r="N1027" s="131">
        <f t="shared" si="15"/>
        <v>0</v>
      </c>
      <c r="O1027" s="137" t="s">
        <v>1586</v>
      </c>
      <c r="P1027" s="105" t="s">
        <v>1585</v>
      </c>
      <c r="Q1027" s="105" t="s">
        <v>1585</v>
      </c>
      <c r="R1027" s="105" t="s">
        <v>1585</v>
      </c>
      <c r="S1027" s="105" t="s">
        <v>1585</v>
      </c>
      <c r="T1027" s="105" t="s">
        <v>1585</v>
      </c>
    </row>
    <row r="1028" spans="1:20" ht="15" customHeight="1" x14ac:dyDescent="0.2">
      <c r="A1028" s="230" t="s">
        <v>489</v>
      </c>
      <c r="B1028" s="99">
        <v>64</v>
      </c>
      <c r="C1028" s="100">
        <v>24283</v>
      </c>
      <c r="D1028" s="233" t="s">
        <v>1439</v>
      </c>
      <c r="E1028" s="101" t="s">
        <v>403</v>
      </c>
      <c r="F1028" s="220" t="s">
        <v>1571</v>
      </c>
      <c r="G1028" s="216" t="s">
        <v>1552</v>
      </c>
      <c r="H1028" s="216">
        <v>18.72</v>
      </c>
      <c r="I1028" s="220" t="s">
        <v>417</v>
      </c>
      <c r="J1028" s="137">
        <v>12</v>
      </c>
      <c r="K1028" s="105">
        <v>81.67</v>
      </c>
      <c r="L1028" s="105" t="s">
        <v>1575</v>
      </c>
      <c r="M1028" s="129">
        <f>SUMIFS('C - Sazby a jednotkové ceny'!$H$7:$H$69,'C - Sazby a jednotkové ceny'!$E$7:$E$69,I1028,'C - Sazby a jednotkové ceny'!$F$7:$F$69,J1028)</f>
        <v>0</v>
      </c>
      <c r="N1028" s="131">
        <f t="shared" si="15"/>
        <v>0</v>
      </c>
      <c r="O1028" s="137" t="s">
        <v>1586</v>
      </c>
      <c r="P1028" s="105" t="s">
        <v>1585</v>
      </c>
      <c r="Q1028" s="105" t="s">
        <v>1585</v>
      </c>
      <c r="R1028" s="105" t="s">
        <v>1585</v>
      </c>
      <c r="S1028" s="105" t="s">
        <v>1585</v>
      </c>
      <c r="T1028" s="105" t="s">
        <v>1585</v>
      </c>
    </row>
    <row r="1029" spans="1:20" ht="15" customHeight="1" x14ac:dyDescent="0.2">
      <c r="A1029" s="230" t="s">
        <v>489</v>
      </c>
      <c r="B1029" s="99">
        <v>64</v>
      </c>
      <c r="C1029" s="100">
        <v>24283</v>
      </c>
      <c r="D1029" s="233" t="s">
        <v>1440</v>
      </c>
      <c r="E1029" s="101" t="s">
        <v>403</v>
      </c>
      <c r="F1029" s="220" t="s">
        <v>1571</v>
      </c>
      <c r="G1029" s="216" t="s">
        <v>1552</v>
      </c>
      <c r="H1029" s="216">
        <v>3.12</v>
      </c>
      <c r="I1029" s="220" t="s">
        <v>417</v>
      </c>
      <c r="J1029" s="137">
        <v>12</v>
      </c>
      <c r="K1029" s="105">
        <v>13.92</v>
      </c>
      <c r="L1029" s="105" t="s">
        <v>1575</v>
      </c>
      <c r="M1029" s="129">
        <f>SUMIFS('C - Sazby a jednotkové ceny'!$H$7:$H$69,'C - Sazby a jednotkové ceny'!$E$7:$E$69,I1029,'C - Sazby a jednotkové ceny'!$F$7:$F$69,J1029)</f>
        <v>0</v>
      </c>
      <c r="N1029" s="131">
        <f t="shared" si="15"/>
        <v>0</v>
      </c>
      <c r="O1029" s="137" t="s">
        <v>1586</v>
      </c>
      <c r="P1029" s="105" t="s">
        <v>1585</v>
      </c>
      <c r="Q1029" s="105" t="s">
        <v>1585</v>
      </c>
      <c r="R1029" s="105" t="s">
        <v>1585</v>
      </c>
      <c r="S1029" s="105" t="s">
        <v>1585</v>
      </c>
      <c r="T1029" s="105" t="s">
        <v>1585</v>
      </c>
    </row>
    <row r="1030" spans="1:20" ht="15" customHeight="1" x14ac:dyDescent="0.2">
      <c r="A1030" s="230" t="s">
        <v>2510</v>
      </c>
      <c r="B1030" s="99" t="s">
        <v>2508</v>
      </c>
      <c r="C1030" s="100" t="s">
        <v>2509</v>
      </c>
      <c r="D1030" s="233" t="s">
        <v>1512</v>
      </c>
      <c r="E1030" s="101" t="s">
        <v>2507</v>
      </c>
      <c r="F1030" s="220" t="s">
        <v>1571</v>
      </c>
      <c r="G1030" s="216" t="s">
        <v>1555</v>
      </c>
      <c r="H1030" s="216">
        <v>0</v>
      </c>
      <c r="I1030" s="220" t="s">
        <v>417</v>
      </c>
      <c r="J1030" s="137">
        <v>12</v>
      </c>
      <c r="K1030" s="267">
        <v>29.04</v>
      </c>
      <c r="L1030" s="105" t="s">
        <v>1575</v>
      </c>
      <c r="M1030" s="129">
        <f>SUMIFS('C - Sazby a jednotkové ceny'!$H$7:$H$69,'C - Sazby a jednotkové ceny'!$E$7:$E$69,I1030,'C - Sazby a jednotkové ceny'!$F$7:$F$69,J1030)</f>
        <v>0</v>
      </c>
      <c r="N1030" s="131">
        <f t="shared" si="15"/>
        <v>0</v>
      </c>
      <c r="O1030" s="137" t="s">
        <v>1586</v>
      </c>
      <c r="P1030" s="105" t="s">
        <v>1585</v>
      </c>
      <c r="Q1030" s="105" t="s">
        <v>1585</v>
      </c>
      <c r="R1030" s="105" t="s">
        <v>1585</v>
      </c>
      <c r="S1030" s="105" t="s">
        <v>1586</v>
      </c>
      <c r="T1030" s="105" t="s">
        <v>1586</v>
      </c>
    </row>
    <row r="1031" spans="1:20" x14ac:dyDescent="0.2">
      <c r="A1031" s="230" t="s">
        <v>489</v>
      </c>
      <c r="B1031" s="99" t="s">
        <v>2508</v>
      </c>
      <c r="C1031" s="100" t="s">
        <v>2509</v>
      </c>
      <c r="D1031" s="233" t="s">
        <v>1451</v>
      </c>
      <c r="E1031" s="101" t="s">
        <v>2507</v>
      </c>
      <c r="F1031" s="220" t="s">
        <v>1571</v>
      </c>
      <c r="G1031" s="216" t="s">
        <v>1563</v>
      </c>
      <c r="H1031" s="216">
        <f>0.5</f>
        <v>0.5</v>
      </c>
      <c r="I1031" s="220" t="s">
        <v>417</v>
      </c>
      <c r="J1031" s="137">
        <v>12</v>
      </c>
      <c r="K1031" s="267">
        <v>219.81</v>
      </c>
      <c r="L1031" s="105" t="s">
        <v>1575</v>
      </c>
      <c r="M1031" s="129">
        <f>SUMIFS('C - Sazby a jednotkové ceny'!$H$7:$H$69,'C - Sazby a jednotkové ceny'!$E$7:$E$69,I1031,'C - Sazby a jednotkové ceny'!$F$7:$F$69,J1031)</f>
        <v>0</v>
      </c>
      <c r="N1031" s="131">
        <f t="shared" ref="N1031:N1129" si="16">J1031*M1031*K1031*(365/12/28)</f>
        <v>0</v>
      </c>
      <c r="O1031" s="137" t="s">
        <v>1586</v>
      </c>
      <c r="P1031" s="105" t="s">
        <v>1585</v>
      </c>
      <c r="Q1031" s="105" t="s">
        <v>1585</v>
      </c>
      <c r="R1031" s="105" t="s">
        <v>1585</v>
      </c>
      <c r="S1031" s="105" t="s">
        <v>1586</v>
      </c>
      <c r="T1031" s="105" t="s">
        <v>1586</v>
      </c>
    </row>
    <row r="1032" spans="1:20" x14ac:dyDescent="0.2">
      <c r="A1032" s="230" t="s">
        <v>2510</v>
      </c>
      <c r="B1032" s="99" t="s">
        <v>2508</v>
      </c>
      <c r="C1032" s="100" t="s">
        <v>2509</v>
      </c>
      <c r="D1032" s="233" t="s">
        <v>1452</v>
      </c>
      <c r="E1032" s="101" t="s">
        <v>2507</v>
      </c>
      <c r="F1032" s="220" t="s">
        <v>1571</v>
      </c>
      <c r="G1032" s="216" t="s">
        <v>1555</v>
      </c>
      <c r="H1032" s="216">
        <v>0</v>
      </c>
      <c r="I1032" s="220" t="s">
        <v>417</v>
      </c>
      <c r="J1032" s="137">
        <v>12</v>
      </c>
      <c r="K1032" s="266">
        <v>16.14</v>
      </c>
      <c r="L1032" s="105" t="s">
        <v>1575</v>
      </c>
      <c r="M1032" s="129">
        <f>SUMIFS('C - Sazby a jednotkové ceny'!$H$7:$H$69,'C - Sazby a jednotkové ceny'!$E$7:$E$69,I1032,'C - Sazby a jednotkové ceny'!$F$7:$F$69,J1032)</f>
        <v>0</v>
      </c>
      <c r="N1032" s="131">
        <f t="shared" si="16"/>
        <v>0</v>
      </c>
      <c r="O1032" s="137" t="s">
        <v>1586</v>
      </c>
      <c r="P1032" s="105" t="s">
        <v>1585</v>
      </c>
      <c r="Q1032" s="105" t="s">
        <v>1585</v>
      </c>
      <c r="R1032" s="105" t="s">
        <v>1585</v>
      </c>
      <c r="S1032" s="105" t="s">
        <v>1586</v>
      </c>
      <c r="T1032" s="105" t="s">
        <v>1586</v>
      </c>
    </row>
    <row r="1033" spans="1:20" x14ac:dyDescent="0.2">
      <c r="A1033" s="230" t="s">
        <v>489</v>
      </c>
      <c r="B1033" s="99" t="s">
        <v>2508</v>
      </c>
      <c r="C1033" s="100" t="s">
        <v>2509</v>
      </c>
      <c r="D1033" s="233" t="s">
        <v>1453</v>
      </c>
      <c r="E1033" s="101" t="s">
        <v>2507</v>
      </c>
      <c r="F1033" s="220" t="s">
        <v>1571</v>
      </c>
      <c r="G1033" s="216" t="s">
        <v>1558</v>
      </c>
      <c r="H1033" s="216">
        <f>0.5</f>
        <v>0.5</v>
      </c>
      <c r="I1033" s="220" t="s">
        <v>417</v>
      </c>
      <c r="J1033" s="137">
        <v>12</v>
      </c>
      <c r="K1033" s="266">
        <v>14.63</v>
      </c>
      <c r="L1033" s="105" t="s">
        <v>1575</v>
      </c>
      <c r="M1033" s="129">
        <f>SUMIFS('C - Sazby a jednotkové ceny'!$H$7:$H$69,'C - Sazby a jednotkové ceny'!$E$7:$E$69,I1033,'C - Sazby a jednotkové ceny'!$F$7:$F$69,J1033)</f>
        <v>0</v>
      </c>
      <c r="N1033" s="131">
        <f t="shared" si="16"/>
        <v>0</v>
      </c>
      <c r="O1033" s="137" t="s">
        <v>1586</v>
      </c>
      <c r="P1033" s="105" t="s">
        <v>1585</v>
      </c>
      <c r="Q1033" s="105" t="s">
        <v>1585</v>
      </c>
      <c r="R1033" s="105" t="s">
        <v>1585</v>
      </c>
      <c r="S1033" s="105" t="s">
        <v>1586</v>
      </c>
      <c r="T1033" s="105" t="s">
        <v>1586</v>
      </c>
    </row>
    <row r="1034" spans="1:20" x14ac:dyDescent="0.2">
      <c r="A1034" s="230" t="s">
        <v>489</v>
      </c>
      <c r="B1034" s="99" t="s">
        <v>2508</v>
      </c>
      <c r="C1034" s="100" t="s">
        <v>2509</v>
      </c>
      <c r="D1034" s="233" t="s">
        <v>1454</v>
      </c>
      <c r="E1034" s="101" t="s">
        <v>2507</v>
      </c>
      <c r="F1034" s="220" t="s">
        <v>1571</v>
      </c>
      <c r="G1034" s="216" t="s">
        <v>1563</v>
      </c>
      <c r="H1034" s="216">
        <v>0</v>
      </c>
      <c r="I1034" s="220" t="s">
        <v>417</v>
      </c>
      <c r="J1034" s="137">
        <v>12</v>
      </c>
      <c r="K1034" s="266">
        <v>4.66</v>
      </c>
      <c r="L1034" s="105" t="s">
        <v>1575</v>
      </c>
      <c r="M1034" s="129">
        <f>SUMIFS('C - Sazby a jednotkové ceny'!$H$7:$H$69,'C - Sazby a jednotkové ceny'!$E$7:$E$69,I1034,'C - Sazby a jednotkové ceny'!$F$7:$F$69,J1034)</f>
        <v>0</v>
      </c>
      <c r="N1034" s="131">
        <f t="shared" si="16"/>
        <v>0</v>
      </c>
      <c r="O1034" s="137" t="s">
        <v>1586</v>
      </c>
      <c r="P1034" s="105" t="s">
        <v>1585</v>
      </c>
      <c r="Q1034" s="105" t="s">
        <v>1585</v>
      </c>
      <c r="R1034" s="105" t="s">
        <v>1585</v>
      </c>
      <c r="S1034" s="105" t="s">
        <v>1586</v>
      </c>
      <c r="T1034" s="105" t="s">
        <v>1586</v>
      </c>
    </row>
    <row r="1035" spans="1:20" x14ac:dyDescent="0.2">
      <c r="A1035" s="230" t="s">
        <v>489</v>
      </c>
      <c r="B1035" s="99" t="s">
        <v>2508</v>
      </c>
      <c r="C1035" s="100" t="s">
        <v>2509</v>
      </c>
      <c r="D1035" s="233" t="s">
        <v>1513</v>
      </c>
      <c r="E1035" s="101" t="s">
        <v>2507</v>
      </c>
      <c r="F1035" s="220" t="s">
        <v>1571</v>
      </c>
      <c r="G1035" s="216" t="s">
        <v>1563</v>
      </c>
      <c r="H1035" s="216">
        <v>0</v>
      </c>
      <c r="I1035" s="220" t="s">
        <v>417</v>
      </c>
      <c r="J1035" s="137">
        <v>12</v>
      </c>
      <c r="K1035" s="266">
        <v>5.14</v>
      </c>
      <c r="L1035" s="105" t="s">
        <v>1575</v>
      </c>
      <c r="M1035" s="129">
        <f>SUMIFS('C - Sazby a jednotkové ceny'!$H$7:$H$69,'C - Sazby a jednotkové ceny'!$E$7:$E$69,I1035,'C - Sazby a jednotkové ceny'!$F$7:$F$69,J1035)</f>
        <v>0</v>
      </c>
      <c r="N1035" s="131">
        <f t="shared" si="16"/>
        <v>0</v>
      </c>
      <c r="O1035" s="137" t="s">
        <v>1586</v>
      </c>
      <c r="P1035" s="105" t="s">
        <v>1585</v>
      </c>
      <c r="Q1035" s="105" t="s">
        <v>1585</v>
      </c>
      <c r="R1035" s="105" t="s">
        <v>1585</v>
      </c>
      <c r="S1035" s="105" t="s">
        <v>1586</v>
      </c>
      <c r="T1035" s="105" t="s">
        <v>1586</v>
      </c>
    </row>
    <row r="1036" spans="1:20" x14ac:dyDescent="0.2">
      <c r="A1036" s="230" t="s">
        <v>489</v>
      </c>
      <c r="B1036" s="99" t="s">
        <v>2508</v>
      </c>
      <c r="C1036" s="100" t="s">
        <v>2509</v>
      </c>
      <c r="D1036" s="233" t="s">
        <v>1455</v>
      </c>
      <c r="E1036" s="101" t="s">
        <v>2507</v>
      </c>
      <c r="F1036" s="220" t="s">
        <v>1571</v>
      </c>
      <c r="G1036" s="216" t="s">
        <v>1558</v>
      </c>
      <c r="H1036" s="216">
        <v>0</v>
      </c>
      <c r="I1036" s="220" t="s">
        <v>417</v>
      </c>
      <c r="J1036" s="137">
        <v>12</v>
      </c>
      <c r="K1036" s="266">
        <v>11.9</v>
      </c>
      <c r="L1036" s="105" t="s">
        <v>1575</v>
      </c>
      <c r="M1036" s="129">
        <f>SUMIFS('C - Sazby a jednotkové ceny'!$H$7:$H$69,'C - Sazby a jednotkové ceny'!$E$7:$E$69,I1036,'C - Sazby a jednotkové ceny'!$F$7:$F$69,J1036)</f>
        <v>0</v>
      </c>
      <c r="N1036" s="131">
        <f t="shared" si="16"/>
        <v>0</v>
      </c>
      <c r="O1036" s="137" t="s">
        <v>1586</v>
      </c>
      <c r="P1036" s="105" t="s">
        <v>1585</v>
      </c>
      <c r="Q1036" s="105" t="s">
        <v>1585</v>
      </c>
      <c r="R1036" s="105" t="s">
        <v>1585</v>
      </c>
      <c r="S1036" s="105" t="s">
        <v>1586</v>
      </c>
      <c r="T1036" s="105" t="s">
        <v>1586</v>
      </c>
    </row>
    <row r="1037" spans="1:20" x14ac:dyDescent="0.2">
      <c r="A1037" s="230" t="s">
        <v>489</v>
      </c>
      <c r="B1037" s="99" t="s">
        <v>2508</v>
      </c>
      <c r="C1037" s="100" t="s">
        <v>2509</v>
      </c>
      <c r="D1037" s="233" t="s">
        <v>1456</v>
      </c>
      <c r="E1037" s="101" t="s">
        <v>2507</v>
      </c>
      <c r="F1037" s="220" t="s">
        <v>1571</v>
      </c>
      <c r="G1037" s="216" t="s">
        <v>1563</v>
      </c>
      <c r="H1037" s="216">
        <f>2*0.5</f>
        <v>1</v>
      </c>
      <c r="I1037" s="220" t="s">
        <v>417</v>
      </c>
      <c r="J1037" s="137">
        <v>12</v>
      </c>
      <c r="K1037" s="266">
        <v>28.45</v>
      </c>
      <c r="L1037" s="105" t="s">
        <v>1575</v>
      </c>
      <c r="M1037" s="129">
        <f>SUMIFS('C - Sazby a jednotkové ceny'!$H$7:$H$69,'C - Sazby a jednotkové ceny'!$E$7:$E$69,I1037,'C - Sazby a jednotkové ceny'!$F$7:$F$69,J1037)</f>
        <v>0</v>
      </c>
      <c r="N1037" s="131">
        <f t="shared" si="16"/>
        <v>0</v>
      </c>
      <c r="O1037" s="137" t="s">
        <v>1586</v>
      </c>
      <c r="P1037" s="105" t="s">
        <v>1585</v>
      </c>
      <c r="Q1037" s="105" t="s">
        <v>1585</v>
      </c>
      <c r="R1037" s="105" t="s">
        <v>1585</v>
      </c>
      <c r="S1037" s="105" t="s">
        <v>1586</v>
      </c>
      <c r="T1037" s="105" t="s">
        <v>1586</v>
      </c>
    </row>
    <row r="1038" spans="1:20" x14ac:dyDescent="0.2">
      <c r="A1038" s="230" t="s">
        <v>489</v>
      </c>
      <c r="B1038" s="99" t="s">
        <v>2508</v>
      </c>
      <c r="C1038" s="100" t="s">
        <v>2509</v>
      </c>
      <c r="D1038" s="233" t="s">
        <v>1457</v>
      </c>
      <c r="E1038" s="101" t="s">
        <v>2507</v>
      </c>
      <c r="F1038" s="220" t="s">
        <v>1571</v>
      </c>
      <c r="G1038" s="216" t="s">
        <v>1563</v>
      </c>
      <c r="H1038" s="216">
        <v>0</v>
      </c>
      <c r="I1038" s="220" t="s">
        <v>417</v>
      </c>
      <c r="J1038" s="137">
        <v>12</v>
      </c>
      <c r="K1038" s="266">
        <v>33.53</v>
      </c>
      <c r="L1038" s="105" t="s">
        <v>1575</v>
      </c>
      <c r="M1038" s="129">
        <f>SUMIFS('C - Sazby a jednotkové ceny'!$H$7:$H$69,'C - Sazby a jednotkové ceny'!$E$7:$E$69,I1038,'C - Sazby a jednotkové ceny'!$F$7:$F$69,J1038)</f>
        <v>0</v>
      </c>
      <c r="N1038" s="131">
        <f t="shared" si="16"/>
        <v>0</v>
      </c>
      <c r="O1038" s="137" t="s">
        <v>1586</v>
      </c>
      <c r="P1038" s="105" t="s">
        <v>1585</v>
      </c>
      <c r="Q1038" s="105" t="s">
        <v>1585</v>
      </c>
      <c r="R1038" s="105" t="s">
        <v>1585</v>
      </c>
      <c r="S1038" s="105" t="s">
        <v>1586</v>
      </c>
      <c r="T1038" s="105" t="s">
        <v>1586</v>
      </c>
    </row>
    <row r="1039" spans="1:20" x14ac:dyDescent="0.2">
      <c r="A1039" s="230" t="s">
        <v>2510</v>
      </c>
      <c r="B1039" s="99" t="s">
        <v>2508</v>
      </c>
      <c r="C1039" s="100" t="s">
        <v>2509</v>
      </c>
      <c r="D1039" s="233" t="s">
        <v>1458</v>
      </c>
      <c r="E1039" s="101" t="s">
        <v>2507</v>
      </c>
      <c r="F1039" s="220" t="s">
        <v>1571</v>
      </c>
      <c r="G1039" s="216" t="s">
        <v>2511</v>
      </c>
      <c r="H1039" s="216">
        <v>0</v>
      </c>
      <c r="I1039" s="220" t="s">
        <v>345</v>
      </c>
      <c r="J1039" s="137">
        <v>12</v>
      </c>
      <c r="K1039" s="105">
        <v>1</v>
      </c>
      <c r="L1039" s="105" t="s">
        <v>1576</v>
      </c>
      <c r="M1039" s="129">
        <f>SUMIFS('C - Sazby a jednotkové ceny'!$H$7:$H$69,'C - Sazby a jednotkové ceny'!$E$7:$E$69,I1039,'C - Sazby a jednotkové ceny'!$F$7:$F$69,J1039)</f>
        <v>0</v>
      </c>
      <c r="N1039" s="131">
        <f t="shared" si="16"/>
        <v>0</v>
      </c>
      <c r="O1039" s="137" t="s">
        <v>1586</v>
      </c>
      <c r="P1039" s="105" t="s">
        <v>1585</v>
      </c>
      <c r="Q1039" s="105" t="s">
        <v>1585</v>
      </c>
      <c r="R1039" s="105" t="s">
        <v>1585</v>
      </c>
      <c r="S1039" s="105" t="s">
        <v>1586</v>
      </c>
      <c r="T1039" s="105" t="s">
        <v>1586</v>
      </c>
    </row>
    <row r="1040" spans="1:20" x14ac:dyDescent="0.2">
      <c r="A1040" s="230" t="s">
        <v>2510</v>
      </c>
      <c r="B1040" s="99" t="s">
        <v>2508</v>
      </c>
      <c r="C1040" s="100" t="s">
        <v>2509</v>
      </c>
      <c r="D1040" s="233" t="s">
        <v>1514</v>
      </c>
      <c r="E1040" s="101" t="s">
        <v>2507</v>
      </c>
      <c r="F1040" s="220" t="s">
        <v>1571</v>
      </c>
      <c r="G1040" s="216" t="s">
        <v>1554</v>
      </c>
      <c r="H1040" s="216">
        <f>(2.81)</f>
        <v>2.81</v>
      </c>
      <c r="I1040" s="220" t="s">
        <v>417</v>
      </c>
      <c r="J1040" s="137">
        <v>4</v>
      </c>
      <c r="K1040" s="266">
        <v>11.24</v>
      </c>
      <c r="L1040" s="105" t="s">
        <v>1575</v>
      </c>
      <c r="M1040" s="129">
        <f>SUMIFS('C - Sazby a jednotkové ceny'!$H$7:$H$69,'C - Sazby a jednotkové ceny'!$E$7:$E$69,I1040,'C - Sazby a jednotkové ceny'!$F$7:$F$69,J1040)</f>
        <v>0</v>
      </c>
      <c r="N1040" s="131">
        <f t="shared" si="16"/>
        <v>0</v>
      </c>
      <c r="O1040" s="137" t="s">
        <v>1586</v>
      </c>
      <c r="P1040" s="105" t="s">
        <v>1585</v>
      </c>
      <c r="Q1040" s="105" t="s">
        <v>1585</v>
      </c>
      <c r="R1040" s="105" t="s">
        <v>1585</v>
      </c>
      <c r="S1040" s="105" t="s">
        <v>1586</v>
      </c>
      <c r="T1040" s="105" t="s">
        <v>1586</v>
      </c>
    </row>
    <row r="1041" spans="1:20" x14ac:dyDescent="0.2">
      <c r="A1041" s="230" t="s">
        <v>2510</v>
      </c>
      <c r="B1041" s="99" t="s">
        <v>2508</v>
      </c>
      <c r="C1041" s="100" t="s">
        <v>2509</v>
      </c>
      <c r="D1041" s="233" t="s">
        <v>1460</v>
      </c>
      <c r="E1041" s="101" t="s">
        <v>2507</v>
      </c>
      <c r="F1041" s="220" t="s">
        <v>1572</v>
      </c>
      <c r="G1041" s="216" t="s">
        <v>2517</v>
      </c>
      <c r="H1041" s="216">
        <f>4</f>
        <v>4</v>
      </c>
      <c r="I1041" s="220" t="s">
        <v>418</v>
      </c>
      <c r="J1041" s="137">
        <v>4</v>
      </c>
      <c r="K1041" s="266">
        <v>5.65</v>
      </c>
      <c r="L1041" s="105" t="s">
        <v>1575</v>
      </c>
      <c r="M1041" s="129">
        <f>SUMIFS('C - Sazby a jednotkové ceny'!$H$7:$H$69,'C - Sazby a jednotkové ceny'!$E$7:$E$69,I1041,'C - Sazby a jednotkové ceny'!$F$7:$F$69,J1041)</f>
        <v>0</v>
      </c>
      <c r="N1041" s="131">
        <f t="shared" si="16"/>
        <v>0</v>
      </c>
      <c r="O1041" s="137" t="s">
        <v>1586</v>
      </c>
      <c r="P1041" s="105" t="s">
        <v>1585</v>
      </c>
      <c r="Q1041" s="105" t="s">
        <v>1585</v>
      </c>
      <c r="R1041" s="105" t="s">
        <v>1585</v>
      </c>
      <c r="S1041" s="105" t="s">
        <v>1586</v>
      </c>
      <c r="T1041" s="105" t="s">
        <v>1586</v>
      </c>
    </row>
    <row r="1042" spans="1:20" x14ac:dyDescent="0.2">
      <c r="A1042" s="230" t="s">
        <v>2510</v>
      </c>
      <c r="B1042" s="99" t="s">
        <v>2508</v>
      </c>
      <c r="C1042" s="100" t="s">
        <v>2509</v>
      </c>
      <c r="D1042" s="233" t="s">
        <v>1461</v>
      </c>
      <c r="E1042" s="101" t="s">
        <v>2507</v>
      </c>
      <c r="F1042" s="220" t="s">
        <v>1572</v>
      </c>
      <c r="G1042" s="216" t="s">
        <v>522</v>
      </c>
      <c r="H1042" s="216">
        <v>0</v>
      </c>
      <c r="I1042" s="220" t="s">
        <v>418</v>
      </c>
      <c r="J1042" s="137">
        <v>4</v>
      </c>
      <c r="K1042" s="266">
        <v>4.2</v>
      </c>
      <c r="L1042" s="105" t="s">
        <v>1575</v>
      </c>
      <c r="M1042" s="129">
        <f>SUMIFS('C - Sazby a jednotkové ceny'!$H$7:$H$69,'C - Sazby a jednotkové ceny'!$E$7:$E$69,I1042,'C - Sazby a jednotkové ceny'!$F$7:$F$69,J1042)</f>
        <v>0</v>
      </c>
      <c r="N1042" s="131">
        <f t="shared" si="16"/>
        <v>0</v>
      </c>
      <c r="O1042" s="137" t="s">
        <v>1586</v>
      </c>
      <c r="P1042" s="105" t="s">
        <v>1585</v>
      </c>
      <c r="Q1042" s="105" t="s">
        <v>1585</v>
      </c>
      <c r="R1042" s="105" t="s">
        <v>1585</v>
      </c>
      <c r="S1042" s="105" t="s">
        <v>1586</v>
      </c>
      <c r="T1042" s="105" t="s">
        <v>1586</v>
      </c>
    </row>
    <row r="1043" spans="1:20" x14ac:dyDescent="0.2">
      <c r="A1043" s="230" t="s">
        <v>2510</v>
      </c>
      <c r="B1043" s="99" t="s">
        <v>2508</v>
      </c>
      <c r="C1043" s="100" t="s">
        <v>2509</v>
      </c>
      <c r="D1043" s="233" t="s">
        <v>1462</v>
      </c>
      <c r="E1043" s="101" t="s">
        <v>2507</v>
      </c>
      <c r="F1043" s="220" t="s">
        <v>1571</v>
      </c>
      <c r="G1043" s="216" t="s">
        <v>1551</v>
      </c>
      <c r="H1043" s="216">
        <f>2.81</f>
        <v>2.81</v>
      </c>
      <c r="I1043" s="220" t="s">
        <v>417</v>
      </c>
      <c r="J1043" s="137">
        <v>12</v>
      </c>
      <c r="K1043" s="266">
        <v>43.77</v>
      </c>
      <c r="L1043" s="105" t="s">
        <v>1575</v>
      </c>
      <c r="M1043" s="129">
        <f>SUMIFS('C - Sazby a jednotkové ceny'!$H$7:$H$69,'C - Sazby a jednotkové ceny'!$E$7:$E$69,I1043,'C - Sazby a jednotkové ceny'!$F$7:$F$69,J1043)</f>
        <v>0</v>
      </c>
      <c r="N1043" s="131">
        <f t="shared" si="16"/>
        <v>0</v>
      </c>
      <c r="O1043" s="137" t="s">
        <v>1586</v>
      </c>
      <c r="P1043" s="105" t="s">
        <v>1585</v>
      </c>
      <c r="Q1043" s="105" t="s">
        <v>1585</v>
      </c>
      <c r="R1043" s="105" t="s">
        <v>1585</v>
      </c>
      <c r="S1043" s="105" t="s">
        <v>1586</v>
      </c>
      <c r="T1043" s="105" t="s">
        <v>1586</v>
      </c>
    </row>
    <row r="1044" spans="1:20" x14ac:dyDescent="0.2">
      <c r="A1044" s="230" t="s">
        <v>489</v>
      </c>
      <c r="B1044" s="99" t="s">
        <v>2508</v>
      </c>
      <c r="C1044" s="100" t="s">
        <v>2509</v>
      </c>
      <c r="D1044" s="233" t="s">
        <v>1515</v>
      </c>
      <c r="E1044" s="101" t="s">
        <v>2507</v>
      </c>
      <c r="F1044" s="220" t="s">
        <v>1571</v>
      </c>
      <c r="G1044" s="216" t="s">
        <v>2553</v>
      </c>
      <c r="H1044" s="216">
        <f>2*4</f>
        <v>8</v>
      </c>
      <c r="I1044" s="220" t="s">
        <v>417</v>
      </c>
      <c r="J1044" s="137">
        <v>12</v>
      </c>
      <c r="K1044" s="266">
        <v>22.6</v>
      </c>
      <c r="L1044" s="105" t="s">
        <v>1575</v>
      </c>
      <c r="M1044" s="129">
        <f>SUMIFS('C - Sazby a jednotkové ceny'!$H$7:$H$69,'C - Sazby a jednotkové ceny'!$E$7:$E$69,I1044,'C - Sazby a jednotkové ceny'!$F$7:$F$69,J1044)</f>
        <v>0</v>
      </c>
      <c r="N1044" s="131">
        <f t="shared" si="16"/>
        <v>0</v>
      </c>
      <c r="O1044" s="137" t="s">
        <v>1586</v>
      </c>
      <c r="P1044" s="105" t="s">
        <v>1585</v>
      </c>
      <c r="Q1044" s="105" t="s">
        <v>1585</v>
      </c>
      <c r="R1044" s="105" t="s">
        <v>1585</v>
      </c>
      <c r="S1044" s="105" t="s">
        <v>1586</v>
      </c>
      <c r="T1044" s="105" t="s">
        <v>1586</v>
      </c>
    </row>
    <row r="1045" spans="1:20" x14ac:dyDescent="0.2">
      <c r="A1045" s="230" t="s">
        <v>489</v>
      </c>
      <c r="B1045" s="99" t="s">
        <v>2508</v>
      </c>
      <c r="C1045" s="100" t="s">
        <v>2509</v>
      </c>
      <c r="D1045" s="233" t="s">
        <v>1463</v>
      </c>
      <c r="E1045" s="101" t="s">
        <v>2507</v>
      </c>
      <c r="F1045" s="220" t="s">
        <v>1571</v>
      </c>
      <c r="G1045" s="216" t="s">
        <v>1563</v>
      </c>
      <c r="H1045" s="216">
        <f>4</f>
        <v>4</v>
      </c>
      <c r="I1045" s="220" t="s">
        <v>417</v>
      </c>
      <c r="J1045" s="137">
        <v>12</v>
      </c>
      <c r="K1045" s="266">
        <v>8.3000000000000007</v>
      </c>
      <c r="L1045" s="105" t="s">
        <v>1575</v>
      </c>
      <c r="M1045" s="129">
        <f>SUMIFS('C - Sazby a jednotkové ceny'!$H$7:$H$69,'C - Sazby a jednotkové ceny'!$E$7:$E$69,I1045,'C - Sazby a jednotkové ceny'!$F$7:$F$69,J1045)</f>
        <v>0</v>
      </c>
      <c r="N1045" s="131">
        <f t="shared" si="16"/>
        <v>0</v>
      </c>
      <c r="O1045" s="137" t="s">
        <v>1586</v>
      </c>
      <c r="P1045" s="105" t="s">
        <v>1585</v>
      </c>
      <c r="Q1045" s="105" t="s">
        <v>1585</v>
      </c>
      <c r="R1045" s="105" t="s">
        <v>1585</v>
      </c>
      <c r="S1045" s="105" t="s">
        <v>1586</v>
      </c>
      <c r="T1045" s="105" t="s">
        <v>1586</v>
      </c>
    </row>
    <row r="1046" spans="1:20" x14ac:dyDescent="0.2">
      <c r="A1046" s="230" t="s">
        <v>489</v>
      </c>
      <c r="B1046" s="99" t="s">
        <v>2508</v>
      </c>
      <c r="C1046" s="100" t="s">
        <v>2509</v>
      </c>
      <c r="D1046" s="233" t="s">
        <v>1530</v>
      </c>
      <c r="E1046" s="101" t="s">
        <v>2507</v>
      </c>
      <c r="F1046" s="220" t="s">
        <v>1571</v>
      </c>
      <c r="G1046" s="216" t="s">
        <v>1563</v>
      </c>
      <c r="H1046" s="216">
        <f>3*4</f>
        <v>12</v>
      </c>
      <c r="I1046" s="220" t="s">
        <v>417</v>
      </c>
      <c r="J1046" s="137">
        <v>12</v>
      </c>
      <c r="K1046" s="266">
        <v>60.6</v>
      </c>
      <c r="L1046" s="105" t="s">
        <v>1575</v>
      </c>
      <c r="M1046" s="129">
        <f>SUMIFS('C - Sazby a jednotkové ceny'!$H$7:$H$69,'C - Sazby a jednotkové ceny'!$E$7:$E$69,I1046,'C - Sazby a jednotkové ceny'!$F$7:$F$69,J1046)</f>
        <v>0</v>
      </c>
      <c r="N1046" s="131">
        <f t="shared" si="16"/>
        <v>0</v>
      </c>
      <c r="O1046" s="137" t="s">
        <v>1586</v>
      </c>
      <c r="P1046" s="105" t="s">
        <v>1585</v>
      </c>
      <c r="Q1046" s="105" t="s">
        <v>1585</v>
      </c>
      <c r="R1046" s="105" t="s">
        <v>1585</v>
      </c>
      <c r="S1046" s="105" t="s">
        <v>1586</v>
      </c>
      <c r="T1046" s="105" t="s">
        <v>1586</v>
      </c>
    </row>
    <row r="1047" spans="1:20" x14ac:dyDescent="0.2">
      <c r="A1047" s="230" t="s">
        <v>2510</v>
      </c>
      <c r="B1047" s="99" t="s">
        <v>2508</v>
      </c>
      <c r="C1047" s="100" t="s">
        <v>2509</v>
      </c>
      <c r="D1047" s="233" t="s">
        <v>1531</v>
      </c>
      <c r="E1047" s="101" t="s">
        <v>2507</v>
      </c>
      <c r="F1047" s="220" t="s">
        <v>1571</v>
      </c>
      <c r="G1047" s="216" t="s">
        <v>1563</v>
      </c>
      <c r="H1047" s="216">
        <f>2*4</f>
        <v>8</v>
      </c>
      <c r="I1047" s="220" t="s">
        <v>417</v>
      </c>
      <c r="J1047" s="137">
        <v>2</v>
      </c>
      <c r="K1047" s="266">
        <v>35.71</v>
      </c>
      <c r="L1047" s="105" t="s">
        <v>1575</v>
      </c>
      <c r="M1047" s="129">
        <f>SUMIFS('C - Sazby a jednotkové ceny'!$H$7:$H$69,'C - Sazby a jednotkové ceny'!$E$7:$E$69,I1047,'C - Sazby a jednotkové ceny'!$F$7:$F$69,J1047)</f>
        <v>0</v>
      </c>
      <c r="N1047" s="131">
        <f t="shared" si="16"/>
        <v>0</v>
      </c>
      <c r="O1047" s="137" t="s">
        <v>1586</v>
      </c>
      <c r="P1047" s="105" t="s">
        <v>1585</v>
      </c>
      <c r="Q1047" s="105" t="s">
        <v>1585</v>
      </c>
      <c r="R1047" s="105" t="s">
        <v>1585</v>
      </c>
      <c r="S1047" s="105" t="s">
        <v>1586</v>
      </c>
      <c r="T1047" s="105" t="s">
        <v>1586</v>
      </c>
    </row>
    <row r="1048" spans="1:20" x14ac:dyDescent="0.2">
      <c r="A1048" s="230" t="s">
        <v>2510</v>
      </c>
      <c r="B1048" s="99" t="s">
        <v>2508</v>
      </c>
      <c r="C1048" s="100" t="s">
        <v>2509</v>
      </c>
      <c r="D1048" s="233" t="s">
        <v>1464</v>
      </c>
      <c r="E1048" s="101" t="s">
        <v>2507</v>
      </c>
      <c r="F1048" s="220" t="s">
        <v>1571</v>
      </c>
      <c r="G1048" s="216" t="s">
        <v>1563</v>
      </c>
      <c r="H1048" s="216">
        <f>4</f>
        <v>4</v>
      </c>
      <c r="I1048" s="220" t="s">
        <v>417</v>
      </c>
      <c r="J1048" s="137">
        <v>2</v>
      </c>
      <c r="K1048" s="266">
        <v>10.7</v>
      </c>
      <c r="L1048" s="105" t="s">
        <v>1575</v>
      </c>
      <c r="M1048" s="129">
        <f>SUMIFS('C - Sazby a jednotkové ceny'!$H$7:$H$69,'C - Sazby a jednotkové ceny'!$E$7:$E$69,I1048,'C - Sazby a jednotkové ceny'!$F$7:$F$69,J1048)</f>
        <v>0</v>
      </c>
      <c r="N1048" s="131">
        <f t="shared" si="16"/>
        <v>0</v>
      </c>
      <c r="O1048" s="137" t="s">
        <v>1586</v>
      </c>
      <c r="P1048" s="105" t="s">
        <v>1585</v>
      </c>
      <c r="Q1048" s="105" t="s">
        <v>1585</v>
      </c>
      <c r="R1048" s="105" t="s">
        <v>1585</v>
      </c>
      <c r="S1048" s="105" t="s">
        <v>1586</v>
      </c>
      <c r="T1048" s="105" t="s">
        <v>1586</v>
      </c>
    </row>
    <row r="1049" spans="1:20" x14ac:dyDescent="0.2">
      <c r="A1049" s="230" t="s">
        <v>2510</v>
      </c>
      <c r="B1049" s="99" t="s">
        <v>2508</v>
      </c>
      <c r="C1049" s="100" t="s">
        <v>2509</v>
      </c>
      <c r="D1049" s="233" t="s">
        <v>1465</v>
      </c>
      <c r="E1049" s="101" t="s">
        <v>2507</v>
      </c>
      <c r="F1049" s="220" t="s">
        <v>1571</v>
      </c>
      <c r="G1049" s="216" t="s">
        <v>1551</v>
      </c>
      <c r="H1049" s="216">
        <f>4</f>
        <v>4</v>
      </c>
      <c r="I1049" s="220" t="s">
        <v>417</v>
      </c>
      <c r="J1049" s="137">
        <v>12</v>
      </c>
      <c r="K1049" s="266">
        <v>25.34</v>
      </c>
      <c r="L1049" s="105" t="s">
        <v>1575</v>
      </c>
      <c r="M1049" s="129">
        <f>SUMIFS('C - Sazby a jednotkové ceny'!$H$7:$H$69,'C - Sazby a jednotkové ceny'!$E$7:$E$69,I1049,'C - Sazby a jednotkové ceny'!$F$7:$F$69,J1049)</f>
        <v>0</v>
      </c>
      <c r="N1049" s="131">
        <f t="shared" si="16"/>
        <v>0</v>
      </c>
      <c r="O1049" s="137" t="s">
        <v>1586</v>
      </c>
      <c r="P1049" s="105" t="s">
        <v>1585</v>
      </c>
      <c r="Q1049" s="105" t="s">
        <v>1585</v>
      </c>
      <c r="R1049" s="105" t="s">
        <v>1585</v>
      </c>
      <c r="S1049" s="105" t="s">
        <v>1586</v>
      </c>
      <c r="T1049" s="105" t="s">
        <v>1586</v>
      </c>
    </row>
    <row r="1050" spans="1:20" x14ac:dyDescent="0.2">
      <c r="A1050" s="230" t="s">
        <v>489</v>
      </c>
      <c r="B1050" s="99" t="s">
        <v>2508</v>
      </c>
      <c r="C1050" s="100" t="s">
        <v>2509</v>
      </c>
      <c r="D1050" s="233" t="s">
        <v>1466</v>
      </c>
      <c r="E1050" s="101" t="s">
        <v>2507</v>
      </c>
      <c r="F1050" s="220" t="s">
        <v>1571</v>
      </c>
      <c r="G1050" s="216" t="s">
        <v>1558</v>
      </c>
      <c r="H1050" s="216">
        <f>4</f>
        <v>4</v>
      </c>
      <c r="I1050" s="220" t="s">
        <v>417</v>
      </c>
      <c r="J1050" s="137">
        <v>12</v>
      </c>
      <c r="K1050" s="266">
        <v>13</v>
      </c>
      <c r="L1050" s="105" t="s">
        <v>1575</v>
      </c>
      <c r="M1050" s="129">
        <f>SUMIFS('C - Sazby a jednotkové ceny'!$H$7:$H$69,'C - Sazby a jednotkové ceny'!$E$7:$E$69,I1050,'C - Sazby a jednotkové ceny'!$F$7:$F$69,J1050)</f>
        <v>0</v>
      </c>
      <c r="N1050" s="131">
        <f t="shared" si="16"/>
        <v>0</v>
      </c>
      <c r="O1050" s="137" t="s">
        <v>1586</v>
      </c>
      <c r="P1050" s="105" t="s">
        <v>1585</v>
      </c>
      <c r="Q1050" s="105" t="s">
        <v>1585</v>
      </c>
      <c r="R1050" s="105" t="s">
        <v>1585</v>
      </c>
      <c r="S1050" s="105" t="s">
        <v>1586</v>
      </c>
      <c r="T1050" s="105" t="s">
        <v>1586</v>
      </c>
    </row>
    <row r="1051" spans="1:20" ht="13.5" customHeight="1" x14ac:dyDescent="0.2">
      <c r="A1051" s="230" t="s">
        <v>489</v>
      </c>
      <c r="B1051" s="99" t="s">
        <v>2508</v>
      </c>
      <c r="C1051" s="100" t="s">
        <v>2509</v>
      </c>
      <c r="D1051" s="233" t="s">
        <v>1467</v>
      </c>
      <c r="E1051" s="101" t="s">
        <v>2507</v>
      </c>
      <c r="F1051" s="220" t="s">
        <v>1571</v>
      </c>
      <c r="G1051" s="216" t="s">
        <v>1563</v>
      </c>
      <c r="H1051" s="216">
        <v>0</v>
      </c>
      <c r="I1051" s="220" t="s">
        <v>417</v>
      </c>
      <c r="J1051" s="137">
        <v>12</v>
      </c>
      <c r="K1051" s="266">
        <v>12.45</v>
      </c>
      <c r="L1051" s="105" t="s">
        <v>1575</v>
      </c>
      <c r="M1051" s="129">
        <f>SUMIFS('C - Sazby a jednotkové ceny'!$H$7:$H$69,'C - Sazby a jednotkové ceny'!$E$7:$E$69,I1051,'C - Sazby a jednotkové ceny'!$F$7:$F$69,J1051)</f>
        <v>0</v>
      </c>
      <c r="N1051" s="131">
        <f t="shared" si="16"/>
        <v>0</v>
      </c>
      <c r="O1051" s="137" t="s">
        <v>1586</v>
      </c>
      <c r="P1051" s="105" t="s">
        <v>1585</v>
      </c>
      <c r="Q1051" s="105" t="s">
        <v>1585</v>
      </c>
      <c r="R1051" s="105" t="s">
        <v>1585</v>
      </c>
      <c r="S1051" s="105" t="s">
        <v>1586</v>
      </c>
      <c r="T1051" s="105" t="s">
        <v>1586</v>
      </c>
    </row>
    <row r="1052" spans="1:20" x14ac:dyDescent="0.2">
      <c r="A1052" s="230" t="s">
        <v>489</v>
      </c>
      <c r="B1052" s="99" t="s">
        <v>2508</v>
      </c>
      <c r="C1052" s="100" t="s">
        <v>2509</v>
      </c>
      <c r="D1052" s="233" t="s">
        <v>1468</v>
      </c>
      <c r="E1052" s="101" t="s">
        <v>2507</v>
      </c>
      <c r="F1052" s="220" t="s">
        <v>1571</v>
      </c>
      <c r="G1052" s="216" t="s">
        <v>1563</v>
      </c>
      <c r="H1052" s="216">
        <v>0</v>
      </c>
      <c r="I1052" s="220" t="s">
        <v>417</v>
      </c>
      <c r="J1052" s="137">
        <v>12</v>
      </c>
      <c r="K1052" s="266">
        <v>12.88</v>
      </c>
      <c r="L1052" s="105" t="s">
        <v>1575</v>
      </c>
      <c r="M1052" s="129">
        <f>SUMIFS('C - Sazby a jednotkové ceny'!$H$7:$H$69,'C - Sazby a jednotkové ceny'!$E$7:$E$69,I1052,'C - Sazby a jednotkové ceny'!$F$7:$F$69,J1052)</f>
        <v>0</v>
      </c>
      <c r="N1052" s="131">
        <f t="shared" si="16"/>
        <v>0</v>
      </c>
      <c r="O1052" s="137" t="s">
        <v>1586</v>
      </c>
      <c r="P1052" s="105" t="s">
        <v>1585</v>
      </c>
      <c r="Q1052" s="105" t="s">
        <v>1585</v>
      </c>
      <c r="R1052" s="105" t="s">
        <v>1585</v>
      </c>
      <c r="S1052" s="105" t="s">
        <v>1586</v>
      </c>
      <c r="T1052" s="105" t="s">
        <v>1586</v>
      </c>
    </row>
    <row r="1053" spans="1:20" x14ac:dyDescent="0.2">
      <c r="A1053" s="230" t="s">
        <v>489</v>
      </c>
      <c r="B1053" s="99" t="s">
        <v>2508</v>
      </c>
      <c r="C1053" s="100" t="s">
        <v>2509</v>
      </c>
      <c r="D1053" s="233" t="s">
        <v>1469</v>
      </c>
      <c r="E1053" s="101" t="s">
        <v>2507</v>
      </c>
      <c r="F1053" s="220" t="s">
        <v>1571</v>
      </c>
      <c r="G1053" s="216" t="s">
        <v>1563</v>
      </c>
      <c r="H1053" s="216">
        <v>0</v>
      </c>
      <c r="I1053" s="220" t="s">
        <v>417</v>
      </c>
      <c r="J1053" s="137">
        <v>12</v>
      </c>
      <c r="K1053" s="266">
        <v>11.83</v>
      </c>
      <c r="L1053" s="105" t="s">
        <v>1575</v>
      </c>
      <c r="M1053" s="129">
        <f>SUMIFS('C - Sazby a jednotkové ceny'!$H$7:$H$69,'C - Sazby a jednotkové ceny'!$E$7:$E$69,I1053,'C - Sazby a jednotkové ceny'!$F$7:$F$69,J1053)</f>
        <v>0</v>
      </c>
      <c r="N1053" s="131">
        <f t="shared" si="16"/>
        <v>0</v>
      </c>
      <c r="O1053" s="137" t="s">
        <v>1586</v>
      </c>
      <c r="P1053" s="105" t="s">
        <v>1585</v>
      </c>
      <c r="Q1053" s="105" t="s">
        <v>1585</v>
      </c>
      <c r="R1053" s="105" t="s">
        <v>1585</v>
      </c>
      <c r="S1053" s="105" t="s">
        <v>1586</v>
      </c>
      <c r="T1053" s="105" t="s">
        <v>1586</v>
      </c>
    </row>
    <row r="1054" spans="1:20" x14ac:dyDescent="0.2">
      <c r="A1054" s="230" t="s">
        <v>489</v>
      </c>
      <c r="B1054" s="99" t="s">
        <v>2508</v>
      </c>
      <c r="C1054" s="100" t="s">
        <v>2509</v>
      </c>
      <c r="D1054" s="233" t="s">
        <v>1470</v>
      </c>
      <c r="E1054" s="101" t="s">
        <v>2507</v>
      </c>
      <c r="F1054" s="220" t="s">
        <v>1571</v>
      </c>
      <c r="G1054" s="216" t="s">
        <v>1563</v>
      </c>
      <c r="H1054" s="216">
        <v>0</v>
      </c>
      <c r="I1054" s="220" t="s">
        <v>417</v>
      </c>
      <c r="J1054" s="137">
        <v>12</v>
      </c>
      <c r="K1054" s="266">
        <v>13.11</v>
      </c>
      <c r="L1054" s="105" t="s">
        <v>1575</v>
      </c>
      <c r="M1054" s="129">
        <f>SUMIFS('C - Sazby a jednotkové ceny'!$H$7:$H$69,'C - Sazby a jednotkové ceny'!$E$7:$E$69,I1054,'C - Sazby a jednotkové ceny'!$F$7:$F$69,J1054)</f>
        <v>0</v>
      </c>
      <c r="N1054" s="131">
        <f t="shared" si="16"/>
        <v>0</v>
      </c>
      <c r="O1054" s="137" t="s">
        <v>1586</v>
      </c>
      <c r="P1054" s="105" t="s">
        <v>1585</v>
      </c>
      <c r="Q1054" s="105" t="s">
        <v>1585</v>
      </c>
      <c r="R1054" s="105" t="s">
        <v>1585</v>
      </c>
      <c r="S1054" s="105" t="s">
        <v>1586</v>
      </c>
      <c r="T1054" s="105" t="s">
        <v>1586</v>
      </c>
    </row>
    <row r="1055" spans="1:20" x14ac:dyDescent="0.2">
      <c r="A1055" s="230" t="s">
        <v>489</v>
      </c>
      <c r="B1055" s="99" t="s">
        <v>2508</v>
      </c>
      <c r="C1055" s="100" t="s">
        <v>2509</v>
      </c>
      <c r="D1055" s="233" t="s">
        <v>1471</v>
      </c>
      <c r="E1055" s="101" t="s">
        <v>2507</v>
      </c>
      <c r="F1055" s="220" t="s">
        <v>1571</v>
      </c>
      <c r="G1055" s="216" t="s">
        <v>1563</v>
      </c>
      <c r="H1055" s="216">
        <v>0</v>
      </c>
      <c r="I1055" s="220" t="s">
        <v>417</v>
      </c>
      <c r="J1055" s="137">
        <v>12</v>
      </c>
      <c r="K1055" s="266">
        <v>11.4</v>
      </c>
      <c r="L1055" s="105" t="s">
        <v>1575</v>
      </c>
      <c r="M1055" s="129">
        <f>SUMIFS('C - Sazby a jednotkové ceny'!$H$7:$H$69,'C - Sazby a jednotkové ceny'!$E$7:$E$69,I1055,'C - Sazby a jednotkové ceny'!$F$7:$F$69,J1055)</f>
        <v>0</v>
      </c>
      <c r="N1055" s="131">
        <f t="shared" si="16"/>
        <v>0</v>
      </c>
      <c r="O1055" s="137" t="s">
        <v>1586</v>
      </c>
      <c r="P1055" s="105" t="s">
        <v>1585</v>
      </c>
      <c r="Q1055" s="105" t="s">
        <v>1585</v>
      </c>
      <c r="R1055" s="105" t="s">
        <v>1585</v>
      </c>
      <c r="S1055" s="105" t="s">
        <v>1586</v>
      </c>
      <c r="T1055" s="105" t="s">
        <v>1586</v>
      </c>
    </row>
    <row r="1056" spans="1:20" x14ac:dyDescent="0.2">
      <c r="A1056" s="230" t="s">
        <v>489</v>
      </c>
      <c r="B1056" s="99" t="s">
        <v>2508</v>
      </c>
      <c r="C1056" s="100" t="s">
        <v>2509</v>
      </c>
      <c r="D1056" s="233" t="s">
        <v>1472</v>
      </c>
      <c r="E1056" s="101" t="s">
        <v>2507</v>
      </c>
      <c r="F1056" s="220" t="s">
        <v>1571</v>
      </c>
      <c r="G1056" s="216" t="s">
        <v>1563</v>
      </c>
      <c r="H1056" s="216">
        <v>0</v>
      </c>
      <c r="I1056" s="220" t="s">
        <v>417</v>
      </c>
      <c r="J1056" s="137">
        <v>12</v>
      </c>
      <c r="K1056" s="266">
        <v>5.78</v>
      </c>
      <c r="L1056" s="105" t="s">
        <v>1575</v>
      </c>
      <c r="M1056" s="129">
        <f>SUMIFS('C - Sazby a jednotkové ceny'!$H$7:$H$69,'C - Sazby a jednotkové ceny'!$E$7:$E$69,I1056,'C - Sazby a jednotkové ceny'!$F$7:$F$69,J1056)</f>
        <v>0</v>
      </c>
      <c r="N1056" s="131">
        <f t="shared" si="16"/>
        <v>0</v>
      </c>
      <c r="O1056" s="137" t="s">
        <v>1586</v>
      </c>
      <c r="P1056" s="105" t="s">
        <v>1585</v>
      </c>
      <c r="Q1056" s="105" t="s">
        <v>1585</v>
      </c>
      <c r="R1056" s="105" t="s">
        <v>1585</v>
      </c>
      <c r="S1056" s="105" t="s">
        <v>1586</v>
      </c>
      <c r="T1056" s="105" t="s">
        <v>1586</v>
      </c>
    </row>
    <row r="1057" spans="1:20" x14ac:dyDescent="0.2">
      <c r="A1057" s="230" t="s">
        <v>489</v>
      </c>
      <c r="B1057" s="99" t="s">
        <v>2508</v>
      </c>
      <c r="C1057" s="100" t="s">
        <v>2509</v>
      </c>
      <c r="D1057" s="233" t="s">
        <v>1473</v>
      </c>
      <c r="E1057" s="101" t="s">
        <v>2507</v>
      </c>
      <c r="F1057" s="220" t="s">
        <v>1571</v>
      </c>
      <c r="G1057" s="216" t="s">
        <v>1563</v>
      </c>
      <c r="H1057" s="216">
        <v>0</v>
      </c>
      <c r="I1057" s="220" t="s">
        <v>417</v>
      </c>
      <c r="J1057" s="137">
        <v>12</v>
      </c>
      <c r="K1057" s="266">
        <v>6.21</v>
      </c>
      <c r="L1057" s="105" t="s">
        <v>1575</v>
      </c>
      <c r="M1057" s="129">
        <f>SUMIFS('C - Sazby a jednotkové ceny'!$H$7:$H$69,'C - Sazby a jednotkové ceny'!$E$7:$E$69,I1057,'C - Sazby a jednotkové ceny'!$F$7:$F$69,J1057)</f>
        <v>0</v>
      </c>
      <c r="N1057" s="131">
        <f t="shared" si="16"/>
        <v>0</v>
      </c>
      <c r="O1057" s="137" t="s">
        <v>1586</v>
      </c>
      <c r="P1057" s="105" t="s">
        <v>1585</v>
      </c>
      <c r="Q1057" s="105" t="s">
        <v>1585</v>
      </c>
      <c r="R1057" s="105" t="s">
        <v>1585</v>
      </c>
      <c r="S1057" s="105" t="s">
        <v>1586</v>
      </c>
      <c r="T1057" s="105" t="s">
        <v>1586</v>
      </c>
    </row>
    <row r="1058" spans="1:20" x14ac:dyDescent="0.2">
      <c r="A1058" s="230" t="s">
        <v>489</v>
      </c>
      <c r="B1058" s="99" t="s">
        <v>2508</v>
      </c>
      <c r="C1058" s="100" t="s">
        <v>2509</v>
      </c>
      <c r="D1058" s="233" t="s">
        <v>2512</v>
      </c>
      <c r="E1058" s="101" t="s">
        <v>2507</v>
      </c>
      <c r="F1058" s="220" t="s">
        <v>1571</v>
      </c>
      <c r="G1058" s="216" t="s">
        <v>1563</v>
      </c>
      <c r="H1058" s="216">
        <v>0</v>
      </c>
      <c r="I1058" s="220" t="s">
        <v>417</v>
      </c>
      <c r="J1058" s="137">
        <v>12</v>
      </c>
      <c r="K1058" s="266">
        <v>30.09</v>
      </c>
      <c r="L1058" s="105" t="s">
        <v>1575</v>
      </c>
      <c r="M1058" s="129">
        <f>SUMIFS('C - Sazby a jednotkové ceny'!$H$7:$H$69,'C - Sazby a jednotkové ceny'!$E$7:$E$69,I1058,'C - Sazby a jednotkové ceny'!$F$7:$F$69,J1058)</f>
        <v>0</v>
      </c>
      <c r="N1058" s="131">
        <f t="shared" si="16"/>
        <v>0</v>
      </c>
      <c r="O1058" s="137" t="s">
        <v>1586</v>
      </c>
      <c r="P1058" s="105" t="s">
        <v>1585</v>
      </c>
      <c r="Q1058" s="105" t="s">
        <v>1585</v>
      </c>
      <c r="R1058" s="105" t="s">
        <v>1585</v>
      </c>
      <c r="S1058" s="105" t="s">
        <v>1586</v>
      </c>
      <c r="T1058" s="105" t="s">
        <v>1586</v>
      </c>
    </row>
    <row r="1059" spans="1:20" x14ac:dyDescent="0.2">
      <c r="A1059" s="230" t="s">
        <v>489</v>
      </c>
      <c r="B1059" s="99" t="s">
        <v>2508</v>
      </c>
      <c r="C1059" s="100" t="s">
        <v>2509</v>
      </c>
      <c r="D1059" s="233" t="s">
        <v>2513</v>
      </c>
      <c r="E1059" s="101" t="s">
        <v>2507</v>
      </c>
      <c r="F1059" s="220" t="s">
        <v>1571</v>
      </c>
      <c r="G1059" s="216" t="s">
        <v>1551</v>
      </c>
      <c r="H1059" s="216">
        <f>2.81</f>
        <v>2.81</v>
      </c>
      <c r="I1059" s="220" t="s">
        <v>417</v>
      </c>
      <c r="J1059" s="137">
        <v>12</v>
      </c>
      <c r="K1059" s="266">
        <v>8.42</v>
      </c>
      <c r="L1059" s="105" t="s">
        <v>1575</v>
      </c>
      <c r="M1059" s="129">
        <f>SUMIFS('C - Sazby a jednotkové ceny'!$H$7:$H$69,'C - Sazby a jednotkové ceny'!$E$7:$E$69,I1059,'C - Sazby a jednotkové ceny'!$F$7:$F$69,J1059)</f>
        <v>0</v>
      </c>
      <c r="N1059" s="131">
        <f t="shared" si="16"/>
        <v>0</v>
      </c>
      <c r="O1059" s="137" t="s">
        <v>1586</v>
      </c>
      <c r="P1059" s="105" t="s">
        <v>1585</v>
      </c>
      <c r="Q1059" s="105" t="s">
        <v>1585</v>
      </c>
      <c r="R1059" s="105" t="s">
        <v>1585</v>
      </c>
      <c r="S1059" s="105" t="s">
        <v>1586</v>
      </c>
      <c r="T1059" s="105" t="s">
        <v>1586</v>
      </c>
    </row>
    <row r="1060" spans="1:20" x14ac:dyDescent="0.2">
      <c r="A1060" s="230" t="s">
        <v>489</v>
      </c>
      <c r="B1060" s="99" t="s">
        <v>2508</v>
      </c>
      <c r="C1060" s="100" t="s">
        <v>2509</v>
      </c>
      <c r="D1060" s="233" t="s">
        <v>2514</v>
      </c>
      <c r="E1060" s="101" t="s">
        <v>2507</v>
      </c>
      <c r="F1060" s="220" t="s">
        <v>1571</v>
      </c>
      <c r="G1060" s="216" t="s">
        <v>1551</v>
      </c>
      <c r="H1060" s="216">
        <v>0</v>
      </c>
      <c r="I1060" s="220" t="s">
        <v>417</v>
      </c>
      <c r="J1060" s="137">
        <v>12</v>
      </c>
      <c r="K1060" s="266">
        <v>8.84</v>
      </c>
      <c r="L1060" s="105" t="s">
        <v>1575</v>
      </c>
      <c r="M1060" s="129">
        <f>SUMIFS('C - Sazby a jednotkové ceny'!$H$7:$H$69,'C - Sazby a jednotkové ceny'!$E$7:$E$69,I1060,'C - Sazby a jednotkové ceny'!$F$7:$F$69,J1060)</f>
        <v>0</v>
      </c>
      <c r="N1060" s="131">
        <f t="shared" si="16"/>
        <v>0</v>
      </c>
      <c r="O1060" s="137" t="s">
        <v>1586</v>
      </c>
      <c r="P1060" s="105" t="s">
        <v>1585</v>
      </c>
      <c r="Q1060" s="105" t="s">
        <v>1585</v>
      </c>
      <c r="R1060" s="105" t="s">
        <v>1585</v>
      </c>
      <c r="S1060" s="105" t="s">
        <v>1586</v>
      </c>
      <c r="T1060" s="105" t="s">
        <v>1586</v>
      </c>
    </row>
    <row r="1061" spans="1:20" x14ac:dyDescent="0.2">
      <c r="A1061" s="230" t="s">
        <v>489</v>
      </c>
      <c r="B1061" s="99" t="s">
        <v>2508</v>
      </c>
      <c r="C1061" s="100" t="s">
        <v>2509</v>
      </c>
      <c r="D1061" s="233" t="s">
        <v>2515</v>
      </c>
      <c r="E1061" s="101" t="s">
        <v>2507</v>
      </c>
      <c r="F1061" s="220" t="s">
        <v>1571</v>
      </c>
      <c r="G1061" s="216" t="s">
        <v>2511</v>
      </c>
      <c r="H1061" s="216">
        <v>0</v>
      </c>
      <c r="I1061" s="220" t="s">
        <v>345</v>
      </c>
      <c r="J1061" s="137">
        <v>12</v>
      </c>
      <c r="K1061" s="105">
        <v>1</v>
      </c>
      <c r="L1061" s="105" t="s">
        <v>1576</v>
      </c>
      <c r="M1061" s="129">
        <f>SUMIFS('C - Sazby a jednotkové ceny'!$H$7:$H$69,'C - Sazby a jednotkové ceny'!$E$7:$E$69,I1061,'C - Sazby a jednotkové ceny'!$F$7:$F$69,J1061)</f>
        <v>0</v>
      </c>
      <c r="N1061" s="131">
        <f t="shared" si="16"/>
        <v>0</v>
      </c>
      <c r="O1061" s="137" t="s">
        <v>1586</v>
      </c>
      <c r="P1061" s="105" t="s">
        <v>1585</v>
      </c>
      <c r="Q1061" s="105" t="s">
        <v>1585</v>
      </c>
      <c r="R1061" s="105" t="s">
        <v>1585</v>
      </c>
      <c r="S1061" s="105" t="s">
        <v>1586</v>
      </c>
      <c r="T1061" s="105" t="s">
        <v>1586</v>
      </c>
    </row>
    <row r="1062" spans="1:20" x14ac:dyDescent="0.2">
      <c r="A1062" s="230" t="s">
        <v>2510</v>
      </c>
      <c r="B1062" s="99" t="s">
        <v>2508</v>
      </c>
      <c r="C1062" s="100" t="s">
        <v>2509</v>
      </c>
      <c r="D1062" s="233" t="s">
        <v>1516</v>
      </c>
      <c r="E1062" s="101" t="s">
        <v>2507</v>
      </c>
      <c r="F1062" s="220" t="s">
        <v>1571</v>
      </c>
      <c r="G1062" s="216" t="s">
        <v>2556</v>
      </c>
      <c r="H1062" s="216">
        <f>3*4.45</f>
        <v>13.350000000000001</v>
      </c>
      <c r="I1062" s="220" t="s">
        <v>417</v>
      </c>
      <c r="J1062" s="137">
        <v>4</v>
      </c>
      <c r="K1062" s="266">
        <v>13.91</v>
      </c>
      <c r="L1062" s="105" t="s">
        <v>1575</v>
      </c>
      <c r="M1062" s="129">
        <f>SUMIFS('C - Sazby a jednotkové ceny'!$H$7:$H$69,'C - Sazby a jednotkové ceny'!$E$7:$E$69,I1062,'C - Sazby a jednotkové ceny'!$F$7:$F$69,J1062)</f>
        <v>0</v>
      </c>
      <c r="N1062" s="131">
        <f t="shared" ref="N1062:N1096" si="17">J1062*M1062*K1062*(365/12/28)</f>
        <v>0</v>
      </c>
      <c r="O1062" s="137" t="s">
        <v>1586</v>
      </c>
      <c r="P1062" s="105" t="s">
        <v>1585</v>
      </c>
      <c r="Q1062" s="105" t="s">
        <v>1585</v>
      </c>
      <c r="R1062" s="105" t="s">
        <v>1585</v>
      </c>
      <c r="S1062" s="105" t="s">
        <v>1586</v>
      </c>
      <c r="T1062" s="105" t="s">
        <v>1586</v>
      </c>
    </row>
    <row r="1063" spans="1:20" x14ac:dyDescent="0.2">
      <c r="A1063" s="230" t="s">
        <v>2510</v>
      </c>
      <c r="B1063" s="99" t="s">
        <v>2508</v>
      </c>
      <c r="C1063" s="100" t="s">
        <v>2509</v>
      </c>
      <c r="D1063" s="233" t="s">
        <v>1474</v>
      </c>
      <c r="E1063" s="101" t="s">
        <v>2507</v>
      </c>
      <c r="F1063" s="220" t="s">
        <v>1572</v>
      </c>
      <c r="G1063" s="216" t="s">
        <v>2517</v>
      </c>
      <c r="H1063" s="216">
        <f>2*4.45</f>
        <v>8.9</v>
      </c>
      <c r="I1063" s="220" t="s">
        <v>418</v>
      </c>
      <c r="J1063" s="137">
        <v>4</v>
      </c>
      <c r="K1063" s="266">
        <v>6.72</v>
      </c>
      <c r="L1063" s="105" t="s">
        <v>1575</v>
      </c>
      <c r="M1063" s="129">
        <f>SUMIFS('C - Sazby a jednotkové ceny'!$H$7:$H$69,'C - Sazby a jednotkové ceny'!$E$7:$E$69,I1063,'C - Sazby a jednotkové ceny'!$F$7:$F$69,J1063)</f>
        <v>0</v>
      </c>
      <c r="N1063" s="131">
        <f t="shared" si="17"/>
        <v>0</v>
      </c>
      <c r="O1063" s="137" t="s">
        <v>1586</v>
      </c>
      <c r="P1063" s="105" t="s">
        <v>1585</v>
      </c>
      <c r="Q1063" s="105" t="s">
        <v>1585</v>
      </c>
      <c r="R1063" s="105" t="s">
        <v>1585</v>
      </c>
      <c r="S1063" s="105" t="s">
        <v>1586</v>
      </c>
      <c r="T1063" s="105" t="s">
        <v>1586</v>
      </c>
    </row>
    <row r="1064" spans="1:20" x14ac:dyDescent="0.2">
      <c r="A1064" s="230" t="s">
        <v>2510</v>
      </c>
      <c r="B1064" s="99" t="s">
        <v>2508</v>
      </c>
      <c r="C1064" s="100" t="s">
        <v>2509</v>
      </c>
      <c r="D1064" s="233" t="s">
        <v>1475</v>
      </c>
      <c r="E1064" s="101" t="s">
        <v>2507</v>
      </c>
      <c r="F1064" s="220" t="s">
        <v>1572</v>
      </c>
      <c r="G1064" s="216" t="s">
        <v>522</v>
      </c>
      <c r="H1064" s="216">
        <v>0</v>
      </c>
      <c r="I1064" s="220" t="s">
        <v>418</v>
      </c>
      <c r="J1064" s="137">
        <v>4</v>
      </c>
      <c r="K1064" s="266">
        <v>4.21</v>
      </c>
      <c r="L1064" s="105" t="s">
        <v>1575</v>
      </c>
      <c r="M1064" s="129">
        <f>SUMIFS('C - Sazby a jednotkové ceny'!$H$7:$H$69,'C - Sazby a jednotkové ceny'!$E$7:$E$69,I1064,'C - Sazby a jednotkové ceny'!$F$7:$F$69,J1064)</f>
        <v>0</v>
      </c>
      <c r="N1064" s="131">
        <f t="shared" si="17"/>
        <v>0</v>
      </c>
      <c r="O1064" s="137" t="s">
        <v>1586</v>
      </c>
      <c r="P1064" s="105" t="s">
        <v>1585</v>
      </c>
      <c r="Q1064" s="105" t="s">
        <v>1585</v>
      </c>
      <c r="R1064" s="105" t="s">
        <v>1585</v>
      </c>
      <c r="S1064" s="105" t="s">
        <v>1586</v>
      </c>
      <c r="T1064" s="105" t="s">
        <v>1586</v>
      </c>
    </row>
    <row r="1065" spans="1:20" x14ac:dyDescent="0.2">
      <c r="A1065" s="230" t="s">
        <v>2510</v>
      </c>
      <c r="B1065" s="99" t="s">
        <v>2508</v>
      </c>
      <c r="C1065" s="100" t="s">
        <v>2509</v>
      </c>
      <c r="D1065" s="233" t="s">
        <v>1476</v>
      </c>
      <c r="E1065" s="101" t="s">
        <v>2507</v>
      </c>
      <c r="F1065" s="220" t="s">
        <v>1571</v>
      </c>
      <c r="G1065" s="216" t="s">
        <v>1555</v>
      </c>
      <c r="H1065" s="216">
        <f>2.5</f>
        <v>2.5</v>
      </c>
      <c r="I1065" s="220" t="s">
        <v>417</v>
      </c>
      <c r="J1065" s="137">
        <v>12</v>
      </c>
      <c r="K1065" s="266">
        <v>32.380000000000003</v>
      </c>
      <c r="L1065" s="105" t="s">
        <v>1575</v>
      </c>
      <c r="M1065" s="129">
        <f>SUMIFS('C - Sazby a jednotkové ceny'!$H$7:$H$69,'C - Sazby a jednotkové ceny'!$E$7:$E$69,I1065,'C - Sazby a jednotkové ceny'!$F$7:$F$69,J1065)</f>
        <v>0</v>
      </c>
      <c r="N1065" s="131">
        <f t="shared" si="17"/>
        <v>0</v>
      </c>
      <c r="O1065" s="137" t="s">
        <v>1586</v>
      </c>
      <c r="P1065" s="105" t="s">
        <v>1585</v>
      </c>
      <c r="Q1065" s="105" t="s">
        <v>1585</v>
      </c>
      <c r="R1065" s="105" t="s">
        <v>1585</v>
      </c>
      <c r="S1065" s="105" t="s">
        <v>1586</v>
      </c>
      <c r="T1065" s="105" t="s">
        <v>1586</v>
      </c>
    </row>
    <row r="1066" spans="1:20" x14ac:dyDescent="0.2">
      <c r="A1066" s="230" t="s">
        <v>2510</v>
      </c>
      <c r="B1066" s="99" t="s">
        <v>2508</v>
      </c>
      <c r="C1066" s="100" t="s">
        <v>2509</v>
      </c>
      <c r="D1066" s="233" t="s">
        <v>1477</v>
      </c>
      <c r="E1066" s="101" t="s">
        <v>2507</v>
      </c>
      <c r="F1066" s="220" t="s">
        <v>1571</v>
      </c>
      <c r="G1066" s="216" t="s">
        <v>1563</v>
      </c>
      <c r="H1066" s="216">
        <f>(32+14)*4.45</f>
        <v>204.70000000000002</v>
      </c>
      <c r="I1066" s="220" t="s">
        <v>417</v>
      </c>
      <c r="J1066" s="137">
        <v>2</v>
      </c>
      <c r="K1066" s="266">
        <v>225.87</v>
      </c>
      <c r="L1066" s="105" t="s">
        <v>1575</v>
      </c>
      <c r="M1066" s="129">
        <f>SUMIFS('C - Sazby a jednotkové ceny'!$H$7:$H$69,'C - Sazby a jednotkové ceny'!$E$7:$E$69,I1066,'C - Sazby a jednotkové ceny'!$F$7:$F$69,J1066)</f>
        <v>0</v>
      </c>
      <c r="N1066" s="131">
        <f t="shared" si="17"/>
        <v>0</v>
      </c>
      <c r="O1066" s="137" t="s">
        <v>1586</v>
      </c>
      <c r="P1066" s="105" t="s">
        <v>1585</v>
      </c>
      <c r="Q1066" s="105" t="s">
        <v>1585</v>
      </c>
      <c r="R1066" s="105" t="s">
        <v>1585</v>
      </c>
      <c r="S1066" s="105" t="s">
        <v>1586</v>
      </c>
      <c r="T1066" s="105" t="s">
        <v>1586</v>
      </c>
    </row>
    <row r="1067" spans="1:20" x14ac:dyDescent="0.2">
      <c r="A1067" s="230" t="s">
        <v>2510</v>
      </c>
      <c r="B1067" s="99" t="s">
        <v>2508</v>
      </c>
      <c r="C1067" s="100" t="s">
        <v>2509</v>
      </c>
      <c r="D1067" s="233" t="s">
        <v>1517</v>
      </c>
      <c r="E1067" s="101" t="s">
        <v>2507</v>
      </c>
      <c r="F1067" s="220" t="s">
        <v>1571</v>
      </c>
      <c r="G1067" s="216" t="s">
        <v>1563</v>
      </c>
      <c r="H1067" s="216">
        <f>5*4.45</f>
        <v>22.25</v>
      </c>
      <c r="I1067" s="220" t="s">
        <v>417</v>
      </c>
      <c r="J1067" s="137">
        <v>2</v>
      </c>
      <c r="K1067" s="266">
        <v>46.07</v>
      </c>
      <c r="L1067" s="105" t="s">
        <v>1575</v>
      </c>
      <c r="M1067" s="129">
        <f>SUMIFS('C - Sazby a jednotkové ceny'!$H$7:$H$69,'C - Sazby a jednotkové ceny'!$E$7:$E$69,I1067,'C - Sazby a jednotkové ceny'!$F$7:$F$69,J1067)</f>
        <v>0</v>
      </c>
      <c r="N1067" s="131">
        <f t="shared" si="17"/>
        <v>0</v>
      </c>
      <c r="O1067" s="137" t="s">
        <v>1586</v>
      </c>
      <c r="P1067" s="105" t="s">
        <v>1585</v>
      </c>
      <c r="Q1067" s="105" t="s">
        <v>1585</v>
      </c>
      <c r="R1067" s="105" t="s">
        <v>1585</v>
      </c>
      <c r="S1067" s="105" t="s">
        <v>1586</v>
      </c>
      <c r="T1067" s="105" t="s">
        <v>1586</v>
      </c>
    </row>
    <row r="1068" spans="1:20" x14ac:dyDescent="0.2">
      <c r="A1068" s="230" t="s">
        <v>2510</v>
      </c>
      <c r="B1068" s="99" t="s">
        <v>2508</v>
      </c>
      <c r="C1068" s="100" t="s">
        <v>2509</v>
      </c>
      <c r="D1068" s="233" t="s">
        <v>1534</v>
      </c>
      <c r="E1068" s="101" t="s">
        <v>2507</v>
      </c>
      <c r="F1068" s="220" t="s">
        <v>1571</v>
      </c>
      <c r="G1068" s="216" t="s">
        <v>1555</v>
      </c>
      <c r="H1068" s="216">
        <f>3*4.45+2.81</f>
        <v>16.16</v>
      </c>
      <c r="I1068" s="220" t="s">
        <v>417</v>
      </c>
      <c r="J1068" s="137">
        <v>12</v>
      </c>
      <c r="K1068" s="266">
        <v>24.54</v>
      </c>
      <c r="L1068" s="105" t="s">
        <v>1575</v>
      </c>
      <c r="M1068" s="129">
        <f>SUMIFS('C - Sazby a jednotkové ceny'!$H$7:$H$69,'C - Sazby a jednotkové ceny'!$E$7:$E$69,I1068,'C - Sazby a jednotkové ceny'!$F$7:$F$69,J1068)</f>
        <v>0</v>
      </c>
      <c r="N1068" s="131">
        <f t="shared" si="17"/>
        <v>0</v>
      </c>
      <c r="O1068" s="137" t="s">
        <v>1586</v>
      </c>
      <c r="P1068" s="105" t="s">
        <v>1585</v>
      </c>
      <c r="Q1068" s="105" t="s">
        <v>1585</v>
      </c>
      <c r="R1068" s="105" t="s">
        <v>1585</v>
      </c>
      <c r="S1068" s="105" t="s">
        <v>1586</v>
      </c>
      <c r="T1068" s="105" t="s">
        <v>1586</v>
      </c>
    </row>
    <row r="1069" spans="1:20" x14ac:dyDescent="0.2">
      <c r="A1069" s="230" t="s">
        <v>2510</v>
      </c>
      <c r="B1069" s="99" t="s">
        <v>2508</v>
      </c>
      <c r="C1069" s="100" t="s">
        <v>2509</v>
      </c>
      <c r="D1069" s="233" t="s">
        <v>1478</v>
      </c>
      <c r="E1069" s="101" t="s">
        <v>2507</v>
      </c>
      <c r="F1069" s="220" t="s">
        <v>1571</v>
      </c>
      <c r="G1069" s="216" t="s">
        <v>1563</v>
      </c>
      <c r="H1069" s="216">
        <f>4*4.45</f>
        <v>17.8</v>
      </c>
      <c r="I1069" s="220" t="s">
        <v>417</v>
      </c>
      <c r="J1069" s="137">
        <v>2</v>
      </c>
      <c r="K1069" s="266">
        <v>19.68</v>
      </c>
      <c r="L1069" s="105" t="s">
        <v>1575</v>
      </c>
      <c r="M1069" s="129">
        <f>SUMIFS('C - Sazby a jednotkové ceny'!$H$7:$H$69,'C - Sazby a jednotkové ceny'!$E$7:$E$69,I1069,'C - Sazby a jednotkové ceny'!$F$7:$F$69,J1069)</f>
        <v>0</v>
      </c>
      <c r="N1069" s="131">
        <f t="shared" si="17"/>
        <v>0</v>
      </c>
      <c r="O1069" s="137" t="s">
        <v>1586</v>
      </c>
      <c r="P1069" s="105" t="s">
        <v>1585</v>
      </c>
      <c r="Q1069" s="105" t="s">
        <v>1585</v>
      </c>
      <c r="R1069" s="105" t="s">
        <v>1585</v>
      </c>
      <c r="S1069" s="105" t="s">
        <v>1586</v>
      </c>
      <c r="T1069" s="105" t="s">
        <v>1586</v>
      </c>
    </row>
    <row r="1070" spans="1:20" x14ac:dyDescent="0.2">
      <c r="A1070" s="230" t="s">
        <v>2510</v>
      </c>
      <c r="B1070" s="99" t="s">
        <v>2508</v>
      </c>
      <c r="C1070" s="100" t="s">
        <v>2509</v>
      </c>
      <c r="D1070" s="233" t="s">
        <v>1535</v>
      </c>
      <c r="E1070" s="101" t="s">
        <v>2507</v>
      </c>
      <c r="F1070" s="220" t="s">
        <v>1571</v>
      </c>
      <c r="G1070" s="216" t="s">
        <v>1558</v>
      </c>
      <c r="H1070" s="216">
        <f>3*4.45</f>
        <v>13.350000000000001</v>
      </c>
      <c r="I1070" s="220" t="s">
        <v>417</v>
      </c>
      <c r="J1070" s="137">
        <v>4</v>
      </c>
      <c r="K1070" s="266">
        <v>12.5</v>
      </c>
      <c r="L1070" s="105" t="s">
        <v>1575</v>
      </c>
      <c r="M1070" s="129">
        <f>SUMIFS('C - Sazby a jednotkové ceny'!$H$7:$H$69,'C - Sazby a jednotkové ceny'!$E$7:$E$69,I1070,'C - Sazby a jednotkové ceny'!$F$7:$F$69,J1070)</f>
        <v>0</v>
      </c>
      <c r="N1070" s="131">
        <f t="shared" si="17"/>
        <v>0</v>
      </c>
      <c r="O1070" s="137" t="s">
        <v>1586</v>
      </c>
      <c r="P1070" s="105" t="s">
        <v>1585</v>
      </c>
      <c r="Q1070" s="105" t="s">
        <v>1585</v>
      </c>
      <c r="R1070" s="105" t="s">
        <v>1585</v>
      </c>
      <c r="S1070" s="105" t="s">
        <v>1586</v>
      </c>
      <c r="T1070" s="105" t="s">
        <v>1586</v>
      </c>
    </row>
    <row r="1071" spans="1:20" x14ac:dyDescent="0.2">
      <c r="A1071" s="230" t="s">
        <v>2510</v>
      </c>
      <c r="B1071" s="99" t="s">
        <v>2508</v>
      </c>
      <c r="C1071" s="100" t="s">
        <v>2509</v>
      </c>
      <c r="D1071" s="233" t="s">
        <v>1538</v>
      </c>
      <c r="E1071" s="101" t="s">
        <v>2507</v>
      </c>
      <c r="F1071" s="220" t="s">
        <v>1571</v>
      </c>
      <c r="G1071" s="216" t="s">
        <v>2553</v>
      </c>
      <c r="H1071" s="216">
        <f>3*4.45</f>
        <v>13.350000000000001</v>
      </c>
      <c r="I1071" s="220" t="s">
        <v>417</v>
      </c>
      <c r="J1071" s="137">
        <v>4</v>
      </c>
      <c r="K1071" s="266">
        <v>13.43</v>
      </c>
      <c r="L1071" s="105" t="s">
        <v>1575</v>
      </c>
      <c r="M1071" s="129">
        <f>SUMIFS('C - Sazby a jednotkové ceny'!$H$7:$H$69,'C - Sazby a jednotkové ceny'!$E$7:$E$69,I1071,'C - Sazby a jednotkové ceny'!$F$7:$F$69,J1071)</f>
        <v>0</v>
      </c>
      <c r="N1071" s="131">
        <f t="shared" si="17"/>
        <v>0</v>
      </c>
      <c r="O1071" s="137" t="s">
        <v>1586</v>
      </c>
      <c r="P1071" s="105" t="s">
        <v>1585</v>
      </c>
      <c r="Q1071" s="105" t="s">
        <v>1585</v>
      </c>
      <c r="R1071" s="105" t="s">
        <v>1585</v>
      </c>
      <c r="S1071" s="105" t="s">
        <v>1586</v>
      </c>
      <c r="T1071" s="105" t="s">
        <v>1586</v>
      </c>
    </row>
    <row r="1072" spans="1:20" x14ac:dyDescent="0.2">
      <c r="A1072" s="230" t="s">
        <v>2510</v>
      </c>
      <c r="B1072" s="99" t="s">
        <v>2508</v>
      </c>
      <c r="C1072" s="100" t="s">
        <v>2509</v>
      </c>
      <c r="D1072" s="233" t="s">
        <v>1539</v>
      </c>
      <c r="E1072" s="101" t="s">
        <v>2507</v>
      </c>
      <c r="F1072" s="220" t="s">
        <v>1571</v>
      </c>
      <c r="G1072" s="216" t="s">
        <v>1551</v>
      </c>
      <c r="H1072" s="216">
        <f>2.81</f>
        <v>2.81</v>
      </c>
      <c r="I1072" s="220" t="s">
        <v>417</v>
      </c>
      <c r="J1072" s="137">
        <v>4</v>
      </c>
      <c r="K1072" s="266">
        <v>12.44</v>
      </c>
      <c r="L1072" s="105" t="s">
        <v>1575</v>
      </c>
      <c r="M1072" s="129">
        <f>SUMIFS('C - Sazby a jednotkové ceny'!$H$7:$H$69,'C - Sazby a jednotkové ceny'!$E$7:$E$69,I1072,'C - Sazby a jednotkové ceny'!$F$7:$F$69,J1072)</f>
        <v>0</v>
      </c>
      <c r="N1072" s="131">
        <f t="shared" si="17"/>
        <v>0</v>
      </c>
      <c r="O1072" s="137" t="s">
        <v>1586</v>
      </c>
      <c r="P1072" s="105" t="s">
        <v>1585</v>
      </c>
      <c r="Q1072" s="105" t="s">
        <v>1585</v>
      </c>
      <c r="R1072" s="105" t="s">
        <v>1585</v>
      </c>
      <c r="S1072" s="105" t="s">
        <v>1586</v>
      </c>
      <c r="T1072" s="105" t="s">
        <v>1586</v>
      </c>
    </row>
    <row r="1073" spans="1:20" x14ac:dyDescent="0.2">
      <c r="A1073" s="230" t="s">
        <v>489</v>
      </c>
      <c r="B1073" s="99" t="s">
        <v>2508</v>
      </c>
      <c r="C1073" s="100" t="s">
        <v>2509</v>
      </c>
      <c r="D1073" s="233" t="s">
        <v>1479</v>
      </c>
      <c r="E1073" s="101" t="s">
        <v>2507</v>
      </c>
      <c r="F1073" s="220" t="s">
        <v>1571</v>
      </c>
      <c r="G1073" s="216" t="s">
        <v>2511</v>
      </c>
      <c r="H1073" s="216">
        <v>0</v>
      </c>
      <c r="I1073" s="220" t="s">
        <v>345</v>
      </c>
      <c r="J1073" s="137">
        <v>12</v>
      </c>
      <c r="K1073" s="105">
        <v>1</v>
      </c>
      <c r="L1073" s="105" t="s">
        <v>1576</v>
      </c>
      <c r="M1073" s="129">
        <f>SUMIFS('C - Sazby a jednotkové ceny'!$H$7:$H$69,'C - Sazby a jednotkové ceny'!$E$7:$E$69,I1073,'C - Sazby a jednotkové ceny'!$F$7:$F$69,J1073)</f>
        <v>0</v>
      </c>
      <c r="N1073" s="131">
        <f t="shared" si="17"/>
        <v>0</v>
      </c>
      <c r="O1073" s="137" t="s">
        <v>1586</v>
      </c>
      <c r="P1073" s="105" t="s">
        <v>1585</v>
      </c>
      <c r="Q1073" s="105" t="s">
        <v>1585</v>
      </c>
      <c r="R1073" s="105" t="s">
        <v>1585</v>
      </c>
      <c r="S1073" s="105" t="s">
        <v>1586</v>
      </c>
      <c r="T1073" s="105" t="s">
        <v>1586</v>
      </c>
    </row>
    <row r="1074" spans="1:20" x14ac:dyDescent="0.2">
      <c r="A1074" s="230" t="s">
        <v>2510</v>
      </c>
      <c r="B1074" s="99" t="s">
        <v>2508</v>
      </c>
      <c r="C1074" s="100" t="s">
        <v>2509</v>
      </c>
      <c r="D1074" s="233" t="s">
        <v>1518</v>
      </c>
      <c r="E1074" s="101" t="s">
        <v>2507</v>
      </c>
      <c r="F1074" s="220" t="s">
        <v>1571</v>
      </c>
      <c r="G1074" s="216" t="s">
        <v>2528</v>
      </c>
      <c r="H1074" s="216">
        <f>2*4.45</f>
        <v>8.9</v>
      </c>
      <c r="I1074" s="220" t="s">
        <v>417</v>
      </c>
      <c r="J1074" s="137">
        <v>20</v>
      </c>
      <c r="K1074" s="266">
        <v>11.9</v>
      </c>
      <c r="L1074" s="105" t="s">
        <v>1575</v>
      </c>
      <c r="M1074" s="129">
        <f>SUMIFS('C - Sazby a jednotkové ceny'!$H$7:$H$69,'C - Sazby a jednotkové ceny'!$E$7:$E$69,I1074,'C - Sazby a jednotkové ceny'!$F$7:$F$69,J1074)</f>
        <v>0</v>
      </c>
      <c r="N1074" s="131">
        <f t="shared" si="17"/>
        <v>0</v>
      </c>
      <c r="O1074" s="137" t="s">
        <v>1586</v>
      </c>
      <c r="P1074" s="105" t="s">
        <v>1585</v>
      </c>
      <c r="Q1074" s="105" t="s">
        <v>1585</v>
      </c>
      <c r="R1074" s="105" t="s">
        <v>1585</v>
      </c>
      <c r="S1074" s="105" t="s">
        <v>1586</v>
      </c>
      <c r="T1074" s="105" t="s">
        <v>1585</v>
      </c>
    </row>
    <row r="1075" spans="1:20" x14ac:dyDescent="0.2">
      <c r="A1075" s="230" t="s">
        <v>2510</v>
      </c>
      <c r="B1075" s="99" t="s">
        <v>2508</v>
      </c>
      <c r="C1075" s="100" t="s">
        <v>2509</v>
      </c>
      <c r="D1075" s="233" t="s">
        <v>1489</v>
      </c>
      <c r="E1075" s="101" t="s">
        <v>2507</v>
      </c>
      <c r="F1075" s="220" t="s">
        <v>1572</v>
      </c>
      <c r="G1075" s="216" t="s">
        <v>2517</v>
      </c>
      <c r="H1075" s="216">
        <f>3*4.45</f>
        <v>13.350000000000001</v>
      </c>
      <c r="I1075" s="220" t="s">
        <v>418</v>
      </c>
      <c r="J1075" s="137">
        <v>20</v>
      </c>
      <c r="K1075" s="266">
        <v>3.95</v>
      </c>
      <c r="L1075" s="105" t="s">
        <v>1575</v>
      </c>
      <c r="M1075" s="129">
        <f>SUMIFS('C - Sazby a jednotkové ceny'!$H$7:$H$69,'C - Sazby a jednotkové ceny'!$E$7:$E$69,I1075,'C - Sazby a jednotkové ceny'!$F$7:$F$69,J1075)</f>
        <v>0</v>
      </c>
      <c r="N1075" s="131">
        <f t="shared" si="17"/>
        <v>0</v>
      </c>
      <c r="O1075" s="137" t="s">
        <v>1586</v>
      </c>
      <c r="P1075" s="105" t="s">
        <v>1585</v>
      </c>
      <c r="Q1075" s="105" t="s">
        <v>1585</v>
      </c>
      <c r="R1075" s="105" t="s">
        <v>1585</v>
      </c>
      <c r="S1075" s="105" t="s">
        <v>1586</v>
      </c>
      <c r="T1075" s="105" t="s">
        <v>1585</v>
      </c>
    </row>
    <row r="1076" spans="1:20" x14ac:dyDescent="0.2">
      <c r="A1076" s="230" t="s">
        <v>2510</v>
      </c>
      <c r="B1076" s="99" t="s">
        <v>2508</v>
      </c>
      <c r="C1076" s="100" t="s">
        <v>2509</v>
      </c>
      <c r="D1076" s="233" t="s">
        <v>1490</v>
      </c>
      <c r="E1076" s="101" t="s">
        <v>2507</v>
      </c>
      <c r="F1076" s="220" t="s">
        <v>1572</v>
      </c>
      <c r="G1076" s="216" t="s">
        <v>522</v>
      </c>
      <c r="H1076" s="216">
        <v>0</v>
      </c>
      <c r="I1076" s="220" t="s">
        <v>418</v>
      </c>
      <c r="J1076" s="137">
        <v>20</v>
      </c>
      <c r="K1076" s="266">
        <v>5.48</v>
      </c>
      <c r="L1076" s="105" t="s">
        <v>1575</v>
      </c>
      <c r="M1076" s="129">
        <f>SUMIFS('C - Sazby a jednotkové ceny'!$H$7:$H$69,'C - Sazby a jednotkové ceny'!$E$7:$E$69,I1076,'C - Sazby a jednotkové ceny'!$F$7:$F$69,J1076)</f>
        <v>0</v>
      </c>
      <c r="N1076" s="131">
        <f t="shared" si="17"/>
        <v>0</v>
      </c>
      <c r="O1076" s="137" t="s">
        <v>1586</v>
      </c>
      <c r="P1076" s="105" t="s">
        <v>1585</v>
      </c>
      <c r="Q1076" s="105" t="s">
        <v>1585</v>
      </c>
      <c r="R1076" s="105" t="s">
        <v>1585</v>
      </c>
      <c r="S1076" s="105" t="s">
        <v>1586</v>
      </c>
      <c r="T1076" s="105" t="s">
        <v>1585</v>
      </c>
    </row>
    <row r="1077" spans="1:20" x14ac:dyDescent="0.2">
      <c r="A1077" s="230" t="s">
        <v>2510</v>
      </c>
      <c r="B1077" s="99" t="s">
        <v>2508</v>
      </c>
      <c r="C1077" s="100" t="s">
        <v>2509</v>
      </c>
      <c r="D1077" s="233" t="s">
        <v>1491</v>
      </c>
      <c r="E1077" s="101" t="s">
        <v>2507</v>
      </c>
      <c r="F1077" s="220" t="s">
        <v>1571</v>
      </c>
      <c r="G1077" s="216" t="s">
        <v>1555</v>
      </c>
      <c r="H1077" s="216">
        <f>2.5</f>
        <v>2.5</v>
      </c>
      <c r="I1077" s="220" t="s">
        <v>417</v>
      </c>
      <c r="J1077" s="137">
        <v>12</v>
      </c>
      <c r="K1077" s="266">
        <v>30.49</v>
      </c>
      <c r="L1077" s="105" t="s">
        <v>1575</v>
      </c>
      <c r="M1077" s="129">
        <f>SUMIFS('C - Sazby a jednotkové ceny'!$H$7:$H$69,'C - Sazby a jednotkové ceny'!$E$7:$E$69,I1077,'C - Sazby a jednotkové ceny'!$F$7:$F$69,J1077)</f>
        <v>0</v>
      </c>
      <c r="N1077" s="131">
        <f t="shared" si="17"/>
        <v>0</v>
      </c>
      <c r="O1077" s="137" t="s">
        <v>1586</v>
      </c>
      <c r="P1077" s="105" t="s">
        <v>1585</v>
      </c>
      <c r="Q1077" s="105" t="s">
        <v>1585</v>
      </c>
      <c r="R1077" s="105" t="s">
        <v>1585</v>
      </c>
      <c r="S1077" s="105" t="s">
        <v>1586</v>
      </c>
      <c r="T1077" s="105" t="s">
        <v>1585</v>
      </c>
    </row>
    <row r="1078" spans="1:20" x14ac:dyDescent="0.2">
      <c r="A1078" s="230" t="s">
        <v>2510</v>
      </c>
      <c r="B1078" s="99" t="s">
        <v>2508</v>
      </c>
      <c r="C1078" s="100" t="s">
        <v>2509</v>
      </c>
      <c r="D1078" s="233" t="s">
        <v>1519</v>
      </c>
      <c r="E1078" s="101" t="s">
        <v>2507</v>
      </c>
      <c r="F1078" s="220" t="s">
        <v>1571</v>
      </c>
      <c r="G1078" s="216" t="s">
        <v>2557</v>
      </c>
      <c r="H1078" s="216">
        <f>5*4.45</f>
        <v>22.25</v>
      </c>
      <c r="I1078" s="220" t="s">
        <v>417</v>
      </c>
      <c r="J1078" s="137">
        <v>20</v>
      </c>
      <c r="K1078" s="266">
        <v>47.26</v>
      </c>
      <c r="L1078" s="105" t="s">
        <v>1575</v>
      </c>
      <c r="M1078" s="129">
        <f>SUMIFS('C - Sazby a jednotkové ceny'!$H$7:$H$69,'C - Sazby a jednotkové ceny'!$E$7:$E$69,I1078,'C - Sazby a jednotkové ceny'!$F$7:$F$69,J1078)</f>
        <v>0</v>
      </c>
      <c r="N1078" s="131">
        <f t="shared" si="17"/>
        <v>0</v>
      </c>
      <c r="O1078" s="137" t="s">
        <v>1586</v>
      </c>
      <c r="P1078" s="105" t="s">
        <v>1585</v>
      </c>
      <c r="Q1078" s="105" t="s">
        <v>1585</v>
      </c>
      <c r="R1078" s="105" t="s">
        <v>1585</v>
      </c>
      <c r="S1078" s="105" t="s">
        <v>1586</v>
      </c>
      <c r="T1078" s="105" t="s">
        <v>1585</v>
      </c>
    </row>
    <row r="1079" spans="1:20" x14ac:dyDescent="0.2">
      <c r="A1079" s="230" t="s">
        <v>2510</v>
      </c>
      <c r="B1079" s="99" t="s">
        <v>2508</v>
      </c>
      <c r="C1079" s="100" t="s">
        <v>2509</v>
      </c>
      <c r="D1079" s="233" t="s">
        <v>1540</v>
      </c>
      <c r="E1079" s="101" t="s">
        <v>2507</v>
      </c>
      <c r="F1079" s="220" t="s">
        <v>1571</v>
      </c>
      <c r="G1079" s="216" t="s">
        <v>2557</v>
      </c>
      <c r="H1079" s="216">
        <f>2*4.45</f>
        <v>8.9</v>
      </c>
      <c r="I1079" s="220" t="s">
        <v>417</v>
      </c>
      <c r="J1079" s="137">
        <v>20</v>
      </c>
      <c r="K1079" s="266">
        <v>18.12</v>
      </c>
      <c r="L1079" s="105" t="s">
        <v>1575</v>
      </c>
      <c r="M1079" s="129">
        <f>SUMIFS('C - Sazby a jednotkové ceny'!$H$7:$H$69,'C - Sazby a jednotkové ceny'!$E$7:$E$69,I1079,'C - Sazby a jednotkové ceny'!$F$7:$F$69,J1079)</f>
        <v>0</v>
      </c>
      <c r="N1079" s="131">
        <f t="shared" si="17"/>
        <v>0</v>
      </c>
      <c r="O1079" s="137" t="s">
        <v>1586</v>
      </c>
      <c r="P1079" s="105" t="s">
        <v>1585</v>
      </c>
      <c r="Q1079" s="105" t="s">
        <v>1585</v>
      </c>
      <c r="R1079" s="105" t="s">
        <v>1585</v>
      </c>
      <c r="S1079" s="105" t="s">
        <v>1586</v>
      </c>
      <c r="T1079" s="105" t="s">
        <v>1585</v>
      </c>
    </row>
    <row r="1080" spans="1:20" x14ac:dyDescent="0.2">
      <c r="A1080" s="230" t="s">
        <v>2510</v>
      </c>
      <c r="B1080" s="99" t="s">
        <v>2508</v>
      </c>
      <c r="C1080" s="100" t="s">
        <v>2509</v>
      </c>
      <c r="D1080" s="233" t="s">
        <v>1542</v>
      </c>
      <c r="E1080" s="101" t="s">
        <v>2507</v>
      </c>
      <c r="F1080" s="220" t="s">
        <v>1571</v>
      </c>
      <c r="G1080" s="216" t="s">
        <v>2557</v>
      </c>
      <c r="H1080" s="216">
        <f>20*4.45</f>
        <v>89</v>
      </c>
      <c r="I1080" s="220" t="s">
        <v>417</v>
      </c>
      <c r="J1080" s="137">
        <v>20</v>
      </c>
      <c r="K1080" s="266">
        <v>116.21</v>
      </c>
      <c r="L1080" s="105" t="s">
        <v>1575</v>
      </c>
      <c r="M1080" s="129">
        <f>SUMIFS('C - Sazby a jednotkové ceny'!$H$7:$H$69,'C - Sazby a jednotkové ceny'!$E$7:$E$69,I1080,'C - Sazby a jednotkové ceny'!$F$7:$F$69,J1080)</f>
        <v>0</v>
      </c>
      <c r="N1080" s="131">
        <f t="shared" si="17"/>
        <v>0</v>
      </c>
      <c r="O1080" s="137" t="s">
        <v>1586</v>
      </c>
      <c r="P1080" s="105" t="s">
        <v>1585</v>
      </c>
      <c r="Q1080" s="105" t="s">
        <v>1585</v>
      </c>
      <c r="R1080" s="105" t="s">
        <v>1585</v>
      </c>
      <c r="S1080" s="105" t="s">
        <v>1586</v>
      </c>
      <c r="T1080" s="105" t="s">
        <v>1585</v>
      </c>
    </row>
    <row r="1081" spans="1:20" x14ac:dyDescent="0.2">
      <c r="A1081" s="230" t="s">
        <v>2510</v>
      </c>
      <c r="B1081" s="99" t="s">
        <v>2508</v>
      </c>
      <c r="C1081" s="100" t="s">
        <v>2509</v>
      </c>
      <c r="D1081" s="233" t="s">
        <v>1493</v>
      </c>
      <c r="E1081" s="101" t="s">
        <v>2507</v>
      </c>
      <c r="F1081" s="220" t="s">
        <v>1571</v>
      </c>
      <c r="G1081" s="216" t="s">
        <v>1555</v>
      </c>
      <c r="H1081" s="216">
        <f>3*4.45+2.81</f>
        <v>16.16</v>
      </c>
      <c r="I1081" s="220" t="s">
        <v>417</v>
      </c>
      <c r="J1081" s="137">
        <v>12</v>
      </c>
      <c r="K1081" s="266">
        <v>19.510000000000002</v>
      </c>
      <c r="L1081" s="105" t="s">
        <v>1575</v>
      </c>
      <c r="M1081" s="129">
        <f>SUMIFS('C - Sazby a jednotkové ceny'!$H$7:$H$69,'C - Sazby a jednotkové ceny'!$E$7:$E$69,I1081,'C - Sazby a jednotkové ceny'!$F$7:$F$69,J1081)</f>
        <v>0</v>
      </c>
      <c r="N1081" s="131">
        <f t="shared" si="17"/>
        <v>0</v>
      </c>
      <c r="O1081" s="137" t="s">
        <v>1586</v>
      </c>
      <c r="P1081" s="105" t="s">
        <v>1585</v>
      </c>
      <c r="Q1081" s="105" t="s">
        <v>1585</v>
      </c>
      <c r="R1081" s="105" t="s">
        <v>1585</v>
      </c>
      <c r="S1081" s="105" t="s">
        <v>1586</v>
      </c>
      <c r="T1081" s="105" t="s">
        <v>1585</v>
      </c>
    </row>
    <row r="1082" spans="1:20" x14ac:dyDescent="0.2">
      <c r="A1082" s="230" t="s">
        <v>2510</v>
      </c>
      <c r="B1082" s="99" t="s">
        <v>2508</v>
      </c>
      <c r="C1082" s="100" t="s">
        <v>2509</v>
      </c>
      <c r="D1082" s="233" t="s">
        <v>1494</v>
      </c>
      <c r="E1082" s="101" t="s">
        <v>2507</v>
      </c>
      <c r="F1082" s="216" t="s">
        <v>1571</v>
      </c>
      <c r="G1082" s="216" t="s">
        <v>2518</v>
      </c>
      <c r="H1082" s="216">
        <f>3*4.45</f>
        <v>13.350000000000001</v>
      </c>
      <c r="I1082" s="220" t="s">
        <v>417</v>
      </c>
      <c r="J1082" s="137">
        <v>20</v>
      </c>
      <c r="K1082" s="266">
        <v>13.99</v>
      </c>
      <c r="L1082" s="105" t="s">
        <v>1575</v>
      </c>
      <c r="M1082" s="129">
        <f>SUMIFS('C - Sazby a jednotkové ceny'!$H$7:$H$69,'C - Sazby a jednotkové ceny'!$E$7:$E$69,I1082,'C - Sazby a jednotkové ceny'!$F$7:$F$69,J1082)</f>
        <v>0</v>
      </c>
      <c r="N1082" s="131">
        <f t="shared" si="17"/>
        <v>0</v>
      </c>
      <c r="O1082" s="137" t="s">
        <v>1586</v>
      </c>
      <c r="P1082" s="105" t="s">
        <v>1585</v>
      </c>
      <c r="Q1082" s="105" t="s">
        <v>1585</v>
      </c>
      <c r="R1082" s="105" t="s">
        <v>1585</v>
      </c>
      <c r="S1082" s="105" t="s">
        <v>1586</v>
      </c>
      <c r="T1082" s="105" t="s">
        <v>1585</v>
      </c>
    </row>
    <row r="1083" spans="1:20" x14ac:dyDescent="0.2">
      <c r="A1083" s="230" t="s">
        <v>2510</v>
      </c>
      <c r="B1083" s="99" t="s">
        <v>2508</v>
      </c>
      <c r="C1083" s="100" t="s">
        <v>2509</v>
      </c>
      <c r="D1083" s="233" t="s">
        <v>1495</v>
      </c>
      <c r="E1083" s="101" t="s">
        <v>2507</v>
      </c>
      <c r="F1083" s="220" t="s">
        <v>1571</v>
      </c>
      <c r="G1083" s="216" t="s">
        <v>1563</v>
      </c>
      <c r="H1083" s="216">
        <f>3*4.45</f>
        <v>13.350000000000001</v>
      </c>
      <c r="I1083" s="220" t="s">
        <v>417</v>
      </c>
      <c r="J1083" s="137">
        <v>20</v>
      </c>
      <c r="K1083" s="266">
        <v>15.69</v>
      </c>
      <c r="L1083" s="105" t="s">
        <v>1575</v>
      </c>
      <c r="M1083" s="129">
        <f>SUMIFS('C - Sazby a jednotkové ceny'!$H$7:$H$69,'C - Sazby a jednotkové ceny'!$E$7:$E$69,I1083,'C - Sazby a jednotkové ceny'!$F$7:$F$69,J1083)</f>
        <v>0</v>
      </c>
      <c r="N1083" s="131">
        <f t="shared" si="17"/>
        <v>0</v>
      </c>
      <c r="O1083" s="137" t="s">
        <v>1586</v>
      </c>
      <c r="P1083" s="105" t="s">
        <v>1585</v>
      </c>
      <c r="Q1083" s="105" t="s">
        <v>1585</v>
      </c>
      <c r="R1083" s="105" t="s">
        <v>1585</v>
      </c>
      <c r="S1083" s="105" t="s">
        <v>1586</v>
      </c>
      <c r="T1083" s="105" t="s">
        <v>1585</v>
      </c>
    </row>
    <row r="1084" spans="1:20" x14ac:dyDescent="0.2">
      <c r="A1084" s="230" t="s">
        <v>2510</v>
      </c>
      <c r="B1084" s="99" t="s">
        <v>2508</v>
      </c>
      <c r="C1084" s="100" t="s">
        <v>2509</v>
      </c>
      <c r="D1084" s="233" t="s">
        <v>1496</v>
      </c>
      <c r="E1084" s="101" t="s">
        <v>2507</v>
      </c>
      <c r="F1084" s="220" t="s">
        <v>1571</v>
      </c>
      <c r="G1084" s="216" t="s">
        <v>1551</v>
      </c>
      <c r="H1084" s="216">
        <f>14*4.45</f>
        <v>62.300000000000004</v>
      </c>
      <c r="I1084" s="220" t="s">
        <v>417</v>
      </c>
      <c r="J1084" s="137">
        <v>20</v>
      </c>
      <c r="K1084" s="266">
        <v>31.05</v>
      </c>
      <c r="L1084" s="105" t="s">
        <v>1575</v>
      </c>
      <c r="M1084" s="129">
        <f>SUMIFS('C - Sazby a jednotkové ceny'!$H$7:$H$69,'C - Sazby a jednotkové ceny'!$E$7:$E$69,I1084,'C - Sazby a jednotkové ceny'!$F$7:$F$69,J1084)</f>
        <v>0</v>
      </c>
      <c r="N1084" s="131">
        <f t="shared" si="17"/>
        <v>0</v>
      </c>
      <c r="O1084" s="137" t="s">
        <v>1586</v>
      </c>
      <c r="P1084" s="105" t="s">
        <v>1585</v>
      </c>
      <c r="Q1084" s="105" t="s">
        <v>1585</v>
      </c>
      <c r="R1084" s="105" t="s">
        <v>1585</v>
      </c>
      <c r="S1084" s="105" t="s">
        <v>1586</v>
      </c>
      <c r="T1084" s="105" t="s">
        <v>1585</v>
      </c>
    </row>
    <row r="1085" spans="1:20" x14ac:dyDescent="0.2">
      <c r="A1085" s="230" t="s">
        <v>2510</v>
      </c>
      <c r="B1085" s="99" t="s">
        <v>2508</v>
      </c>
      <c r="C1085" s="100" t="s">
        <v>2509</v>
      </c>
      <c r="D1085" s="233" t="s">
        <v>1497</v>
      </c>
      <c r="E1085" s="101" t="s">
        <v>2507</v>
      </c>
      <c r="F1085" s="220" t="s">
        <v>1571</v>
      </c>
      <c r="G1085" s="216" t="s">
        <v>1552</v>
      </c>
      <c r="H1085" s="216">
        <f>4*4.45</f>
        <v>17.8</v>
      </c>
      <c r="I1085" s="220" t="s">
        <v>417</v>
      </c>
      <c r="J1085" s="137">
        <v>20</v>
      </c>
      <c r="K1085" s="266">
        <v>33.299999999999997</v>
      </c>
      <c r="L1085" s="105" t="s">
        <v>1575</v>
      </c>
      <c r="M1085" s="129">
        <f>SUMIFS('C - Sazby a jednotkové ceny'!$H$7:$H$69,'C - Sazby a jednotkové ceny'!$E$7:$E$69,I1085,'C - Sazby a jednotkové ceny'!$F$7:$F$69,J1085)</f>
        <v>0</v>
      </c>
      <c r="N1085" s="131">
        <f t="shared" si="17"/>
        <v>0</v>
      </c>
      <c r="O1085" s="137" t="s">
        <v>1586</v>
      </c>
      <c r="P1085" s="105" t="s">
        <v>1585</v>
      </c>
      <c r="Q1085" s="105" t="s">
        <v>1585</v>
      </c>
      <c r="R1085" s="105" t="s">
        <v>1585</v>
      </c>
      <c r="S1085" s="105" t="s">
        <v>1586</v>
      </c>
      <c r="T1085" s="105" t="s">
        <v>1585</v>
      </c>
    </row>
    <row r="1086" spans="1:20" x14ac:dyDescent="0.2">
      <c r="A1086" s="230" t="s">
        <v>2510</v>
      </c>
      <c r="B1086" s="99" t="s">
        <v>2508</v>
      </c>
      <c r="C1086" s="100" t="s">
        <v>2509</v>
      </c>
      <c r="D1086" s="233" t="s">
        <v>1498</v>
      </c>
      <c r="E1086" s="101" t="s">
        <v>2507</v>
      </c>
      <c r="F1086" s="220" t="s">
        <v>1571</v>
      </c>
      <c r="G1086" s="216" t="s">
        <v>2528</v>
      </c>
      <c r="H1086" s="216">
        <f>4*4.45</f>
        <v>17.8</v>
      </c>
      <c r="I1086" s="220" t="s">
        <v>417</v>
      </c>
      <c r="J1086" s="137">
        <v>20</v>
      </c>
      <c r="K1086" s="266">
        <v>13.43</v>
      </c>
      <c r="L1086" s="105" t="s">
        <v>1575</v>
      </c>
      <c r="M1086" s="129">
        <f>SUMIFS('C - Sazby a jednotkové ceny'!$H$7:$H$69,'C - Sazby a jednotkové ceny'!$E$7:$E$69,I1086,'C - Sazby a jednotkové ceny'!$F$7:$F$69,J1086)</f>
        <v>0</v>
      </c>
      <c r="N1086" s="131">
        <f t="shared" si="17"/>
        <v>0</v>
      </c>
      <c r="O1086" s="137" t="s">
        <v>1586</v>
      </c>
      <c r="P1086" s="105" t="s">
        <v>1585</v>
      </c>
      <c r="Q1086" s="105" t="s">
        <v>1585</v>
      </c>
      <c r="R1086" s="105" t="s">
        <v>1585</v>
      </c>
      <c r="S1086" s="105" t="s">
        <v>1586</v>
      </c>
      <c r="T1086" s="105" t="s">
        <v>1585</v>
      </c>
    </row>
    <row r="1087" spans="1:20" x14ac:dyDescent="0.2">
      <c r="A1087" s="230" t="s">
        <v>2510</v>
      </c>
      <c r="B1087" s="99" t="s">
        <v>2508</v>
      </c>
      <c r="C1087" s="100" t="s">
        <v>2509</v>
      </c>
      <c r="D1087" s="233" t="s">
        <v>1499</v>
      </c>
      <c r="E1087" s="101" t="s">
        <v>2507</v>
      </c>
      <c r="F1087" s="220" t="s">
        <v>1572</v>
      </c>
      <c r="G1087" s="216" t="s">
        <v>2517</v>
      </c>
      <c r="H1087" s="216">
        <f>3*4.45</f>
        <v>13.350000000000001</v>
      </c>
      <c r="I1087" s="220" t="s">
        <v>418</v>
      </c>
      <c r="J1087" s="137">
        <v>20</v>
      </c>
      <c r="K1087" s="266">
        <v>4.9000000000000004</v>
      </c>
      <c r="L1087" s="105" t="s">
        <v>1575</v>
      </c>
      <c r="M1087" s="129">
        <f>SUMIFS('C - Sazby a jednotkové ceny'!$H$7:$H$69,'C - Sazby a jednotkové ceny'!$E$7:$E$69,I1087,'C - Sazby a jednotkové ceny'!$F$7:$F$69,J1087)</f>
        <v>0</v>
      </c>
      <c r="N1087" s="131">
        <f t="shared" si="17"/>
        <v>0</v>
      </c>
      <c r="O1087" s="137" t="s">
        <v>1586</v>
      </c>
      <c r="P1087" s="105" t="s">
        <v>1585</v>
      </c>
      <c r="Q1087" s="105" t="s">
        <v>1585</v>
      </c>
      <c r="R1087" s="105" t="s">
        <v>1585</v>
      </c>
      <c r="S1087" s="105" t="s">
        <v>1586</v>
      </c>
      <c r="T1087" s="105" t="s">
        <v>1585</v>
      </c>
    </row>
    <row r="1088" spans="1:20" x14ac:dyDescent="0.2">
      <c r="A1088" s="230" t="s">
        <v>2510</v>
      </c>
      <c r="B1088" s="99" t="s">
        <v>2508</v>
      </c>
      <c r="C1088" s="100" t="s">
        <v>2509</v>
      </c>
      <c r="D1088" s="233" t="s">
        <v>1500</v>
      </c>
      <c r="E1088" s="101" t="s">
        <v>2507</v>
      </c>
      <c r="F1088" s="220" t="s">
        <v>1571</v>
      </c>
      <c r="G1088" s="216" t="s">
        <v>2528</v>
      </c>
      <c r="H1088" s="216">
        <f>2*4.45</f>
        <v>8.9</v>
      </c>
      <c r="I1088" s="220" t="s">
        <v>417</v>
      </c>
      <c r="J1088" s="137">
        <v>20</v>
      </c>
      <c r="K1088" s="266">
        <v>11.61</v>
      </c>
      <c r="L1088" s="105" t="s">
        <v>1575</v>
      </c>
      <c r="M1088" s="129">
        <f>SUMIFS('C - Sazby a jednotkové ceny'!$H$7:$H$69,'C - Sazby a jednotkové ceny'!$E$7:$E$69,I1088,'C - Sazby a jednotkové ceny'!$F$7:$F$69,J1088)</f>
        <v>0</v>
      </c>
      <c r="N1088" s="131">
        <f t="shared" si="17"/>
        <v>0</v>
      </c>
      <c r="O1088" s="137" t="s">
        <v>1586</v>
      </c>
      <c r="P1088" s="105" t="s">
        <v>1585</v>
      </c>
      <c r="Q1088" s="105" t="s">
        <v>1585</v>
      </c>
      <c r="R1088" s="105" t="s">
        <v>1585</v>
      </c>
      <c r="S1088" s="105" t="s">
        <v>1586</v>
      </c>
      <c r="T1088" s="105" t="s">
        <v>1585</v>
      </c>
    </row>
    <row r="1089" spans="1:20" x14ac:dyDescent="0.2">
      <c r="A1089" s="230" t="s">
        <v>489</v>
      </c>
      <c r="B1089" s="99" t="s">
        <v>2508</v>
      </c>
      <c r="C1089" s="100" t="s">
        <v>2509</v>
      </c>
      <c r="D1089" s="233" t="s">
        <v>1501</v>
      </c>
      <c r="E1089" s="101" t="s">
        <v>2507</v>
      </c>
      <c r="F1089" s="220" t="s">
        <v>1571</v>
      </c>
      <c r="G1089" s="216" t="s">
        <v>1557</v>
      </c>
      <c r="H1089" s="216">
        <v>0</v>
      </c>
      <c r="I1089" s="220" t="s">
        <v>417</v>
      </c>
      <c r="J1089" s="137">
        <v>12</v>
      </c>
      <c r="K1089" s="266">
        <v>2.27</v>
      </c>
      <c r="L1089" s="105" t="s">
        <v>1575</v>
      </c>
      <c r="M1089" s="129">
        <f>SUMIFS('C - Sazby a jednotkové ceny'!$H$7:$H$69,'C - Sazby a jednotkové ceny'!$E$7:$E$69,I1089,'C - Sazby a jednotkové ceny'!$F$7:$F$69,J1089)</f>
        <v>0</v>
      </c>
      <c r="N1089" s="131">
        <f t="shared" si="17"/>
        <v>0</v>
      </c>
      <c r="O1089" s="137" t="s">
        <v>1586</v>
      </c>
      <c r="P1089" s="105" t="s">
        <v>1585</v>
      </c>
      <c r="Q1089" s="105" t="s">
        <v>1585</v>
      </c>
      <c r="R1089" s="105" t="s">
        <v>1585</v>
      </c>
      <c r="S1089" s="105" t="s">
        <v>1586</v>
      </c>
      <c r="T1089" s="105" t="s">
        <v>1585</v>
      </c>
    </row>
    <row r="1090" spans="1:20" x14ac:dyDescent="0.2">
      <c r="A1090" s="230" t="s">
        <v>2510</v>
      </c>
      <c r="B1090" s="99" t="s">
        <v>2508</v>
      </c>
      <c r="C1090" s="100" t="s">
        <v>2509</v>
      </c>
      <c r="D1090" s="233" t="s">
        <v>1502</v>
      </c>
      <c r="E1090" s="101" t="s">
        <v>2507</v>
      </c>
      <c r="F1090" s="220" t="s">
        <v>1572</v>
      </c>
      <c r="G1090" s="216" t="s">
        <v>522</v>
      </c>
      <c r="H1090" s="216">
        <v>0</v>
      </c>
      <c r="I1090" s="220" t="s">
        <v>418</v>
      </c>
      <c r="J1090" s="137">
        <v>20</v>
      </c>
      <c r="K1090" s="266">
        <v>5.0199999999999996</v>
      </c>
      <c r="L1090" s="105" t="s">
        <v>1575</v>
      </c>
      <c r="M1090" s="129">
        <f>SUMIFS('C - Sazby a jednotkové ceny'!$H$7:$H$69,'C - Sazby a jednotkové ceny'!$E$7:$E$69,I1090,'C - Sazby a jednotkové ceny'!$F$7:$F$69,J1090)</f>
        <v>0</v>
      </c>
      <c r="N1090" s="131">
        <f t="shared" si="17"/>
        <v>0</v>
      </c>
      <c r="O1090" s="137" t="s">
        <v>1586</v>
      </c>
      <c r="P1090" s="105" t="s">
        <v>1585</v>
      </c>
      <c r="Q1090" s="105" t="s">
        <v>1585</v>
      </c>
      <c r="R1090" s="105" t="s">
        <v>1585</v>
      </c>
      <c r="S1090" s="105" t="s">
        <v>1586</v>
      </c>
      <c r="T1090" s="105" t="s">
        <v>1585</v>
      </c>
    </row>
    <row r="1091" spans="1:20" x14ac:dyDescent="0.2">
      <c r="A1091" s="230" t="s">
        <v>2510</v>
      </c>
      <c r="B1091" s="99" t="s">
        <v>2508</v>
      </c>
      <c r="C1091" s="100" t="s">
        <v>2509</v>
      </c>
      <c r="D1091" s="233" t="s">
        <v>1503</v>
      </c>
      <c r="E1091" s="101" t="s">
        <v>2507</v>
      </c>
      <c r="F1091" s="220" t="s">
        <v>1571</v>
      </c>
      <c r="G1091" s="216" t="s">
        <v>2518</v>
      </c>
      <c r="H1091" s="216">
        <f>2.81</f>
        <v>2.81</v>
      </c>
      <c r="I1091" s="220" t="s">
        <v>417</v>
      </c>
      <c r="J1091" s="137">
        <v>20</v>
      </c>
      <c r="K1091" s="266">
        <v>15.82</v>
      </c>
      <c r="L1091" s="105" t="s">
        <v>1575</v>
      </c>
      <c r="M1091" s="129">
        <f>SUMIFS('C - Sazby a jednotkové ceny'!$H$7:$H$69,'C - Sazby a jednotkové ceny'!$E$7:$E$69,I1091,'C - Sazby a jednotkové ceny'!$F$7:$F$69,J1091)</f>
        <v>0</v>
      </c>
      <c r="N1091" s="131">
        <f t="shared" si="17"/>
        <v>0</v>
      </c>
      <c r="O1091" s="137" t="s">
        <v>1586</v>
      </c>
      <c r="P1091" s="105" t="s">
        <v>1585</v>
      </c>
      <c r="Q1091" s="105" t="s">
        <v>1585</v>
      </c>
      <c r="R1091" s="105" t="s">
        <v>1585</v>
      </c>
      <c r="S1091" s="105" t="s">
        <v>1586</v>
      </c>
      <c r="T1091" s="105" t="s">
        <v>1585</v>
      </c>
    </row>
    <row r="1092" spans="1:20" x14ac:dyDescent="0.2">
      <c r="A1092" s="230" t="s">
        <v>489</v>
      </c>
      <c r="B1092" s="99" t="s">
        <v>2508</v>
      </c>
      <c r="C1092" s="100" t="s">
        <v>2509</v>
      </c>
      <c r="D1092" s="233" t="s">
        <v>1504</v>
      </c>
      <c r="E1092" s="101" t="s">
        <v>2507</v>
      </c>
      <c r="F1092" s="220" t="s">
        <v>1571</v>
      </c>
      <c r="G1092" s="216" t="s">
        <v>2511</v>
      </c>
      <c r="H1092" s="216">
        <v>0</v>
      </c>
      <c r="I1092" s="220" t="s">
        <v>345</v>
      </c>
      <c r="J1092" s="137">
        <v>12</v>
      </c>
      <c r="K1092" s="266">
        <v>1</v>
      </c>
      <c r="L1092" s="105" t="s">
        <v>1576</v>
      </c>
      <c r="M1092" s="129">
        <f>SUMIFS('C - Sazby a jednotkové ceny'!$H$7:$H$69,'C - Sazby a jednotkové ceny'!$E$7:$E$69,I1092,'C - Sazby a jednotkové ceny'!$F$7:$F$69,J1092)</f>
        <v>0</v>
      </c>
      <c r="N1092" s="131">
        <f t="shared" si="17"/>
        <v>0</v>
      </c>
      <c r="O1092" s="137" t="s">
        <v>1586</v>
      </c>
      <c r="P1092" s="105" t="s">
        <v>1585</v>
      </c>
      <c r="Q1092" s="105" t="s">
        <v>1585</v>
      </c>
      <c r="R1092" s="105" t="s">
        <v>1585</v>
      </c>
      <c r="S1092" s="105" t="s">
        <v>1586</v>
      </c>
      <c r="T1092" s="105" t="s">
        <v>1585</v>
      </c>
    </row>
    <row r="1093" spans="1:20" x14ac:dyDescent="0.2">
      <c r="A1093" s="230" t="s">
        <v>2510</v>
      </c>
      <c r="B1093" s="99" t="s">
        <v>2508</v>
      </c>
      <c r="C1093" s="100" t="s">
        <v>2509</v>
      </c>
      <c r="D1093" s="233" t="s">
        <v>1427</v>
      </c>
      <c r="E1093" s="101" t="s">
        <v>2507</v>
      </c>
      <c r="F1093" s="220" t="s">
        <v>1571</v>
      </c>
      <c r="G1093" s="216" t="s">
        <v>1555</v>
      </c>
      <c r="H1093" s="216">
        <v>0</v>
      </c>
      <c r="I1093" s="220" t="s">
        <v>417</v>
      </c>
      <c r="J1093" s="137">
        <v>12</v>
      </c>
      <c r="K1093" s="266">
        <v>23.48</v>
      </c>
      <c r="L1093" s="105" t="s">
        <v>1575</v>
      </c>
      <c r="M1093" s="129">
        <f>SUMIFS('C - Sazby a jednotkové ceny'!$H$7:$H$69,'C - Sazby a jednotkové ceny'!$E$7:$E$69,I1093,'C - Sazby a jednotkové ceny'!$F$7:$F$69,J1093)</f>
        <v>0</v>
      </c>
      <c r="N1093" s="131">
        <f t="shared" si="17"/>
        <v>0</v>
      </c>
      <c r="O1093" s="137" t="s">
        <v>1586</v>
      </c>
      <c r="P1093" s="105" t="s">
        <v>1585</v>
      </c>
      <c r="Q1093" s="105" t="s">
        <v>1585</v>
      </c>
      <c r="R1093" s="105" t="s">
        <v>1585</v>
      </c>
      <c r="S1093" s="105" t="s">
        <v>1586</v>
      </c>
      <c r="T1093" s="105" t="s">
        <v>1586</v>
      </c>
    </row>
    <row r="1094" spans="1:20" x14ac:dyDescent="0.2">
      <c r="A1094" s="230" t="s">
        <v>489</v>
      </c>
      <c r="B1094" s="99" t="s">
        <v>2508</v>
      </c>
      <c r="C1094" s="100" t="s">
        <v>2509</v>
      </c>
      <c r="D1094" s="233" t="s">
        <v>1428</v>
      </c>
      <c r="E1094" s="101" t="s">
        <v>2507</v>
      </c>
      <c r="F1094" s="220" t="s">
        <v>1571</v>
      </c>
      <c r="G1094" s="216" t="s">
        <v>1563</v>
      </c>
      <c r="H1094" s="216">
        <v>0</v>
      </c>
      <c r="I1094" s="220" t="s">
        <v>417</v>
      </c>
      <c r="J1094" s="137">
        <v>4</v>
      </c>
      <c r="K1094" s="266">
        <v>7.81</v>
      </c>
      <c r="L1094" s="105" t="s">
        <v>1575</v>
      </c>
      <c r="M1094" s="129">
        <f>SUMIFS('C - Sazby a jednotkové ceny'!$H$7:$H$69,'C - Sazby a jednotkové ceny'!$E$7:$E$69,I1094,'C - Sazby a jednotkové ceny'!$F$7:$F$69,J1094)</f>
        <v>0</v>
      </c>
      <c r="N1094" s="131">
        <f t="shared" si="17"/>
        <v>0</v>
      </c>
      <c r="O1094" s="137" t="s">
        <v>1586</v>
      </c>
      <c r="P1094" s="105" t="s">
        <v>1585</v>
      </c>
      <c r="Q1094" s="105" t="s">
        <v>1585</v>
      </c>
      <c r="R1094" s="105" t="s">
        <v>1585</v>
      </c>
      <c r="S1094" s="105" t="s">
        <v>1586</v>
      </c>
      <c r="T1094" s="105" t="s">
        <v>1586</v>
      </c>
    </row>
    <row r="1095" spans="1:20" x14ac:dyDescent="0.2">
      <c r="A1095" s="230" t="s">
        <v>489</v>
      </c>
      <c r="B1095" s="99" t="s">
        <v>2508</v>
      </c>
      <c r="C1095" s="100" t="s">
        <v>2509</v>
      </c>
      <c r="D1095" s="233" t="s">
        <v>899</v>
      </c>
      <c r="E1095" s="101" t="s">
        <v>2507</v>
      </c>
      <c r="F1095" s="220" t="s">
        <v>1571</v>
      </c>
      <c r="G1095" s="216" t="s">
        <v>1558</v>
      </c>
      <c r="H1095" s="216">
        <v>0</v>
      </c>
      <c r="I1095" s="220" t="s">
        <v>417</v>
      </c>
      <c r="J1095" s="137">
        <v>4</v>
      </c>
      <c r="K1095" s="266">
        <v>8.34</v>
      </c>
      <c r="L1095" s="105" t="s">
        <v>1575</v>
      </c>
      <c r="M1095" s="129">
        <f>SUMIFS('C - Sazby a jednotkové ceny'!$H$7:$H$69,'C - Sazby a jednotkové ceny'!$E$7:$E$69,I1095,'C - Sazby a jednotkové ceny'!$F$7:$F$69,J1095)</f>
        <v>0</v>
      </c>
      <c r="N1095" s="131">
        <f t="shared" si="17"/>
        <v>0</v>
      </c>
      <c r="O1095" s="137" t="s">
        <v>1586</v>
      </c>
      <c r="P1095" s="105" t="s">
        <v>1585</v>
      </c>
      <c r="Q1095" s="105" t="s">
        <v>1585</v>
      </c>
      <c r="R1095" s="105" t="s">
        <v>1585</v>
      </c>
      <c r="S1095" s="105" t="s">
        <v>1586</v>
      </c>
      <c r="T1095" s="105" t="s">
        <v>1586</v>
      </c>
    </row>
    <row r="1096" spans="1:20" x14ac:dyDescent="0.2">
      <c r="A1096" s="230" t="s">
        <v>489</v>
      </c>
      <c r="B1096" s="99" t="s">
        <v>2508</v>
      </c>
      <c r="C1096" s="100" t="s">
        <v>2509</v>
      </c>
      <c r="D1096" s="233" t="s">
        <v>900</v>
      </c>
      <c r="E1096" s="101" t="s">
        <v>2507</v>
      </c>
      <c r="F1096" s="220" t="s">
        <v>1571</v>
      </c>
      <c r="G1096" s="216" t="s">
        <v>1558</v>
      </c>
      <c r="H1096" s="216">
        <v>0</v>
      </c>
      <c r="I1096" s="220" t="s">
        <v>417</v>
      </c>
      <c r="J1096" s="137">
        <v>4</v>
      </c>
      <c r="K1096" s="266">
        <v>7.09</v>
      </c>
      <c r="L1096" s="105" t="s">
        <v>1575</v>
      </c>
      <c r="M1096" s="129">
        <f>SUMIFS('C - Sazby a jednotkové ceny'!$H$7:$H$69,'C - Sazby a jednotkové ceny'!$E$7:$E$69,I1096,'C - Sazby a jednotkové ceny'!$F$7:$F$69,J1096)</f>
        <v>0</v>
      </c>
      <c r="N1096" s="131">
        <f t="shared" si="17"/>
        <v>0</v>
      </c>
      <c r="O1096" s="137" t="s">
        <v>1586</v>
      </c>
      <c r="P1096" s="105" t="s">
        <v>1585</v>
      </c>
      <c r="Q1096" s="105" t="s">
        <v>1585</v>
      </c>
      <c r="R1096" s="105" t="s">
        <v>1585</v>
      </c>
      <c r="S1096" s="105" t="s">
        <v>1586</v>
      </c>
      <c r="T1096" s="105" t="s">
        <v>1586</v>
      </c>
    </row>
    <row r="1097" spans="1:20" x14ac:dyDescent="0.2">
      <c r="A1097" s="230" t="s">
        <v>2510</v>
      </c>
      <c r="B1097" s="99" t="s">
        <v>2508</v>
      </c>
      <c r="C1097" s="442" t="s">
        <v>2745</v>
      </c>
      <c r="D1097" s="233" t="s">
        <v>1506</v>
      </c>
      <c r="E1097" s="101" t="s">
        <v>2731</v>
      </c>
      <c r="F1097" s="220" t="s">
        <v>1571</v>
      </c>
      <c r="G1097" s="216" t="s">
        <v>1550</v>
      </c>
      <c r="H1097" s="216">
        <f>3*4.45</f>
        <v>13.350000000000001</v>
      </c>
      <c r="I1097" s="220" t="s">
        <v>417</v>
      </c>
      <c r="J1097" s="137">
        <v>12</v>
      </c>
      <c r="K1097" s="266">
        <v>88.984000000000009</v>
      </c>
      <c r="L1097" s="105" t="s">
        <v>1575</v>
      </c>
      <c r="M1097" s="129">
        <f>SUMIFS('C - Sazby a jednotkové ceny'!$H$7:$H$69,'C - Sazby a jednotkové ceny'!$E$7:$E$69,I1097,'C - Sazby a jednotkové ceny'!$F$7:$F$69,J1097)</f>
        <v>0</v>
      </c>
      <c r="N1097" s="131">
        <f t="shared" si="16"/>
        <v>0</v>
      </c>
      <c r="O1097" s="137" t="s">
        <v>1586</v>
      </c>
      <c r="P1097" s="105" t="s">
        <v>1585</v>
      </c>
      <c r="Q1097" s="105" t="s">
        <v>1585</v>
      </c>
      <c r="R1097" s="105" t="s">
        <v>1585</v>
      </c>
      <c r="S1097" s="105" t="s">
        <v>1586</v>
      </c>
      <c r="T1097" s="105" t="s">
        <v>1586</v>
      </c>
    </row>
    <row r="1098" spans="1:20" x14ac:dyDescent="0.2">
      <c r="A1098" s="230" t="s">
        <v>2510</v>
      </c>
      <c r="B1098" s="99" t="s">
        <v>2508</v>
      </c>
      <c r="C1098" s="442" t="s">
        <v>2745</v>
      </c>
      <c r="D1098" s="233" t="s">
        <v>1507</v>
      </c>
      <c r="E1098" s="101" t="s">
        <v>2731</v>
      </c>
      <c r="F1098" s="220" t="s">
        <v>1572</v>
      </c>
      <c r="G1098" s="216" t="s">
        <v>1551</v>
      </c>
      <c r="H1098" s="216">
        <f>2*4.45</f>
        <v>8.9</v>
      </c>
      <c r="I1098" s="220" t="s">
        <v>417</v>
      </c>
      <c r="J1098" s="137">
        <v>12</v>
      </c>
      <c r="K1098" s="266">
        <v>242.34520000000001</v>
      </c>
      <c r="L1098" s="105" t="s">
        <v>1575</v>
      </c>
      <c r="M1098" s="129">
        <f>SUMIFS('C - Sazby a jednotkové ceny'!$H$7:$H$69,'C - Sazby a jednotkové ceny'!$E$7:$E$69,I1098,'C - Sazby a jednotkové ceny'!$F$7:$F$69,J1098)</f>
        <v>0</v>
      </c>
      <c r="N1098" s="131">
        <f t="shared" si="16"/>
        <v>0</v>
      </c>
      <c r="O1098" s="137" t="s">
        <v>1586</v>
      </c>
      <c r="P1098" s="105" t="s">
        <v>1585</v>
      </c>
      <c r="Q1098" s="105" t="s">
        <v>1585</v>
      </c>
      <c r="R1098" s="105" t="s">
        <v>1585</v>
      </c>
      <c r="S1098" s="105" t="s">
        <v>1586</v>
      </c>
      <c r="T1098" s="105" t="s">
        <v>1586</v>
      </c>
    </row>
    <row r="1099" spans="1:20" x14ac:dyDescent="0.2">
      <c r="A1099" s="230" t="s">
        <v>2510</v>
      </c>
      <c r="B1099" s="99" t="s">
        <v>2508</v>
      </c>
      <c r="C1099" s="442" t="s">
        <v>2745</v>
      </c>
      <c r="D1099" s="233" t="s">
        <v>1441</v>
      </c>
      <c r="E1099" s="101" t="s">
        <v>2731</v>
      </c>
      <c r="F1099" s="220" t="s">
        <v>1572</v>
      </c>
      <c r="G1099" s="216" t="s">
        <v>2528</v>
      </c>
      <c r="H1099" s="216">
        <v>0</v>
      </c>
      <c r="I1099" s="220" t="s">
        <v>417</v>
      </c>
      <c r="J1099" s="137">
        <v>12</v>
      </c>
      <c r="K1099" s="266">
        <v>143.464</v>
      </c>
      <c r="L1099" s="105" t="s">
        <v>1575</v>
      </c>
      <c r="M1099" s="129">
        <f>SUMIFS('C - Sazby a jednotkové ceny'!$H$7:$H$69,'C - Sazby a jednotkové ceny'!$E$7:$E$69,I1099,'C - Sazby a jednotkové ceny'!$F$7:$F$69,J1099)</f>
        <v>0</v>
      </c>
      <c r="N1099" s="131">
        <f t="shared" si="16"/>
        <v>0</v>
      </c>
      <c r="O1099" s="137" t="s">
        <v>1586</v>
      </c>
      <c r="P1099" s="105" t="s">
        <v>1585</v>
      </c>
      <c r="Q1099" s="105" t="s">
        <v>1585</v>
      </c>
      <c r="R1099" s="105" t="s">
        <v>1585</v>
      </c>
      <c r="S1099" s="105" t="s">
        <v>1586</v>
      </c>
      <c r="T1099" s="105" t="s">
        <v>1586</v>
      </c>
    </row>
    <row r="1100" spans="1:20" x14ac:dyDescent="0.2">
      <c r="A1100" s="230" t="s">
        <v>2510</v>
      </c>
      <c r="B1100" s="99" t="s">
        <v>2508</v>
      </c>
      <c r="C1100" s="442" t="s">
        <v>2745</v>
      </c>
      <c r="D1100" s="233" t="s">
        <v>1442</v>
      </c>
      <c r="E1100" s="101" t="s">
        <v>2731</v>
      </c>
      <c r="F1100" s="220" t="s">
        <v>1571</v>
      </c>
      <c r="G1100" s="216" t="s">
        <v>1558</v>
      </c>
      <c r="H1100" s="216">
        <f>2.5</f>
        <v>2.5</v>
      </c>
      <c r="I1100" s="220" t="s">
        <v>417</v>
      </c>
      <c r="J1100" s="137">
        <v>12</v>
      </c>
      <c r="K1100" s="266">
        <v>140.74</v>
      </c>
      <c r="L1100" s="105" t="s">
        <v>1575</v>
      </c>
      <c r="M1100" s="129">
        <f>SUMIFS('C - Sazby a jednotkové ceny'!$H$7:$H$69,'C - Sazby a jednotkové ceny'!$E$7:$E$69,I1100,'C - Sazby a jednotkové ceny'!$F$7:$F$69,J1100)</f>
        <v>0</v>
      </c>
      <c r="N1100" s="131">
        <f t="shared" si="16"/>
        <v>0</v>
      </c>
      <c r="O1100" s="137" t="s">
        <v>1586</v>
      </c>
      <c r="P1100" s="105" t="s">
        <v>1585</v>
      </c>
      <c r="Q1100" s="105" t="s">
        <v>1585</v>
      </c>
      <c r="R1100" s="105" t="s">
        <v>1585</v>
      </c>
      <c r="S1100" s="105" t="s">
        <v>1586</v>
      </c>
      <c r="T1100" s="105" t="s">
        <v>1586</v>
      </c>
    </row>
    <row r="1101" spans="1:20" x14ac:dyDescent="0.2">
      <c r="A1101" s="230" t="s">
        <v>2510</v>
      </c>
      <c r="B1101" s="99" t="s">
        <v>2508</v>
      </c>
      <c r="C1101" s="442" t="s">
        <v>2745</v>
      </c>
      <c r="D1101" s="233" t="s">
        <v>1443</v>
      </c>
      <c r="E1101" s="101" t="s">
        <v>2731</v>
      </c>
      <c r="F1101" s="220" t="s">
        <v>1571</v>
      </c>
      <c r="G1101" s="216" t="s">
        <v>2732</v>
      </c>
      <c r="H1101" s="216">
        <f>(32+14)*4.45</f>
        <v>204.70000000000002</v>
      </c>
      <c r="I1101" s="220" t="s">
        <v>417</v>
      </c>
      <c r="J1101" s="137">
        <v>12</v>
      </c>
      <c r="K1101" s="266">
        <v>55.569600000000001</v>
      </c>
      <c r="L1101" s="105" t="s">
        <v>1575</v>
      </c>
      <c r="M1101" s="129">
        <f>SUMIFS('C - Sazby a jednotkové ceny'!$H$7:$H$69,'C - Sazby a jednotkové ceny'!$E$7:$E$69,I1101,'C - Sazby a jednotkové ceny'!$F$7:$F$69,J1101)</f>
        <v>0</v>
      </c>
      <c r="N1101" s="131">
        <f t="shared" si="16"/>
        <v>0</v>
      </c>
      <c r="O1101" s="137" t="s">
        <v>1586</v>
      </c>
      <c r="P1101" s="105" t="s">
        <v>1585</v>
      </c>
      <c r="Q1101" s="105" t="s">
        <v>1585</v>
      </c>
      <c r="R1101" s="105" t="s">
        <v>1585</v>
      </c>
      <c r="S1101" s="105" t="s">
        <v>1586</v>
      </c>
      <c r="T1101" s="105" t="s">
        <v>1586</v>
      </c>
    </row>
    <row r="1102" spans="1:20" x14ac:dyDescent="0.2">
      <c r="A1102" s="230" t="s">
        <v>2510</v>
      </c>
      <c r="B1102" s="99" t="s">
        <v>2508</v>
      </c>
      <c r="C1102" s="442" t="s">
        <v>2745</v>
      </c>
      <c r="D1102" s="233" t="s">
        <v>1520</v>
      </c>
      <c r="E1102" s="101" t="s">
        <v>2731</v>
      </c>
      <c r="F1102" s="220" t="s">
        <v>1571</v>
      </c>
      <c r="G1102" s="216" t="s">
        <v>2733</v>
      </c>
      <c r="H1102" s="216">
        <f>5*4.45</f>
        <v>22.25</v>
      </c>
      <c r="I1102" s="220" t="s">
        <v>417</v>
      </c>
      <c r="J1102" s="137">
        <v>12</v>
      </c>
      <c r="K1102" s="266">
        <v>43.583999999999996</v>
      </c>
      <c r="L1102" s="105" t="s">
        <v>1575</v>
      </c>
      <c r="M1102" s="129">
        <f>SUMIFS('C - Sazby a jednotkové ceny'!$H$7:$H$69,'C - Sazby a jednotkové ceny'!$E$7:$E$69,I1102,'C - Sazby a jednotkové ceny'!$F$7:$F$69,J1102)</f>
        <v>0</v>
      </c>
      <c r="N1102" s="131">
        <f t="shared" si="16"/>
        <v>0</v>
      </c>
      <c r="O1102" s="137" t="s">
        <v>1586</v>
      </c>
      <c r="P1102" s="105" t="s">
        <v>1585</v>
      </c>
      <c r="Q1102" s="105" t="s">
        <v>1585</v>
      </c>
      <c r="R1102" s="105" t="s">
        <v>1585</v>
      </c>
      <c r="S1102" s="105" t="s">
        <v>1586</v>
      </c>
      <c r="T1102" s="105" t="s">
        <v>1586</v>
      </c>
    </row>
    <row r="1103" spans="1:20" x14ac:dyDescent="0.2">
      <c r="A1103" s="230" t="s">
        <v>2510</v>
      </c>
      <c r="B1103" s="99" t="s">
        <v>2508</v>
      </c>
      <c r="C1103" s="442" t="s">
        <v>2745</v>
      </c>
      <c r="D1103" s="233" t="s">
        <v>1508</v>
      </c>
      <c r="E1103" s="101" t="s">
        <v>2731</v>
      </c>
      <c r="F1103" s="220" t="s">
        <v>1571</v>
      </c>
      <c r="G1103" s="216" t="s">
        <v>2734</v>
      </c>
      <c r="H1103" s="216">
        <f>3*4.45+2.81</f>
        <v>16.16</v>
      </c>
      <c r="I1103" s="220" t="s">
        <v>418</v>
      </c>
      <c r="J1103" s="137">
        <v>12</v>
      </c>
      <c r="K1103" s="266">
        <v>195.60999999999999</v>
      </c>
      <c r="L1103" s="105" t="s">
        <v>1575</v>
      </c>
      <c r="M1103" s="129">
        <f>SUMIFS('C - Sazby a jednotkové ceny'!$H$7:$H$69,'C - Sazby a jednotkové ceny'!$E$7:$E$69,I1103,'C - Sazby a jednotkové ceny'!$F$7:$F$69,J1103)</f>
        <v>0</v>
      </c>
      <c r="N1103" s="131">
        <f t="shared" si="16"/>
        <v>0</v>
      </c>
      <c r="O1103" s="137" t="s">
        <v>1586</v>
      </c>
      <c r="P1103" s="105" t="s">
        <v>1585</v>
      </c>
      <c r="Q1103" s="105" t="s">
        <v>1585</v>
      </c>
      <c r="R1103" s="105" t="s">
        <v>1585</v>
      </c>
      <c r="S1103" s="105" t="s">
        <v>1586</v>
      </c>
      <c r="T1103" s="105" t="s">
        <v>1586</v>
      </c>
    </row>
    <row r="1104" spans="1:20" x14ac:dyDescent="0.2">
      <c r="A1104" s="230" t="s">
        <v>2510</v>
      </c>
      <c r="B1104" s="99" t="s">
        <v>2508</v>
      </c>
      <c r="C1104" s="442" t="s">
        <v>2745</v>
      </c>
      <c r="D1104" s="233" t="s">
        <v>1509</v>
      </c>
      <c r="E1104" s="101" t="s">
        <v>2731</v>
      </c>
      <c r="F1104" s="220" t="s">
        <v>1571</v>
      </c>
      <c r="G1104" s="216" t="s">
        <v>2526</v>
      </c>
      <c r="H1104" s="216">
        <f>4*4.45</f>
        <v>17.8</v>
      </c>
      <c r="I1104" s="220" t="s">
        <v>418</v>
      </c>
      <c r="J1104" s="137">
        <v>12</v>
      </c>
      <c r="K1104" s="266">
        <v>99.697999999999993</v>
      </c>
      <c r="L1104" s="105" t="s">
        <v>1575</v>
      </c>
      <c r="M1104" s="129">
        <f>SUMIFS('C - Sazby a jednotkové ceny'!$H$7:$H$69,'C - Sazby a jednotkové ceny'!$E$7:$E$69,I1104,'C - Sazby a jednotkové ceny'!$F$7:$F$69,J1104)</f>
        <v>0</v>
      </c>
      <c r="N1104" s="131">
        <f t="shared" si="16"/>
        <v>0</v>
      </c>
      <c r="O1104" s="137" t="s">
        <v>1586</v>
      </c>
      <c r="P1104" s="105" t="s">
        <v>1585</v>
      </c>
      <c r="Q1104" s="105" t="s">
        <v>1585</v>
      </c>
      <c r="R1104" s="105" t="s">
        <v>1585</v>
      </c>
      <c r="S1104" s="105" t="s">
        <v>1586</v>
      </c>
      <c r="T1104" s="105" t="s">
        <v>1586</v>
      </c>
    </row>
    <row r="1105" spans="1:20" x14ac:dyDescent="0.2">
      <c r="A1105" s="230" t="s">
        <v>2510</v>
      </c>
      <c r="B1105" s="99" t="s">
        <v>2508</v>
      </c>
      <c r="C1105" s="442" t="s">
        <v>2745</v>
      </c>
      <c r="D1105" s="233" t="s">
        <v>1523</v>
      </c>
      <c r="E1105" s="101" t="s">
        <v>2731</v>
      </c>
      <c r="F1105" s="220" t="s">
        <v>1571</v>
      </c>
      <c r="G1105" s="216" t="s">
        <v>2735</v>
      </c>
      <c r="H1105" s="216">
        <f>3*4.45</f>
        <v>13.350000000000001</v>
      </c>
      <c r="I1105" s="220" t="s">
        <v>418</v>
      </c>
      <c r="J1105" s="137">
        <v>12</v>
      </c>
      <c r="K1105" s="266">
        <v>217.06399999999996</v>
      </c>
      <c r="L1105" s="105" t="s">
        <v>1575</v>
      </c>
      <c r="M1105" s="129">
        <f>SUMIFS('C - Sazby a jednotkové ceny'!$H$7:$H$69,'C - Sazby a jednotkové ceny'!$E$7:$E$69,I1105,'C - Sazby a jednotkové ceny'!$F$7:$F$69,J1105)</f>
        <v>0</v>
      </c>
      <c r="N1105" s="131">
        <f t="shared" si="16"/>
        <v>0</v>
      </c>
      <c r="O1105" s="137" t="s">
        <v>1586</v>
      </c>
      <c r="P1105" s="105" t="s">
        <v>1585</v>
      </c>
      <c r="Q1105" s="105" t="s">
        <v>1585</v>
      </c>
      <c r="R1105" s="105" t="s">
        <v>1585</v>
      </c>
      <c r="S1105" s="105" t="s">
        <v>1586</v>
      </c>
      <c r="T1105" s="105" t="s">
        <v>1586</v>
      </c>
    </row>
    <row r="1106" spans="1:20" x14ac:dyDescent="0.2">
      <c r="A1106" s="230" t="s">
        <v>2510</v>
      </c>
      <c r="B1106" s="99" t="s">
        <v>2508</v>
      </c>
      <c r="C1106" s="442" t="s">
        <v>2745</v>
      </c>
      <c r="D1106" s="233" t="s">
        <v>1526</v>
      </c>
      <c r="E1106" s="101" t="s">
        <v>2731</v>
      </c>
      <c r="F1106" s="220" t="s">
        <v>1571</v>
      </c>
      <c r="G1106" s="216" t="s">
        <v>2526</v>
      </c>
      <c r="H1106" s="216">
        <f>3*4.45</f>
        <v>13.350000000000001</v>
      </c>
      <c r="I1106" s="220" t="s">
        <v>418</v>
      </c>
      <c r="J1106" s="137">
        <v>12</v>
      </c>
      <c r="K1106" s="266">
        <v>44.169999999999995</v>
      </c>
      <c r="L1106" s="105" t="s">
        <v>1575</v>
      </c>
      <c r="M1106" s="129">
        <f>SUMIFS('C - Sazby a jednotkové ceny'!$H$7:$H$69,'C - Sazby a jednotkové ceny'!$E$7:$E$69,I1106,'C - Sazby a jednotkové ceny'!$F$7:$F$69,J1106)</f>
        <v>0</v>
      </c>
      <c r="N1106" s="131">
        <f t="shared" si="16"/>
        <v>0</v>
      </c>
      <c r="O1106" s="137" t="s">
        <v>1586</v>
      </c>
      <c r="P1106" s="105" t="s">
        <v>1585</v>
      </c>
      <c r="Q1106" s="105" t="s">
        <v>1585</v>
      </c>
      <c r="R1106" s="105" t="s">
        <v>1585</v>
      </c>
      <c r="S1106" s="105" t="s">
        <v>1586</v>
      </c>
      <c r="T1106" s="105" t="s">
        <v>1586</v>
      </c>
    </row>
    <row r="1107" spans="1:20" x14ac:dyDescent="0.2">
      <c r="A1107" s="230" t="s">
        <v>2510</v>
      </c>
      <c r="B1107" s="99" t="s">
        <v>2508</v>
      </c>
      <c r="C1107" s="442" t="s">
        <v>2745</v>
      </c>
      <c r="D1107" s="233" t="s">
        <v>1444</v>
      </c>
      <c r="E1107" s="101" t="s">
        <v>2731</v>
      </c>
      <c r="F1107" s="220" t="s">
        <v>1571</v>
      </c>
      <c r="G1107" s="216" t="s">
        <v>2736</v>
      </c>
      <c r="H1107" s="216">
        <f>2.81</f>
        <v>2.81</v>
      </c>
      <c r="I1107" s="220" t="s">
        <v>418</v>
      </c>
      <c r="J1107" s="137">
        <v>12</v>
      </c>
      <c r="K1107" s="266">
        <v>45.684399999999997</v>
      </c>
      <c r="L1107" s="105" t="s">
        <v>1575</v>
      </c>
      <c r="M1107" s="129">
        <f>SUMIFS('C - Sazby a jednotkové ceny'!$H$7:$H$69,'C - Sazby a jednotkové ceny'!$E$7:$E$69,I1107,'C - Sazby a jednotkové ceny'!$F$7:$F$69,J1107)</f>
        <v>0</v>
      </c>
      <c r="N1107" s="131">
        <f t="shared" si="16"/>
        <v>0</v>
      </c>
      <c r="O1107" s="137" t="s">
        <v>1586</v>
      </c>
      <c r="P1107" s="105" t="s">
        <v>1585</v>
      </c>
      <c r="Q1107" s="105" t="s">
        <v>1585</v>
      </c>
      <c r="R1107" s="105" t="s">
        <v>1585</v>
      </c>
      <c r="S1107" s="105" t="s">
        <v>1586</v>
      </c>
      <c r="T1107" s="105" t="s">
        <v>1586</v>
      </c>
    </row>
    <row r="1108" spans="1:20" x14ac:dyDescent="0.2">
      <c r="A1108" s="230" t="s">
        <v>489</v>
      </c>
      <c r="B1108" s="99" t="s">
        <v>2508</v>
      </c>
      <c r="C1108" s="442" t="s">
        <v>2745</v>
      </c>
      <c r="D1108" s="233" t="s">
        <v>1445</v>
      </c>
      <c r="E1108" s="101" t="s">
        <v>2731</v>
      </c>
      <c r="F1108" s="220" t="s">
        <v>1571</v>
      </c>
      <c r="G1108" s="216" t="s">
        <v>2737</v>
      </c>
      <c r="H1108" s="216">
        <v>0</v>
      </c>
      <c r="I1108" s="220" t="s">
        <v>417</v>
      </c>
      <c r="J1108" s="137">
        <v>12</v>
      </c>
      <c r="K1108" s="105">
        <v>229.27</v>
      </c>
      <c r="L1108" s="105" t="s">
        <v>1575</v>
      </c>
      <c r="M1108" s="129">
        <f>SUMIFS('C - Sazby a jednotkové ceny'!$H$7:$H$69,'C - Sazby a jednotkové ceny'!$E$7:$E$69,I1108,'C - Sazby a jednotkové ceny'!$F$7:$F$69,J1108)</f>
        <v>0</v>
      </c>
      <c r="N1108" s="131">
        <f t="shared" si="16"/>
        <v>0</v>
      </c>
      <c r="O1108" s="137" t="s">
        <v>1586</v>
      </c>
      <c r="P1108" s="105" t="s">
        <v>1585</v>
      </c>
      <c r="Q1108" s="105" t="s">
        <v>1585</v>
      </c>
      <c r="R1108" s="105" t="s">
        <v>1585</v>
      </c>
      <c r="S1108" s="105" t="s">
        <v>1586</v>
      </c>
      <c r="T1108" s="105" t="s">
        <v>1586</v>
      </c>
    </row>
    <row r="1109" spans="1:20" x14ac:dyDescent="0.2">
      <c r="A1109" s="230" t="s">
        <v>2510</v>
      </c>
      <c r="B1109" s="99" t="s">
        <v>2508</v>
      </c>
      <c r="C1109" s="442" t="s">
        <v>2745</v>
      </c>
      <c r="D1109" s="233" t="s">
        <v>1446</v>
      </c>
      <c r="E1109" s="101" t="s">
        <v>2731</v>
      </c>
      <c r="F1109" s="220" t="s">
        <v>1571</v>
      </c>
      <c r="G1109" s="216" t="s">
        <v>1552</v>
      </c>
      <c r="H1109" s="216">
        <f>2*4.45</f>
        <v>8.9</v>
      </c>
      <c r="I1109" s="220" t="s">
        <v>417</v>
      </c>
      <c r="J1109" s="137">
        <v>12</v>
      </c>
      <c r="K1109" s="266">
        <v>140.64920000000001</v>
      </c>
      <c r="L1109" s="105" t="s">
        <v>1575</v>
      </c>
      <c r="M1109" s="129">
        <f>SUMIFS('C - Sazby a jednotkové ceny'!$H$7:$H$69,'C - Sazby a jednotkové ceny'!$E$7:$E$69,I1109,'C - Sazby a jednotkové ceny'!$F$7:$F$69,J1109)</f>
        <v>0</v>
      </c>
      <c r="N1109" s="131">
        <f t="shared" si="16"/>
        <v>0</v>
      </c>
      <c r="O1109" s="137" t="s">
        <v>1586</v>
      </c>
      <c r="P1109" s="105" t="s">
        <v>1585</v>
      </c>
      <c r="Q1109" s="105" t="s">
        <v>1585</v>
      </c>
      <c r="R1109" s="105" t="s">
        <v>1585</v>
      </c>
      <c r="S1109" s="105" t="s">
        <v>1586</v>
      </c>
      <c r="T1109" s="105" t="s">
        <v>1585</v>
      </c>
    </row>
    <row r="1110" spans="1:20" x14ac:dyDescent="0.2">
      <c r="A1110" s="230" t="s">
        <v>2510</v>
      </c>
      <c r="B1110" s="99" t="s">
        <v>2508</v>
      </c>
      <c r="C1110" s="442" t="s">
        <v>2745</v>
      </c>
      <c r="D1110" s="233" t="s">
        <v>1510</v>
      </c>
      <c r="E1110" s="101" t="s">
        <v>2731</v>
      </c>
      <c r="F1110" s="220" t="s">
        <v>1572</v>
      </c>
      <c r="G1110" s="216" t="s">
        <v>1552</v>
      </c>
      <c r="H1110" s="216">
        <f>3*4.45</f>
        <v>13.350000000000001</v>
      </c>
      <c r="I1110" s="220" t="s">
        <v>417</v>
      </c>
      <c r="J1110" s="137">
        <v>12</v>
      </c>
      <c r="K1110" s="266">
        <v>149.36599999999999</v>
      </c>
      <c r="L1110" s="105" t="s">
        <v>1575</v>
      </c>
      <c r="M1110" s="129">
        <f>SUMIFS('C - Sazby a jednotkové ceny'!$H$7:$H$69,'C - Sazby a jednotkové ceny'!$E$7:$E$69,I1110,'C - Sazby a jednotkové ceny'!$F$7:$F$69,J1110)</f>
        <v>0</v>
      </c>
      <c r="N1110" s="131">
        <f t="shared" si="16"/>
        <v>0</v>
      </c>
      <c r="O1110" s="137" t="s">
        <v>1586</v>
      </c>
      <c r="P1110" s="105" t="s">
        <v>1585</v>
      </c>
      <c r="Q1110" s="105" t="s">
        <v>1585</v>
      </c>
      <c r="R1110" s="105" t="s">
        <v>1585</v>
      </c>
      <c r="S1110" s="105" t="s">
        <v>1586</v>
      </c>
      <c r="T1110" s="105" t="s">
        <v>1585</v>
      </c>
    </row>
    <row r="1111" spans="1:20" x14ac:dyDescent="0.2">
      <c r="A1111" s="230" t="s">
        <v>2510</v>
      </c>
      <c r="B1111" s="99" t="s">
        <v>2508</v>
      </c>
      <c r="C1111" s="442" t="s">
        <v>2745</v>
      </c>
      <c r="D1111" s="233" t="s">
        <v>1511</v>
      </c>
      <c r="E1111" s="101" t="s">
        <v>2731</v>
      </c>
      <c r="F1111" s="220" t="s">
        <v>1572</v>
      </c>
      <c r="G1111" s="216" t="s">
        <v>1551</v>
      </c>
      <c r="H1111" s="216">
        <v>0</v>
      </c>
      <c r="I1111" s="220" t="s">
        <v>417</v>
      </c>
      <c r="J1111" s="137">
        <v>12</v>
      </c>
      <c r="K1111" s="266">
        <v>148.7304</v>
      </c>
      <c r="L1111" s="105" t="s">
        <v>1575</v>
      </c>
      <c r="M1111" s="129">
        <f>SUMIFS('C - Sazby a jednotkové ceny'!$H$7:$H$69,'C - Sazby a jednotkové ceny'!$E$7:$E$69,I1111,'C - Sazby a jednotkové ceny'!$F$7:$F$69,J1111)</f>
        <v>0</v>
      </c>
      <c r="N1111" s="131">
        <f t="shared" si="16"/>
        <v>0</v>
      </c>
      <c r="O1111" s="137" t="s">
        <v>1586</v>
      </c>
      <c r="P1111" s="105" t="s">
        <v>1585</v>
      </c>
      <c r="Q1111" s="105" t="s">
        <v>1585</v>
      </c>
      <c r="R1111" s="105" t="s">
        <v>1585</v>
      </c>
      <c r="S1111" s="105" t="s">
        <v>1586</v>
      </c>
      <c r="T1111" s="105" t="s">
        <v>1585</v>
      </c>
    </row>
    <row r="1112" spans="1:20" x14ac:dyDescent="0.2">
      <c r="A1112" s="230" t="s">
        <v>2510</v>
      </c>
      <c r="B1112" s="99" t="s">
        <v>2508</v>
      </c>
      <c r="C1112" s="442" t="s">
        <v>2745</v>
      </c>
      <c r="D1112" s="233" t="s">
        <v>1447</v>
      </c>
      <c r="E1112" s="101" t="s">
        <v>2731</v>
      </c>
      <c r="F1112" s="220" t="s">
        <v>1571</v>
      </c>
      <c r="G1112" s="216" t="s">
        <v>2738</v>
      </c>
      <c r="H1112" s="216">
        <f>2.5</f>
        <v>2.5</v>
      </c>
      <c r="I1112" s="220" t="s">
        <v>417</v>
      </c>
      <c r="J1112" s="137">
        <v>12</v>
      </c>
      <c r="K1112" s="266">
        <v>148.91199999999998</v>
      </c>
      <c r="L1112" s="105" t="s">
        <v>1575</v>
      </c>
      <c r="M1112" s="129">
        <f>SUMIFS('C - Sazby a jednotkové ceny'!$H$7:$H$69,'C - Sazby a jednotkové ceny'!$E$7:$E$69,I1112,'C - Sazby a jednotkové ceny'!$F$7:$F$69,J1112)</f>
        <v>0</v>
      </c>
      <c r="N1112" s="131">
        <f t="shared" si="16"/>
        <v>0</v>
      </c>
      <c r="O1112" s="137" t="s">
        <v>1586</v>
      </c>
      <c r="P1112" s="105" t="s">
        <v>1585</v>
      </c>
      <c r="Q1112" s="105" t="s">
        <v>1585</v>
      </c>
      <c r="R1112" s="105" t="s">
        <v>1585</v>
      </c>
      <c r="S1112" s="105" t="s">
        <v>1586</v>
      </c>
      <c r="T1112" s="105" t="s">
        <v>1585</v>
      </c>
    </row>
    <row r="1113" spans="1:20" x14ac:dyDescent="0.2">
      <c r="A1113" s="230" t="s">
        <v>2510</v>
      </c>
      <c r="B1113" s="99" t="s">
        <v>2508</v>
      </c>
      <c r="C1113" s="442" t="s">
        <v>2745</v>
      </c>
      <c r="D1113" s="233" t="s">
        <v>1448</v>
      </c>
      <c r="E1113" s="101" t="s">
        <v>2731</v>
      </c>
      <c r="F1113" s="220" t="s">
        <v>1571</v>
      </c>
      <c r="G1113" s="216" t="s">
        <v>2553</v>
      </c>
      <c r="H1113" s="216">
        <f>5*4.45</f>
        <v>22.25</v>
      </c>
      <c r="I1113" s="220" t="s">
        <v>417</v>
      </c>
      <c r="J1113" s="137">
        <v>12</v>
      </c>
      <c r="K1113" s="266">
        <v>297.37</v>
      </c>
      <c r="L1113" s="105" t="s">
        <v>1575</v>
      </c>
      <c r="M1113" s="129">
        <f>SUMIFS('C - Sazby a jednotkové ceny'!$H$7:$H$69,'C - Sazby a jednotkové ceny'!$E$7:$E$69,I1113,'C - Sazby a jednotkové ceny'!$F$7:$F$69,J1113)</f>
        <v>0</v>
      </c>
      <c r="N1113" s="131">
        <f t="shared" si="16"/>
        <v>0</v>
      </c>
      <c r="O1113" s="137" t="s">
        <v>1586</v>
      </c>
      <c r="P1113" s="105" t="s">
        <v>1585</v>
      </c>
      <c r="Q1113" s="105" t="s">
        <v>1585</v>
      </c>
      <c r="R1113" s="105" t="s">
        <v>1585</v>
      </c>
      <c r="S1113" s="105" t="s">
        <v>1586</v>
      </c>
      <c r="T1113" s="105" t="s">
        <v>1585</v>
      </c>
    </row>
    <row r="1114" spans="1:20" x14ac:dyDescent="0.2">
      <c r="A1114" s="230" t="s">
        <v>2510</v>
      </c>
      <c r="B1114" s="99" t="s">
        <v>2508</v>
      </c>
      <c r="C1114" s="442" t="s">
        <v>2745</v>
      </c>
      <c r="D1114" s="233" t="s">
        <v>2713</v>
      </c>
      <c r="E1114" s="101" t="s">
        <v>2731</v>
      </c>
      <c r="F1114" s="220" t="s">
        <v>1571</v>
      </c>
      <c r="G1114" s="216" t="s">
        <v>2739</v>
      </c>
      <c r="H1114" s="216">
        <f>2*4.45</f>
        <v>8.9</v>
      </c>
      <c r="I1114" s="220" t="s">
        <v>417</v>
      </c>
      <c r="J1114" s="137">
        <v>12</v>
      </c>
      <c r="K1114" s="266">
        <v>116.7688</v>
      </c>
      <c r="L1114" s="105" t="s">
        <v>1575</v>
      </c>
      <c r="M1114" s="129">
        <f>SUMIFS('C - Sazby a jednotkové ceny'!$H$7:$H$69,'C - Sazby a jednotkové ceny'!$E$7:$E$69,I1114,'C - Sazby a jednotkové ceny'!$F$7:$F$69,J1114)</f>
        <v>0</v>
      </c>
      <c r="N1114" s="131">
        <f t="shared" si="16"/>
        <v>0</v>
      </c>
      <c r="O1114" s="137" t="s">
        <v>1586</v>
      </c>
      <c r="P1114" s="105" t="s">
        <v>1585</v>
      </c>
      <c r="Q1114" s="105" t="s">
        <v>1585</v>
      </c>
      <c r="R1114" s="105" t="s">
        <v>1585</v>
      </c>
      <c r="S1114" s="105" t="s">
        <v>1586</v>
      </c>
      <c r="T1114" s="105" t="s">
        <v>1585</v>
      </c>
    </row>
    <row r="1115" spans="1:20" x14ac:dyDescent="0.2">
      <c r="A1115" s="230" t="s">
        <v>2510</v>
      </c>
      <c r="B1115" s="99" t="s">
        <v>2508</v>
      </c>
      <c r="C1115" s="442" t="s">
        <v>2745</v>
      </c>
      <c r="D1115" s="233" t="s">
        <v>2714</v>
      </c>
      <c r="E1115" s="101" t="s">
        <v>2731</v>
      </c>
      <c r="F1115" s="220" t="s">
        <v>1571</v>
      </c>
      <c r="G1115" s="216" t="s">
        <v>2740</v>
      </c>
      <c r="H1115" s="216">
        <f>20*4.45</f>
        <v>89</v>
      </c>
      <c r="I1115" s="220" t="s">
        <v>418</v>
      </c>
      <c r="J1115" s="137">
        <v>12</v>
      </c>
      <c r="K1115" s="266">
        <v>146.1396</v>
      </c>
      <c r="L1115" s="105" t="s">
        <v>1575</v>
      </c>
      <c r="M1115" s="129">
        <f>SUMIFS('C - Sazby a jednotkové ceny'!$H$7:$H$69,'C - Sazby a jednotkové ceny'!$E$7:$E$69,I1115,'C - Sazby a jednotkové ceny'!$F$7:$F$69,J1115)</f>
        <v>0</v>
      </c>
      <c r="N1115" s="131">
        <f t="shared" si="16"/>
        <v>0</v>
      </c>
      <c r="O1115" s="137" t="s">
        <v>1586</v>
      </c>
      <c r="P1115" s="105" t="s">
        <v>1585</v>
      </c>
      <c r="Q1115" s="105" t="s">
        <v>1585</v>
      </c>
      <c r="R1115" s="105" t="s">
        <v>1585</v>
      </c>
      <c r="S1115" s="105" t="s">
        <v>1586</v>
      </c>
      <c r="T1115" s="105" t="s">
        <v>1585</v>
      </c>
    </row>
    <row r="1116" spans="1:20" x14ac:dyDescent="0.2">
      <c r="A1116" s="230" t="s">
        <v>2510</v>
      </c>
      <c r="B1116" s="99" t="s">
        <v>2508</v>
      </c>
      <c r="C1116" s="442" t="s">
        <v>2745</v>
      </c>
      <c r="D1116" s="233" t="s">
        <v>2715</v>
      </c>
      <c r="E1116" s="101" t="s">
        <v>2731</v>
      </c>
      <c r="F1116" s="220" t="s">
        <v>1571</v>
      </c>
      <c r="G1116" s="216" t="s">
        <v>2518</v>
      </c>
      <c r="H1116" s="216">
        <f>3*4.45+2.81</f>
        <v>16.16</v>
      </c>
      <c r="I1116" s="220" t="s">
        <v>417</v>
      </c>
      <c r="J1116" s="137">
        <v>12</v>
      </c>
      <c r="K1116" s="266">
        <v>123.66959999999999</v>
      </c>
      <c r="L1116" s="105" t="s">
        <v>1575</v>
      </c>
      <c r="M1116" s="129">
        <f>SUMIFS('C - Sazby a jednotkové ceny'!$H$7:$H$69,'C - Sazby a jednotkové ceny'!$E$7:$E$69,I1116,'C - Sazby a jednotkové ceny'!$F$7:$F$69,J1116)</f>
        <v>0</v>
      </c>
      <c r="N1116" s="131">
        <f t="shared" si="16"/>
        <v>0</v>
      </c>
      <c r="O1116" s="137" t="s">
        <v>1586</v>
      </c>
      <c r="P1116" s="105" t="s">
        <v>1585</v>
      </c>
      <c r="Q1116" s="105" t="s">
        <v>1585</v>
      </c>
      <c r="R1116" s="105" t="s">
        <v>1585</v>
      </c>
      <c r="S1116" s="105" t="s">
        <v>1586</v>
      </c>
      <c r="T1116" s="105" t="s">
        <v>1585</v>
      </c>
    </row>
    <row r="1117" spans="1:20" x14ac:dyDescent="0.2">
      <c r="A1117" s="230" t="s">
        <v>2510</v>
      </c>
      <c r="B1117" s="99" t="s">
        <v>2508</v>
      </c>
      <c r="C1117" s="442" t="s">
        <v>2745</v>
      </c>
      <c r="D1117" s="233" t="s">
        <v>2716</v>
      </c>
      <c r="E1117" s="101" t="s">
        <v>2731</v>
      </c>
      <c r="F1117" s="216" t="s">
        <v>1571</v>
      </c>
      <c r="G1117" s="216" t="s">
        <v>2732</v>
      </c>
      <c r="H1117" s="216">
        <f>3*4.45</f>
        <v>13.350000000000001</v>
      </c>
      <c r="I1117" s="220" t="s">
        <v>417</v>
      </c>
      <c r="J1117" s="137">
        <v>12</v>
      </c>
      <c r="K1117" s="266">
        <v>21.610399999999998</v>
      </c>
      <c r="L1117" s="105" t="s">
        <v>1575</v>
      </c>
      <c r="M1117" s="129">
        <f>SUMIFS('C - Sazby a jednotkové ceny'!$H$7:$H$69,'C - Sazby a jednotkové ceny'!$E$7:$E$69,I1117,'C - Sazby a jednotkové ceny'!$F$7:$F$69,J1117)</f>
        <v>0</v>
      </c>
      <c r="N1117" s="131">
        <f t="shared" si="16"/>
        <v>0</v>
      </c>
      <c r="O1117" s="137" t="s">
        <v>1586</v>
      </c>
      <c r="P1117" s="105" t="s">
        <v>1585</v>
      </c>
      <c r="Q1117" s="105" t="s">
        <v>1585</v>
      </c>
      <c r="R1117" s="105" t="s">
        <v>1585</v>
      </c>
      <c r="S1117" s="105" t="s">
        <v>1586</v>
      </c>
      <c r="T1117" s="105" t="s">
        <v>1585</v>
      </c>
    </row>
    <row r="1118" spans="1:20" x14ac:dyDescent="0.2">
      <c r="A1118" s="230" t="s">
        <v>2510</v>
      </c>
      <c r="B1118" s="99" t="s">
        <v>2508</v>
      </c>
      <c r="C1118" s="442" t="s">
        <v>2745</v>
      </c>
      <c r="D1118" s="233" t="s">
        <v>2717</v>
      </c>
      <c r="E1118" s="101" t="s">
        <v>2731</v>
      </c>
      <c r="F1118" s="220" t="s">
        <v>1571</v>
      </c>
      <c r="G1118" s="216" t="s">
        <v>2736</v>
      </c>
      <c r="H1118" s="216">
        <f>3*4.45</f>
        <v>13.350000000000001</v>
      </c>
      <c r="I1118" s="220" t="s">
        <v>418</v>
      </c>
      <c r="J1118" s="137">
        <v>12</v>
      </c>
      <c r="K1118" s="266">
        <v>196.3672</v>
      </c>
      <c r="L1118" s="105" t="s">
        <v>1575</v>
      </c>
      <c r="M1118" s="129">
        <f>SUMIFS('C - Sazby a jednotkové ceny'!$H$7:$H$69,'C - Sazby a jednotkové ceny'!$E$7:$E$69,I1118,'C - Sazby a jednotkové ceny'!$F$7:$F$69,J1118)</f>
        <v>0</v>
      </c>
      <c r="N1118" s="131">
        <f t="shared" si="16"/>
        <v>0</v>
      </c>
      <c r="O1118" s="137" t="s">
        <v>1586</v>
      </c>
      <c r="P1118" s="105" t="s">
        <v>1585</v>
      </c>
      <c r="Q1118" s="105" t="s">
        <v>1585</v>
      </c>
      <c r="R1118" s="105" t="s">
        <v>1585</v>
      </c>
      <c r="S1118" s="105" t="s">
        <v>1586</v>
      </c>
      <c r="T1118" s="105" t="s">
        <v>1585</v>
      </c>
    </row>
    <row r="1119" spans="1:20" x14ac:dyDescent="0.2">
      <c r="A1119" s="230" t="s">
        <v>2510</v>
      </c>
      <c r="B1119" s="99" t="s">
        <v>2508</v>
      </c>
      <c r="C1119" s="442" t="s">
        <v>2745</v>
      </c>
      <c r="D1119" s="233" t="s">
        <v>2718</v>
      </c>
      <c r="E1119" s="101" t="s">
        <v>2731</v>
      </c>
      <c r="F1119" s="220" t="s">
        <v>1571</v>
      </c>
      <c r="G1119" s="216" t="s">
        <v>2734</v>
      </c>
      <c r="H1119" s="216">
        <f>14*4.45</f>
        <v>62.300000000000004</v>
      </c>
      <c r="I1119" s="220" t="s">
        <v>418</v>
      </c>
      <c r="J1119" s="137">
        <v>12</v>
      </c>
      <c r="K1119" s="266">
        <v>196.3672</v>
      </c>
      <c r="L1119" s="105" t="s">
        <v>1575</v>
      </c>
      <c r="M1119" s="129">
        <f>SUMIFS('C - Sazby a jednotkové ceny'!$H$7:$H$69,'C - Sazby a jednotkové ceny'!$E$7:$E$69,I1119,'C - Sazby a jednotkové ceny'!$F$7:$F$69,J1119)</f>
        <v>0</v>
      </c>
      <c r="N1119" s="131">
        <f t="shared" si="16"/>
        <v>0</v>
      </c>
      <c r="O1119" s="137" t="s">
        <v>1586</v>
      </c>
      <c r="P1119" s="105" t="s">
        <v>1585</v>
      </c>
      <c r="Q1119" s="105" t="s">
        <v>1585</v>
      </c>
      <c r="R1119" s="105" t="s">
        <v>1585</v>
      </c>
      <c r="S1119" s="105" t="s">
        <v>1586</v>
      </c>
      <c r="T1119" s="105" t="s">
        <v>1585</v>
      </c>
    </row>
    <row r="1120" spans="1:20" x14ac:dyDescent="0.2">
      <c r="A1120" s="230" t="s">
        <v>2510</v>
      </c>
      <c r="B1120" s="99" t="s">
        <v>2508</v>
      </c>
      <c r="C1120" s="442" t="s">
        <v>2745</v>
      </c>
      <c r="D1120" s="233" t="s">
        <v>2719</v>
      </c>
      <c r="E1120" s="101" t="s">
        <v>2731</v>
      </c>
      <c r="F1120" s="220" t="s">
        <v>1571</v>
      </c>
      <c r="G1120" s="216" t="s">
        <v>1551</v>
      </c>
      <c r="H1120" s="216">
        <f>4*4.45</f>
        <v>17.8</v>
      </c>
      <c r="I1120" s="220" t="s">
        <v>417</v>
      </c>
      <c r="J1120" s="137">
        <v>12</v>
      </c>
      <c r="K1120" s="266">
        <v>483.964</v>
      </c>
      <c r="L1120" s="105" t="s">
        <v>1575</v>
      </c>
      <c r="M1120" s="129">
        <f>SUMIFS('C - Sazby a jednotkové ceny'!$H$7:$H$69,'C - Sazby a jednotkové ceny'!$E$7:$E$69,I1120,'C - Sazby a jednotkové ceny'!$F$7:$F$69,J1120)</f>
        <v>0</v>
      </c>
      <c r="N1120" s="131">
        <f t="shared" si="16"/>
        <v>0</v>
      </c>
      <c r="O1120" s="137" t="s">
        <v>1586</v>
      </c>
      <c r="P1120" s="105" t="s">
        <v>1585</v>
      </c>
      <c r="Q1120" s="105" t="s">
        <v>1585</v>
      </c>
      <c r="R1120" s="105" t="s">
        <v>1585</v>
      </c>
      <c r="S1120" s="105" t="s">
        <v>1586</v>
      </c>
      <c r="T1120" s="105" t="s">
        <v>1585</v>
      </c>
    </row>
    <row r="1121" spans="1:20" x14ac:dyDescent="0.2">
      <c r="A1121" s="230" t="s">
        <v>2510</v>
      </c>
      <c r="B1121" s="99" t="s">
        <v>2508</v>
      </c>
      <c r="C1121" s="442" t="s">
        <v>2745</v>
      </c>
      <c r="D1121" s="233" t="s">
        <v>2720</v>
      </c>
      <c r="E1121" s="101" t="s">
        <v>2731</v>
      </c>
      <c r="F1121" s="220" t="s">
        <v>1571</v>
      </c>
      <c r="G1121" s="216" t="s">
        <v>1552</v>
      </c>
      <c r="H1121" s="216">
        <f>4*4.45</f>
        <v>17.8</v>
      </c>
      <c r="I1121" s="220" t="s">
        <v>417</v>
      </c>
      <c r="J1121" s="137">
        <v>12</v>
      </c>
      <c r="K1121" s="266">
        <v>225.81960000000001</v>
      </c>
      <c r="L1121" s="105" t="s">
        <v>1575</v>
      </c>
      <c r="M1121" s="129">
        <f>SUMIFS('C - Sazby a jednotkové ceny'!$H$7:$H$69,'C - Sazby a jednotkové ceny'!$E$7:$E$69,I1121,'C - Sazby a jednotkové ceny'!$F$7:$F$69,J1121)</f>
        <v>0</v>
      </c>
      <c r="N1121" s="131">
        <f t="shared" si="16"/>
        <v>0</v>
      </c>
      <c r="O1121" s="137" t="s">
        <v>1586</v>
      </c>
      <c r="P1121" s="105" t="s">
        <v>1585</v>
      </c>
      <c r="Q1121" s="105" t="s">
        <v>1585</v>
      </c>
      <c r="R1121" s="105" t="s">
        <v>1585</v>
      </c>
      <c r="S1121" s="105" t="s">
        <v>1586</v>
      </c>
      <c r="T1121" s="105" t="s">
        <v>1585</v>
      </c>
    </row>
    <row r="1122" spans="1:20" x14ac:dyDescent="0.2">
      <c r="A1122" s="230" t="s">
        <v>2510</v>
      </c>
      <c r="B1122" s="99" t="s">
        <v>2508</v>
      </c>
      <c r="C1122" s="442" t="s">
        <v>2745</v>
      </c>
      <c r="D1122" s="233" t="s">
        <v>2721</v>
      </c>
      <c r="E1122" s="101" t="s">
        <v>2731</v>
      </c>
      <c r="F1122" s="220" t="s">
        <v>1572</v>
      </c>
      <c r="G1122" s="216" t="s">
        <v>1550</v>
      </c>
      <c r="H1122" s="216">
        <f>3*4.45</f>
        <v>13.350000000000001</v>
      </c>
      <c r="I1122" s="220" t="s">
        <v>417</v>
      </c>
      <c r="J1122" s="137">
        <v>12</v>
      </c>
      <c r="K1122" s="266">
        <v>43.674799999999998</v>
      </c>
      <c r="L1122" s="105" t="s">
        <v>1575</v>
      </c>
      <c r="M1122" s="129">
        <f>SUMIFS('C - Sazby a jednotkové ceny'!$H$7:$H$69,'C - Sazby a jednotkové ceny'!$E$7:$E$69,I1122,'C - Sazby a jednotkové ceny'!$F$7:$F$69,J1122)</f>
        <v>0</v>
      </c>
      <c r="N1122" s="131">
        <f t="shared" si="16"/>
        <v>0</v>
      </c>
      <c r="O1122" s="137" t="s">
        <v>1586</v>
      </c>
      <c r="P1122" s="105" t="s">
        <v>1585</v>
      </c>
      <c r="Q1122" s="105" t="s">
        <v>1585</v>
      </c>
      <c r="R1122" s="105" t="s">
        <v>1585</v>
      </c>
      <c r="S1122" s="105" t="s">
        <v>1586</v>
      </c>
      <c r="T1122" s="105" t="s">
        <v>1585</v>
      </c>
    </row>
    <row r="1123" spans="1:20" x14ac:dyDescent="0.2">
      <c r="A1123" s="230" t="s">
        <v>2510</v>
      </c>
      <c r="B1123" s="99" t="s">
        <v>2508</v>
      </c>
      <c r="C1123" s="442" t="s">
        <v>2745</v>
      </c>
      <c r="D1123" s="233" t="s">
        <v>2722</v>
      </c>
      <c r="E1123" s="101" t="s">
        <v>2731</v>
      </c>
      <c r="F1123" s="220" t="s">
        <v>1571</v>
      </c>
      <c r="G1123" s="216" t="s">
        <v>2741</v>
      </c>
      <c r="H1123" s="216">
        <f>2*4.45</f>
        <v>8.9</v>
      </c>
      <c r="I1123" s="220" t="s">
        <v>417</v>
      </c>
      <c r="J1123" s="137">
        <v>12</v>
      </c>
      <c r="K1123" s="266">
        <v>156.63</v>
      </c>
      <c r="L1123" s="105" t="s">
        <v>1575</v>
      </c>
      <c r="M1123" s="129">
        <f>SUMIFS('C - Sazby a jednotkové ceny'!$H$7:$H$69,'C - Sazby a jednotkové ceny'!$E$7:$E$69,I1123,'C - Sazby a jednotkové ceny'!$F$7:$F$69,J1123)</f>
        <v>0</v>
      </c>
      <c r="N1123" s="131">
        <f t="shared" si="16"/>
        <v>0</v>
      </c>
      <c r="O1123" s="137" t="s">
        <v>1586</v>
      </c>
      <c r="P1123" s="105" t="s">
        <v>1585</v>
      </c>
      <c r="Q1123" s="105" t="s">
        <v>1585</v>
      </c>
      <c r="R1123" s="105" t="s">
        <v>1585</v>
      </c>
      <c r="S1123" s="105" t="s">
        <v>1586</v>
      </c>
      <c r="T1123" s="105" t="s">
        <v>1585</v>
      </c>
    </row>
    <row r="1124" spans="1:20" x14ac:dyDescent="0.2">
      <c r="A1124" s="230" t="s">
        <v>489</v>
      </c>
      <c r="B1124" s="99" t="s">
        <v>2508</v>
      </c>
      <c r="C1124" s="442" t="s">
        <v>2745</v>
      </c>
      <c r="D1124" s="233" t="s">
        <v>2723</v>
      </c>
      <c r="E1124" s="101" t="s">
        <v>2731</v>
      </c>
      <c r="F1124" s="220" t="s">
        <v>1571</v>
      </c>
      <c r="G1124" s="216" t="s">
        <v>1552</v>
      </c>
      <c r="H1124" s="216">
        <v>0</v>
      </c>
      <c r="I1124" s="220" t="s">
        <v>417</v>
      </c>
      <c r="J1124" s="137">
        <v>12</v>
      </c>
      <c r="K1124" s="266">
        <v>453.54600000000005</v>
      </c>
      <c r="L1124" s="105" t="s">
        <v>1575</v>
      </c>
      <c r="M1124" s="129">
        <f>SUMIFS('C - Sazby a jednotkové ceny'!$H$7:$H$69,'C - Sazby a jednotkové ceny'!$E$7:$E$69,I1124,'C - Sazby a jednotkové ceny'!$F$7:$F$69,J1124)</f>
        <v>0</v>
      </c>
      <c r="N1124" s="131">
        <f t="shared" si="16"/>
        <v>0</v>
      </c>
      <c r="O1124" s="137" t="s">
        <v>1586</v>
      </c>
      <c r="P1124" s="105" t="s">
        <v>1585</v>
      </c>
      <c r="Q1124" s="105" t="s">
        <v>1585</v>
      </c>
      <c r="R1124" s="105" t="s">
        <v>1585</v>
      </c>
      <c r="S1124" s="105" t="s">
        <v>1586</v>
      </c>
      <c r="T1124" s="105" t="s">
        <v>1585</v>
      </c>
    </row>
    <row r="1125" spans="1:20" x14ac:dyDescent="0.2">
      <c r="A1125" s="230" t="s">
        <v>2510</v>
      </c>
      <c r="B1125" s="99" t="s">
        <v>2508</v>
      </c>
      <c r="C1125" s="442" t="s">
        <v>2745</v>
      </c>
      <c r="D1125" s="233" t="s">
        <v>2724</v>
      </c>
      <c r="E1125" s="101" t="s">
        <v>2731</v>
      </c>
      <c r="F1125" s="220" t="s">
        <v>1572</v>
      </c>
      <c r="G1125" s="216" t="s">
        <v>1552</v>
      </c>
      <c r="H1125" s="216">
        <v>0</v>
      </c>
      <c r="I1125" s="220" t="s">
        <v>417</v>
      </c>
      <c r="J1125" s="137">
        <v>12</v>
      </c>
      <c r="K1125" s="266">
        <v>296.18959999999998</v>
      </c>
      <c r="L1125" s="105" t="s">
        <v>1575</v>
      </c>
      <c r="M1125" s="129">
        <f>SUMIFS('C - Sazby a jednotkové ceny'!$H$7:$H$69,'C - Sazby a jednotkové ceny'!$E$7:$E$69,I1125,'C - Sazby a jednotkové ceny'!$F$7:$F$69,J1125)</f>
        <v>0</v>
      </c>
      <c r="N1125" s="131">
        <f t="shared" si="16"/>
        <v>0</v>
      </c>
      <c r="O1125" s="137" t="s">
        <v>1586</v>
      </c>
      <c r="P1125" s="105" t="s">
        <v>1585</v>
      </c>
      <c r="Q1125" s="105" t="s">
        <v>1585</v>
      </c>
      <c r="R1125" s="105" t="s">
        <v>1585</v>
      </c>
      <c r="S1125" s="105" t="s">
        <v>1586</v>
      </c>
      <c r="T1125" s="105" t="s">
        <v>1585</v>
      </c>
    </row>
    <row r="1126" spans="1:20" x14ac:dyDescent="0.2">
      <c r="A1126" s="230" t="s">
        <v>2510</v>
      </c>
      <c r="B1126" s="99" t="s">
        <v>2508</v>
      </c>
      <c r="C1126" s="442" t="s">
        <v>2745</v>
      </c>
      <c r="D1126" s="233" t="s">
        <v>2725</v>
      </c>
      <c r="E1126" s="101" t="s">
        <v>2731</v>
      </c>
      <c r="F1126" s="220" t="s">
        <v>1571</v>
      </c>
      <c r="G1126" s="216" t="s">
        <v>2742</v>
      </c>
      <c r="H1126" s="216">
        <f>2.81</f>
        <v>2.81</v>
      </c>
      <c r="I1126" s="220" t="s">
        <v>417</v>
      </c>
      <c r="J1126" s="137">
        <v>12</v>
      </c>
      <c r="K1126" s="266">
        <v>78.632800000000003</v>
      </c>
      <c r="L1126" s="105" t="s">
        <v>1575</v>
      </c>
      <c r="M1126" s="129">
        <f>SUMIFS('C - Sazby a jednotkové ceny'!$H$7:$H$69,'C - Sazby a jednotkové ceny'!$E$7:$E$69,I1126,'C - Sazby a jednotkové ceny'!$F$7:$F$69,J1126)</f>
        <v>0</v>
      </c>
      <c r="N1126" s="131">
        <f t="shared" si="16"/>
        <v>0</v>
      </c>
      <c r="O1126" s="137" t="s">
        <v>1586</v>
      </c>
      <c r="P1126" s="105" t="s">
        <v>1585</v>
      </c>
      <c r="Q1126" s="105" t="s">
        <v>1585</v>
      </c>
      <c r="R1126" s="105" t="s">
        <v>1585</v>
      </c>
      <c r="S1126" s="105" t="s">
        <v>1586</v>
      </c>
      <c r="T1126" s="105" t="s">
        <v>1585</v>
      </c>
    </row>
    <row r="1127" spans="1:20" x14ac:dyDescent="0.2">
      <c r="A1127" s="230" t="s">
        <v>489</v>
      </c>
      <c r="B1127" s="99" t="s">
        <v>2508</v>
      </c>
      <c r="C1127" s="442" t="s">
        <v>2745</v>
      </c>
      <c r="D1127" s="233" t="s">
        <v>2726</v>
      </c>
      <c r="E1127" s="101" t="s">
        <v>2731</v>
      </c>
      <c r="F1127" s="220" t="s">
        <v>1571</v>
      </c>
      <c r="G1127" s="216" t="s">
        <v>1552</v>
      </c>
      <c r="H1127" s="216">
        <v>0</v>
      </c>
      <c r="I1127" s="220" t="s">
        <v>417</v>
      </c>
      <c r="J1127" s="137">
        <v>12</v>
      </c>
      <c r="K1127" s="266">
        <v>246.06800000000001</v>
      </c>
      <c r="L1127" s="105" t="s">
        <v>1575</v>
      </c>
      <c r="M1127" s="129">
        <f>SUMIFS('C - Sazby a jednotkové ceny'!$H$7:$H$69,'C - Sazby a jednotkové ceny'!$E$7:$E$69,I1127,'C - Sazby a jednotkové ceny'!$F$7:$F$69,J1127)</f>
        <v>0</v>
      </c>
      <c r="N1127" s="131">
        <f t="shared" si="16"/>
        <v>0</v>
      </c>
      <c r="O1127" s="137" t="s">
        <v>1586</v>
      </c>
      <c r="P1127" s="105" t="s">
        <v>1585</v>
      </c>
      <c r="Q1127" s="105" t="s">
        <v>1585</v>
      </c>
      <c r="R1127" s="105" t="s">
        <v>1585</v>
      </c>
      <c r="S1127" s="105" t="s">
        <v>1586</v>
      </c>
      <c r="T1127" s="105" t="s">
        <v>1585</v>
      </c>
    </row>
    <row r="1128" spans="1:20" x14ac:dyDescent="0.2">
      <c r="A1128" s="230" t="s">
        <v>2510</v>
      </c>
      <c r="B1128" s="99" t="s">
        <v>2508</v>
      </c>
      <c r="C1128" s="442" t="s">
        <v>2745</v>
      </c>
      <c r="D1128" s="233" t="s">
        <v>2727</v>
      </c>
      <c r="E1128" s="101" t="s">
        <v>2731</v>
      </c>
      <c r="F1128" s="220" t="s">
        <v>1571</v>
      </c>
      <c r="G1128" s="216" t="s">
        <v>1564</v>
      </c>
      <c r="H1128" s="216">
        <v>0</v>
      </c>
      <c r="I1128" s="220" t="s">
        <v>417</v>
      </c>
      <c r="J1128" s="137">
        <v>12</v>
      </c>
      <c r="K1128" s="266">
        <v>104.60159999999999</v>
      </c>
      <c r="L1128" s="105" t="s">
        <v>1575</v>
      </c>
      <c r="M1128" s="129">
        <f>SUMIFS('C - Sazby a jednotkové ceny'!$H$7:$H$69,'C - Sazby a jednotkové ceny'!$E$7:$E$69,I1128,'C - Sazby a jednotkové ceny'!$F$7:$F$69,J1128)</f>
        <v>0</v>
      </c>
      <c r="N1128" s="131">
        <f t="shared" si="16"/>
        <v>0</v>
      </c>
      <c r="O1128" s="137" t="s">
        <v>1586</v>
      </c>
      <c r="P1128" s="105" t="s">
        <v>1585</v>
      </c>
      <c r="Q1128" s="105" t="s">
        <v>1585</v>
      </c>
      <c r="R1128" s="105" t="s">
        <v>1585</v>
      </c>
      <c r="S1128" s="105" t="s">
        <v>1586</v>
      </c>
      <c r="T1128" s="105" t="s">
        <v>1586</v>
      </c>
    </row>
    <row r="1129" spans="1:20" x14ac:dyDescent="0.2">
      <c r="A1129" s="230" t="s">
        <v>489</v>
      </c>
      <c r="B1129" s="99" t="s">
        <v>2508</v>
      </c>
      <c r="C1129" s="442" t="s">
        <v>2745</v>
      </c>
      <c r="D1129" s="233" t="s">
        <v>2728</v>
      </c>
      <c r="E1129" s="101" t="s">
        <v>2731</v>
      </c>
      <c r="F1129" s="220" t="s">
        <v>1571</v>
      </c>
      <c r="G1129" s="216" t="s">
        <v>2743</v>
      </c>
      <c r="H1129" s="216">
        <v>0</v>
      </c>
      <c r="I1129" s="220" t="s">
        <v>417</v>
      </c>
      <c r="J1129" s="137">
        <v>12</v>
      </c>
      <c r="K1129" s="266">
        <v>108.2336</v>
      </c>
      <c r="L1129" s="105" t="s">
        <v>1575</v>
      </c>
      <c r="M1129" s="129">
        <f>SUMIFS('C - Sazby a jednotkové ceny'!$H$7:$H$69,'C - Sazby a jednotkové ceny'!$E$7:$E$69,I1129,'C - Sazby a jednotkové ceny'!$F$7:$F$69,J1129)</f>
        <v>0</v>
      </c>
      <c r="N1129" s="131">
        <f t="shared" si="16"/>
        <v>0</v>
      </c>
      <c r="O1129" s="137" t="s">
        <v>1586</v>
      </c>
      <c r="P1129" s="105" t="s">
        <v>1585</v>
      </c>
      <c r="Q1129" s="105" t="s">
        <v>1585</v>
      </c>
      <c r="R1129" s="105" t="s">
        <v>1585</v>
      </c>
      <c r="S1129" s="105" t="s">
        <v>1586</v>
      </c>
      <c r="T1129" s="105" t="s">
        <v>1586</v>
      </c>
    </row>
    <row r="1130" spans="1:20" x14ac:dyDescent="0.2">
      <c r="A1130" s="230" t="s">
        <v>489</v>
      </c>
      <c r="B1130" s="99" t="s">
        <v>2508</v>
      </c>
      <c r="C1130" s="442" t="s">
        <v>2745</v>
      </c>
      <c r="D1130" s="233" t="s">
        <v>2729</v>
      </c>
      <c r="E1130" s="101" t="s">
        <v>2731</v>
      </c>
      <c r="F1130" s="220" t="s">
        <v>1571</v>
      </c>
      <c r="G1130" s="216" t="s">
        <v>2744</v>
      </c>
      <c r="H1130" s="216">
        <v>0</v>
      </c>
      <c r="I1130" s="220" t="s">
        <v>417</v>
      </c>
      <c r="J1130" s="137">
        <v>12</v>
      </c>
      <c r="K1130" s="266">
        <v>110.86680000000001</v>
      </c>
      <c r="L1130" s="105" t="s">
        <v>1575</v>
      </c>
      <c r="M1130" s="129">
        <f>SUMIFS('C - Sazby a jednotkové ceny'!$H$7:$H$69,'C - Sazby a jednotkové ceny'!$E$7:$E$69,I1130,'C - Sazby a jednotkové ceny'!$F$7:$F$69,J1130)</f>
        <v>0</v>
      </c>
      <c r="N1130" s="131">
        <f t="shared" ref="N1130" si="18">J1130*M1130*K1130*(365/12/28)</f>
        <v>0</v>
      </c>
      <c r="O1130" s="137" t="s">
        <v>1586</v>
      </c>
      <c r="P1130" s="105" t="s">
        <v>1585</v>
      </c>
      <c r="Q1130" s="105" t="s">
        <v>1585</v>
      </c>
      <c r="R1130" s="105" t="s">
        <v>1585</v>
      </c>
      <c r="S1130" s="105" t="s">
        <v>1586</v>
      </c>
      <c r="T1130" s="105" t="s">
        <v>1586</v>
      </c>
    </row>
    <row r="1131" spans="1:20" x14ac:dyDescent="0.2">
      <c r="A1131" s="230" t="s">
        <v>489</v>
      </c>
      <c r="B1131" s="99" t="s">
        <v>2508</v>
      </c>
      <c r="C1131" s="442" t="s">
        <v>2745</v>
      </c>
      <c r="D1131" s="233" t="s">
        <v>2730</v>
      </c>
      <c r="E1131" s="101" t="s">
        <v>2731</v>
      </c>
      <c r="F1131" s="220" t="s">
        <v>1571</v>
      </c>
      <c r="G1131" s="216" t="s">
        <v>1550</v>
      </c>
      <c r="H1131" s="216">
        <v>0</v>
      </c>
      <c r="I1131" s="220" t="s">
        <v>417</v>
      </c>
      <c r="J1131" s="137">
        <v>12</v>
      </c>
      <c r="K1131" s="266">
        <v>36.047600000000003</v>
      </c>
      <c r="L1131" s="105" t="s">
        <v>1575</v>
      </c>
      <c r="M1131" s="129">
        <f>SUMIFS('C - Sazby a jednotkové ceny'!$H$7:$H$69,'C - Sazby a jednotkové ceny'!$E$7:$E$69,I1131,'C - Sazby a jednotkové ceny'!$F$7:$F$69,J1131)</f>
        <v>0</v>
      </c>
      <c r="N1131" s="131">
        <f t="shared" ref="N1131" si="19">J1131*M1131*K1131*(365/12/28)</f>
        <v>0</v>
      </c>
      <c r="O1131" s="137" t="s">
        <v>1586</v>
      </c>
      <c r="P1131" s="105" t="s">
        <v>1585</v>
      </c>
      <c r="Q1131" s="105" t="s">
        <v>1585</v>
      </c>
      <c r="R1131" s="105" t="s">
        <v>1585</v>
      </c>
      <c r="S1131" s="105" t="s">
        <v>1586</v>
      </c>
      <c r="T1131" s="105" t="s">
        <v>1586</v>
      </c>
    </row>
    <row r="1132" spans="1:20" x14ac:dyDescent="0.2">
      <c r="N1132" s="268">
        <f>SUM(N5:N1131)</f>
        <v>0</v>
      </c>
    </row>
  </sheetData>
  <sheetProtection selectLockedCells="1" selectUnlockedCells="1"/>
  <autoFilter ref="A4:WWB1132"/>
  <printOptions horizontalCentered="1"/>
  <pageMargins left="0.19685039370078741" right="0.19685039370078741" top="0.98425196850393704" bottom="0.19685039370078741" header="0.31496062992125984" footer="0.31496062992125984"/>
  <pageSetup paperSize="9" scale="70" firstPageNumber="0" fitToHeight="0" orientation="landscape"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53"/>
  <sheetViews>
    <sheetView showGridLines="0" showWhiteSpace="0" view="pageBreakPreview" topLeftCell="A28" zoomScaleNormal="100" zoomScaleSheetLayoutView="100" workbookViewId="0">
      <selection activeCell="B20" sqref="B20:E20"/>
    </sheetView>
  </sheetViews>
  <sheetFormatPr defaultRowHeight="12.75" x14ac:dyDescent="0.2"/>
  <cols>
    <col min="1" max="1" width="0.42578125" style="73" customWidth="1"/>
    <col min="2" max="2" width="13.7109375" style="73" customWidth="1"/>
    <col min="3" max="5" width="30.7109375" style="73" customWidth="1"/>
    <col min="6" max="251" width="9.140625" style="73"/>
    <col min="252" max="252" width="0.42578125" style="73" customWidth="1"/>
    <col min="253" max="253" width="13.7109375" style="73" customWidth="1"/>
    <col min="254" max="254" width="25.7109375" style="73" customWidth="1"/>
    <col min="255" max="255" width="16.7109375" style="73" customWidth="1"/>
    <col min="256" max="256" width="17.5703125" style="73" customWidth="1"/>
    <col min="257" max="257" width="15.7109375" style="73" customWidth="1"/>
    <col min="258" max="507" width="9.140625" style="73"/>
    <col min="508" max="508" width="0.42578125" style="73" customWidth="1"/>
    <col min="509" max="509" width="13.7109375" style="73" customWidth="1"/>
    <col min="510" max="510" width="25.7109375" style="73" customWidth="1"/>
    <col min="511" max="511" width="16.7109375" style="73" customWidth="1"/>
    <col min="512" max="512" width="17.5703125" style="73" customWidth="1"/>
    <col min="513" max="513" width="15.7109375" style="73" customWidth="1"/>
    <col min="514" max="763" width="9.140625" style="73"/>
    <col min="764" max="764" width="0.42578125" style="73" customWidth="1"/>
    <col min="765" max="765" width="13.7109375" style="73" customWidth="1"/>
    <col min="766" max="766" width="25.7109375" style="73" customWidth="1"/>
    <col min="767" max="767" width="16.7109375" style="73" customWidth="1"/>
    <col min="768" max="768" width="17.5703125" style="73" customWidth="1"/>
    <col min="769" max="769" width="15.7109375" style="73" customWidth="1"/>
    <col min="770" max="1019" width="9.140625" style="73"/>
    <col min="1020" max="1020" width="0.42578125" style="73" customWidth="1"/>
    <col min="1021" max="1021" width="13.7109375" style="73" customWidth="1"/>
    <col min="1022" max="1022" width="25.7109375" style="73" customWidth="1"/>
    <col min="1023" max="1023" width="16.7109375" style="73" customWidth="1"/>
    <col min="1024" max="1024" width="17.5703125" style="73" customWidth="1"/>
    <col min="1025" max="1025" width="15.7109375" style="73" customWidth="1"/>
    <col min="1026" max="1275" width="9.140625" style="73"/>
    <col min="1276" max="1276" width="0.42578125" style="73" customWidth="1"/>
    <col min="1277" max="1277" width="13.7109375" style="73" customWidth="1"/>
    <col min="1278" max="1278" width="25.7109375" style="73" customWidth="1"/>
    <col min="1279" max="1279" width="16.7109375" style="73" customWidth="1"/>
    <col min="1280" max="1280" width="17.5703125" style="73" customWidth="1"/>
    <col min="1281" max="1281" width="15.7109375" style="73" customWidth="1"/>
    <col min="1282" max="1531" width="9.140625" style="73"/>
    <col min="1532" max="1532" width="0.42578125" style="73" customWidth="1"/>
    <col min="1533" max="1533" width="13.7109375" style="73" customWidth="1"/>
    <col min="1534" max="1534" width="25.7109375" style="73" customWidth="1"/>
    <col min="1535" max="1535" width="16.7109375" style="73" customWidth="1"/>
    <col min="1536" max="1536" width="17.5703125" style="73" customWidth="1"/>
    <col min="1537" max="1537" width="15.7109375" style="73" customWidth="1"/>
    <col min="1538" max="1787" width="9.140625" style="73"/>
    <col min="1788" max="1788" width="0.42578125" style="73" customWidth="1"/>
    <col min="1789" max="1789" width="13.7109375" style="73" customWidth="1"/>
    <col min="1790" max="1790" width="25.7109375" style="73" customWidth="1"/>
    <col min="1791" max="1791" width="16.7109375" style="73" customWidth="1"/>
    <col min="1792" max="1792" width="17.5703125" style="73" customWidth="1"/>
    <col min="1793" max="1793" width="15.7109375" style="73" customWidth="1"/>
    <col min="1794" max="2043" width="9.140625" style="73"/>
    <col min="2044" max="2044" width="0.42578125" style="73" customWidth="1"/>
    <col min="2045" max="2045" width="13.7109375" style="73" customWidth="1"/>
    <col min="2046" max="2046" width="25.7109375" style="73" customWidth="1"/>
    <col min="2047" max="2047" width="16.7109375" style="73" customWidth="1"/>
    <col min="2048" max="2048" width="17.5703125" style="73" customWidth="1"/>
    <col min="2049" max="2049" width="15.7109375" style="73" customWidth="1"/>
    <col min="2050" max="2299" width="9.140625" style="73"/>
    <col min="2300" max="2300" width="0.42578125" style="73" customWidth="1"/>
    <col min="2301" max="2301" width="13.7109375" style="73" customWidth="1"/>
    <col min="2302" max="2302" width="25.7109375" style="73" customWidth="1"/>
    <col min="2303" max="2303" width="16.7109375" style="73" customWidth="1"/>
    <col min="2304" max="2304" width="17.5703125" style="73" customWidth="1"/>
    <col min="2305" max="2305" width="15.7109375" style="73" customWidth="1"/>
    <col min="2306" max="2555" width="9.140625" style="73"/>
    <col min="2556" max="2556" width="0.42578125" style="73" customWidth="1"/>
    <col min="2557" max="2557" width="13.7109375" style="73" customWidth="1"/>
    <col min="2558" max="2558" width="25.7109375" style="73" customWidth="1"/>
    <col min="2559" max="2559" width="16.7109375" style="73" customWidth="1"/>
    <col min="2560" max="2560" width="17.5703125" style="73" customWidth="1"/>
    <col min="2561" max="2561" width="15.7109375" style="73" customWidth="1"/>
    <col min="2562" max="2811" width="9.140625" style="73"/>
    <col min="2812" max="2812" width="0.42578125" style="73" customWidth="1"/>
    <col min="2813" max="2813" width="13.7109375" style="73" customWidth="1"/>
    <col min="2814" max="2814" width="25.7109375" style="73" customWidth="1"/>
    <col min="2815" max="2815" width="16.7109375" style="73" customWidth="1"/>
    <col min="2816" max="2816" width="17.5703125" style="73" customWidth="1"/>
    <col min="2817" max="2817" width="15.7109375" style="73" customWidth="1"/>
    <col min="2818" max="3067" width="9.140625" style="73"/>
    <col min="3068" max="3068" width="0.42578125" style="73" customWidth="1"/>
    <col min="3069" max="3069" width="13.7109375" style="73" customWidth="1"/>
    <col min="3070" max="3070" width="25.7109375" style="73" customWidth="1"/>
    <col min="3071" max="3071" width="16.7109375" style="73" customWidth="1"/>
    <col min="3072" max="3072" width="17.5703125" style="73" customWidth="1"/>
    <col min="3073" max="3073" width="15.7109375" style="73" customWidth="1"/>
    <col min="3074" max="3323" width="9.140625" style="73"/>
    <col min="3324" max="3324" width="0.42578125" style="73" customWidth="1"/>
    <col min="3325" max="3325" width="13.7109375" style="73" customWidth="1"/>
    <col min="3326" max="3326" width="25.7109375" style="73" customWidth="1"/>
    <col min="3327" max="3327" width="16.7109375" style="73" customWidth="1"/>
    <col min="3328" max="3328" width="17.5703125" style="73" customWidth="1"/>
    <col min="3329" max="3329" width="15.7109375" style="73" customWidth="1"/>
    <col min="3330" max="3579" width="9.140625" style="73"/>
    <col min="3580" max="3580" width="0.42578125" style="73" customWidth="1"/>
    <col min="3581" max="3581" width="13.7109375" style="73" customWidth="1"/>
    <col min="3582" max="3582" width="25.7109375" style="73" customWidth="1"/>
    <col min="3583" max="3583" width="16.7109375" style="73" customWidth="1"/>
    <col min="3584" max="3584" width="17.5703125" style="73" customWidth="1"/>
    <col min="3585" max="3585" width="15.7109375" style="73" customWidth="1"/>
    <col min="3586" max="3835" width="9.140625" style="73"/>
    <col min="3836" max="3836" width="0.42578125" style="73" customWidth="1"/>
    <col min="3837" max="3837" width="13.7109375" style="73" customWidth="1"/>
    <col min="3838" max="3838" width="25.7109375" style="73" customWidth="1"/>
    <col min="3839" max="3839" width="16.7109375" style="73" customWidth="1"/>
    <col min="3840" max="3840" width="17.5703125" style="73" customWidth="1"/>
    <col min="3841" max="3841" width="15.7109375" style="73" customWidth="1"/>
    <col min="3842" max="4091" width="9.140625" style="73"/>
    <col min="4092" max="4092" width="0.42578125" style="73" customWidth="1"/>
    <col min="4093" max="4093" width="13.7109375" style="73" customWidth="1"/>
    <col min="4094" max="4094" width="25.7109375" style="73" customWidth="1"/>
    <col min="4095" max="4095" width="16.7109375" style="73" customWidth="1"/>
    <col min="4096" max="4096" width="17.5703125" style="73" customWidth="1"/>
    <col min="4097" max="4097" width="15.7109375" style="73" customWidth="1"/>
    <col min="4098" max="4347" width="9.140625" style="73"/>
    <col min="4348" max="4348" width="0.42578125" style="73" customWidth="1"/>
    <col min="4349" max="4349" width="13.7109375" style="73" customWidth="1"/>
    <col min="4350" max="4350" width="25.7109375" style="73" customWidth="1"/>
    <col min="4351" max="4351" width="16.7109375" style="73" customWidth="1"/>
    <col min="4352" max="4352" width="17.5703125" style="73" customWidth="1"/>
    <col min="4353" max="4353" width="15.7109375" style="73" customWidth="1"/>
    <col min="4354" max="4603" width="9.140625" style="73"/>
    <col min="4604" max="4604" width="0.42578125" style="73" customWidth="1"/>
    <col min="4605" max="4605" width="13.7109375" style="73" customWidth="1"/>
    <col min="4606" max="4606" width="25.7109375" style="73" customWidth="1"/>
    <col min="4607" max="4607" width="16.7109375" style="73" customWidth="1"/>
    <col min="4608" max="4608" width="17.5703125" style="73" customWidth="1"/>
    <col min="4609" max="4609" width="15.7109375" style="73" customWidth="1"/>
    <col min="4610" max="4859" width="9.140625" style="73"/>
    <col min="4860" max="4860" width="0.42578125" style="73" customWidth="1"/>
    <col min="4861" max="4861" width="13.7109375" style="73" customWidth="1"/>
    <col min="4862" max="4862" width="25.7109375" style="73" customWidth="1"/>
    <col min="4863" max="4863" width="16.7109375" style="73" customWidth="1"/>
    <col min="4864" max="4864" width="17.5703125" style="73" customWidth="1"/>
    <col min="4865" max="4865" width="15.7109375" style="73" customWidth="1"/>
    <col min="4866" max="5115" width="9.140625" style="73"/>
    <col min="5116" max="5116" width="0.42578125" style="73" customWidth="1"/>
    <col min="5117" max="5117" width="13.7109375" style="73" customWidth="1"/>
    <col min="5118" max="5118" width="25.7109375" style="73" customWidth="1"/>
    <col min="5119" max="5119" width="16.7109375" style="73" customWidth="1"/>
    <col min="5120" max="5120" width="17.5703125" style="73" customWidth="1"/>
    <col min="5121" max="5121" width="15.7109375" style="73" customWidth="1"/>
    <col min="5122" max="5371" width="9.140625" style="73"/>
    <col min="5372" max="5372" width="0.42578125" style="73" customWidth="1"/>
    <col min="5373" max="5373" width="13.7109375" style="73" customWidth="1"/>
    <col min="5374" max="5374" width="25.7109375" style="73" customWidth="1"/>
    <col min="5375" max="5375" width="16.7109375" style="73" customWidth="1"/>
    <col min="5376" max="5376" width="17.5703125" style="73" customWidth="1"/>
    <col min="5377" max="5377" width="15.7109375" style="73" customWidth="1"/>
    <col min="5378" max="5627" width="9.140625" style="73"/>
    <col min="5628" max="5628" width="0.42578125" style="73" customWidth="1"/>
    <col min="5629" max="5629" width="13.7109375" style="73" customWidth="1"/>
    <col min="5630" max="5630" width="25.7109375" style="73" customWidth="1"/>
    <col min="5631" max="5631" width="16.7109375" style="73" customWidth="1"/>
    <col min="5632" max="5632" width="17.5703125" style="73" customWidth="1"/>
    <col min="5633" max="5633" width="15.7109375" style="73" customWidth="1"/>
    <col min="5634" max="5883" width="9.140625" style="73"/>
    <col min="5884" max="5884" width="0.42578125" style="73" customWidth="1"/>
    <col min="5885" max="5885" width="13.7109375" style="73" customWidth="1"/>
    <col min="5886" max="5886" width="25.7109375" style="73" customWidth="1"/>
    <col min="5887" max="5887" width="16.7109375" style="73" customWidth="1"/>
    <col min="5888" max="5888" width="17.5703125" style="73" customWidth="1"/>
    <col min="5889" max="5889" width="15.7109375" style="73" customWidth="1"/>
    <col min="5890" max="6139" width="9.140625" style="73"/>
    <col min="6140" max="6140" width="0.42578125" style="73" customWidth="1"/>
    <col min="6141" max="6141" width="13.7109375" style="73" customWidth="1"/>
    <col min="6142" max="6142" width="25.7109375" style="73" customWidth="1"/>
    <col min="6143" max="6143" width="16.7109375" style="73" customWidth="1"/>
    <col min="6144" max="6144" width="17.5703125" style="73" customWidth="1"/>
    <col min="6145" max="6145" width="15.7109375" style="73" customWidth="1"/>
    <col min="6146" max="6395" width="9.140625" style="73"/>
    <col min="6396" max="6396" width="0.42578125" style="73" customWidth="1"/>
    <col min="6397" max="6397" width="13.7109375" style="73" customWidth="1"/>
    <col min="6398" max="6398" width="25.7109375" style="73" customWidth="1"/>
    <col min="6399" max="6399" width="16.7109375" style="73" customWidth="1"/>
    <col min="6400" max="6400" width="17.5703125" style="73" customWidth="1"/>
    <col min="6401" max="6401" width="15.7109375" style="73" customWidth="1"/>
    <col min="6402" max="6651" width="9.140625" style="73"/>
    <col min="6652" max="6652" width="0.42578125" style="73" customWidth="1"/>
    <col min="6653" max="6653" width="13.7109375" style="73" customWidth="1"/>
    <col min="6654" max="6654" width="25.7109375" style="73" customWidth="1"/>
    <col min="6655" max="6655" width="16.7109375" style="73" customWidth="1"/>
    <col min="6656" max="6656" width="17.5703125" style="73" customWidth="1"/>
    <col min="6657" max="6657" width="15.7109375" style="73" customWidth="1"/>
    <col min="6658" max="6907" width="9.140625" style="73"/>
    <col min="6908" max="6908" width="0.42578125" style="73" customWidth="1"/>
    <col min="6909" max="6909" width="13.7109375" style="73" customWidth="1"/>
    <col min="6910" max="6910" width="25.7109375" style="73" customWidth="1"/>
    <col min="6911" max="6911" width="16.7109375" style="73" customWidth="1"/>
    <col min="6912" max="6912" width="17.5703125" style="73" customWidth="1"/>
    <col min="6913" max="6913" width="15.7109375" style="73" customWidth="1"/>
    <col min="6914" max="7163" width="9.140625" style="73"/>
    <col min="7164" max="7164" width="0.42578125" style="73" customWidth="1"/>
    <col min="7165" max="7165" width="13.7109375" style="73" customWidth="1"/>
    <col min="7166" max="7166" width="25.7109375" style="73" customWidth="1"/>
    <col min="7167" max="7167" width="16.7109375" style="73" customWidth="1"/>
    <col min="7168" max="7168" width="17.5703125" style="73" customWidth="1"/>
    <col min="7169" max="7169" width="15.7109375" style="73" customWidth="1"/>
    <col min="7170" max="7419" width="9.140625" style="73"/>
    <col min="7420" max="7420" width="0.42578125" style="73" customWidth="1"/>
    <col min="7421" max="7421" width="13.7109375" style="73" customWidth="1"/>
    <col min="7422" max="7422" width="25.7109375" style="73" customWidth="1"/>
    <col min="7423" max="7423" width="16.7109375" style="73" customWidth="1"/>
    <col min="7424" max="7424" width="17.5703125" style="73" customWidth="1"/>
    <col min="7425" max="7425" width="15.7109375" style="73" customWidth="1"/>
    <col min="7426" max="7675" width="9.140625" style="73"/>
    <col min="7676" max="7676" width="0.42578125" style="73" customWidth="1"/>
    <col min="7677" max="7677" width="13.7109375" style="73" customWidth="1"/>
    <col min="7678" max="7678" width="25.7109375" style="73" customWidth="1"/>
    <col min="7679" max="7679" width="16.7109375" style="73" customWidth="1"/>
    <col min="7680" max="7680" width="17.5703125" style="73" customWidth="1"/>
    <col min="7681" max="7681" width="15.7109375" style="73" customWidth="1"/>
    <col min="7682" max="7931" width="9.140625" style="73"/>
    <col min="7932" max="7932" width="0.42578125" style="73" customWidth="1"/>
    <col min="7933" max="7933" width="13.7109375" style="73" customWidth="1"/>
    <col min="7934" max="7934" width="25.7109375" style="73" customWidth="1"/>
    <col min="7935" max="7935" width="16.7109375" style="73" customWidth="1"/>
    <col min="7936" max="7936" width="17.5703125" style="73" customWidth="1"/>
    <col min="7937" max="7937" width="15.7109375" style="73" customWidth="1"/>
    <col min="7938" max="8187" width="9.140625" style="73"/>
    <col min="8188" max="8188" width="0.42578125" style="73" customWidth="1"/>
    <col min="8189" max="8189" width="13.7109375" style="73" customWidth="1"/>
    <col min="8190" max="8190" width="25.7109375" style="73" customWidth="1"/>
    <col min="8191" max="8191" width="16.7109375" style="73" customWidth="1"/>
    <col min="8192" max="8192" width="17.5703125" style="73" customWidth="1"/>
    <col min="8193" max="8193" width="15.7109375" style="73" customWidth="1"/>
    <col min="8194" max="8443" width="9.140625" style="73"/>
    <col min="8444" max="8444" width="0.42578125" style="73" customWidth="1"/>
    <col min="8445" max="8445" width="13.7109375" style="73" customWidth="1"/>
    <col min="8446" max="8446" width="25.7109375" style="73" customWidth="1"/>
    <col min="8447" max="8447" width="16.7109375" style="73" customWidth="1"/>
    <col min="8448" max="8448" width="17.5703125" style="73" customWidth="1"/>
    <col min="8449" max="8449" width="15.7109375" style="73" customWidth="1"/>
    <col min="8450" max="8699" width="9.140625" style="73"/>
    <col min="8700" max="8700" width="0.42578125" style="73" customWidth="1"/>
    <col min="8701" max="8701" width="13.7109375" style="73" customWidth="1"/>
    <col min="8702" max="8702" width="25.7109375" style="73" customWidth="1"/>
    <col min="8703" max="8703" width="16.7109375" style="73" customWidth="1"/>
    <col min="8704" max="8704" width="17.5703125" style="73" customWidth="1"/>
    <col min="8705" max="8705" width="15.7109375" style="73" customWidth="1"/>
    <col min="8706" max="8955" width="9.140625" style="73"/>
    <col min="8956" max="8956" width="0.42578125" style="73" customWidth="1"/>
    <col min="8957" max="8957" width="13.7109375" style="73" customWidth="1"/>
    <col min="8958" max="8958" width="25.7109375" style="73" customWidth="1"/>
    <col min="8959" max="8959" width="16.7109375" style="73" customWidth="1"/>
    <col min="8960" max="8960" width="17.5703125" style="73" customWidth="1"/>
    <col min="8961" max="8961" width="15.7109375" style="73" customWidth="1"/>
    <col min="8962" max="9211" width="9.140625" style="73"/>
    <col min="9212" max="9212" width="0.42578125" style="73" customWidth="1"/>
    <col min="9213" max="9213" width="13.7109375" style="73" customWidth="1"/>
    <col min="9214" max="9214" width="25.7109375" style="73" customWidth="1"/>
    <col min="9215" max="9215" width="16.7109375" style="73" customWidth="1"/>
    <col min="9216" max="9216" width="17.5703125" style="73" customWidth="1"/>
    <col min="9217" max="9217" width="15.7109375" style="73" customWidth="1"/>
    <col min="9218" max="9467" width="9.140625" style="73"/>
    <col min="9468" max="9468" width="0.42578125" style="73" customWidth="1"/>
    <col min="9469" max="9469" width="13.7109375" style="73" customWidth="1"/>
    <col min="9470" max="9470" width="25.7109375" style="73" customWidth="1"/>
    <col min="9471" max="9471" width="16.7109375" style="73" customWidth="1"/>
    <col min="9472" max="9472" width="17.5703125" style="73" customWidth="1"/>
    <col min="9473" max="9473" width="15.7109375" style="73" customWidth="1"/>
    <col min="9474" max="9723" width="9.140625" style="73"/>
    <col min="9724" max="9724" width="0.42578125" style="73" customWidth="1"/>
    <col min="9725" max="9725" width="13.7109375" style="73" customWidth="1"/>
    <col min="9726" max="9726" width="25.7109375" style="73" customWidth="1"/>
    <col min="9727" max="9727" width="16.7109375" style="73" customWidth="1"/>
    <col min="9728" max="9728" width="17.5703125" style="73" customWidth="1"/>
    <col min="9729" max="9729" width="15.7109375" style="73" customWidth="1"/>
    <col min="9730" max="9979" width="9.140625" style="73"/>
    <col min="9980" max="9980" width="0.42578125" style="73" customWidth="1"/>
    <col min="9981" max="9981" width="13.7109375" style="73" customWidth="1"/>
    <col min="9982" max="9982" width="25.7109375" style="73" customWidth="1"/>
    <col min="9983" max="9983" width="16.7109375" style="73" customWidth="1"/>
    <col min="9984" max="9984" width="17.5703125" style="73" customWidth="1"/>
    <col min="9985" max="9985" width="15.7109375" style="73" customWidth="1"/>
    <col min="9986" max="10235" width="9.140625" style="73"/>
    <col min="10236" max="10236" width="0.42578125" style="73" customWidth="1"/>
    <col min="10237" max="10237" width="13.7109375" style="73" customWidth="1"/>
    <col min="10238" max="10238" width="25.7109375" style="73" customWidth="1"/>
    <col min="10239" max="10239" width="16.7109375" style="73" customWidth="1"/>
    <col min="10240" max="10240" width="17.5703125" style="73" customWidth="1"/>
    <col min="10241" max="10241" width="15.7109375" style="73" customWidth="1"/>
    <col min="10242" max="10491" width="9.140625" style="73"/>
    <col min="10492" max="10492" width="0.42578125" style="73" customWidth="1"/>
    <col min="10493" max="10493" width="13.7109375" style="73" customWidth="1"/>
    <col min="10494" max="10494" width="25.7109375" style="73" customWidth="1"/>
    <col min="10495" max="10495" width="16.7109375" style="73" customWidth="1"/>
    <col min="10496" max="10496" width="17.5703125" style="73" customWidth="1"/>
    <col min="10497" max="10497" width="15.7109375" style="73" customWidth="1"/>
    <col min="10498" max="10747" width="9.140625" style="73"/>
    <col min="10748" max="10748" width="0.42578125" style="73" customWidth="1"/>
    <col min="10749" max="10749" width="13.7109375" style="73" customWidth="1"/>
    <col min="10750" max="10750" width="25.7109375" style="73" customWidth="1"/>
    <col min="10751" max="10751" width="16.7109375" style="73" customWidth="1"/>
    <col min="10752" max="10752" width="17.5703125" style="73" customWidth="1"/>
    <col min="10753" max="10753" width="15.7109375" style="73" customWidth="1"/>
    <col min="10754" max="11003" width="9.140625" style="73"/>
    <col min="11004" max="11004" width="0.42578125" style="73" customWidth="1"/>
    <col min="11005" max="11005" width="13.7109375" style="73" customWidth="1"/>
    <col min="11006" max="11006" width="25.7109375" style="73" customWidth="1"/>
    <col min="11007" max="11007" width="16.7109375" style="73" customWidth="1"/>
    <col min="11008" max="11008" width="17.5703125" style="73" customWidth="1"/>
    <col min="11009" max="11009" width="15.7109375" style="73" customWidth="1"/>
    <col min="11010" max="11259" width="9.140625" style="73"/>
    <col min="11260" max="11260" width="0.42578125" style="73" customWidth="1"/>
    <col min="11261" max="11261" width="13.7109375" style="73" customWidth="1"/>
    <col min="11262" max="11262" width="25.7109375" style="73" customWidth="1"/>
    <col min="11263" max="11263" width="16.7109375" style="73" customWidth="1"/>
    <col min="11264" max="11264" width="17.5703125" style="73" customWidth="1"/>
    <col min="11265" max="11265" width="15.7109375" style="73" customWidth="1"/>
    <col min="11266" max="11515" width="9.140625" style="73"/>
    <col min="11516" max="11516" width="0.42578125" style="73" customWidth="1"/>
    <col min="11517" max="11517" width="13.7109375" style="73" customWidth="1"/>
    <col min="11518" max="11518" width="25.7109375" style="73" customWidth="1"/>
    <col min="11519" max="11519" width="16.7109375" style="73" customWidth="1"/>
    <col min="11520" max="11520" width="17.5703125" style="73" customWidth="1"/>
    <col min="11521" max="11521" width="15.7109375" style="73" customWidth="1"/>
    <col min="11522" max="11771" width="9.140625" style="73"/>
    <col min="11772" max="11772" width="0.42578125" style="73" customWidth="1"/>
    <col min="11773" max="11773" width="13.7109375" style="73" customWidth="1"/>
    <col min="11774" max="11774" width="25.7109375" style="73" customWidth="1"/>
    <col min="11775" max="11775" width="16.7109375" style="73" customWidth="1"/>
    <col min="11776" max="11776" width="17.5703125" style="73" customWidth="1"/>
    <col min="11777" max="11777" width="15.7109375" style="73" customWidth="1"/>
    <col min="11778" max="12027" width="9.140625" style="73"/>
    <col min="12028" max="12028" width="0.42578125" style="73" customWidth="1"/>
    <col min="12029" max="12029" width="13.7109375" style="73" customWidth="1"/>
    <col min="12030" max="12030" width="25.7109375" style="73" customWidth="1"/>
    <col min="12031" max="12031" width="16.7109375" style="73" customWidth="1"/>
    <col min="12032" max="12032" width="17.5703125" style="73" customWidth="1"/>
    <col min="12033" max="12033" width="15.7109375" style="73" customWidth="1"/>
    <col min="12034" max="12283" width="9.140625" style="73"/>
    <col min="12284" max="12284" width="0.42578125" style="73" customWidth="1"/>
    <col min="12285" max="12285" width="13.7109375" style="73" customWidth="1"/>
    <col min="12286" max="12286" width="25.7109375" style="73" customWidth="1"/>
    <col min="12287" max="12287" width="16.7109375" style="73" customWidth="1"/>
    <col min="12288" max="12288" width="17.5703125" style="73" customWidth="1"/>
    <col min="12289" max="12289" width="15.7109375" style="73" customWidth="1"/>
    <col min="12290" max="12539" width="9.140625" style="73"/>
    <col min="12540" max="12540" width="0.42578125" style="73" customWidth="1"/>
    <col min="12541" max="12541" width="13.7109375" style="73" customWidth="1"/>
    <col min="12542" max="12542" width="25.7109375" style="73" customWidth="1"/>
    <col min="12543" max="12543" width="16.7109375" style="73" customWidth="1"/>
    <col min="12544" max="12544" width="17.5703125" style="73" customWidth="1"/>
    <col min="12545" max="12545" width="15.7109375" style="73" customWidth="1"/>
    <col min="12546" max="12795" width="9.140625" style="73"/>
    <col min="12796" max="12796" width="0.42578125" style="73" customWidth="1"/>
    <col min="12797" max="12797" width="13.7109375" style="73" customWidth="1"/>
    <col min="12798" max="12798" width="25.7109375" style="73" customWidth="1"/>
    <col min="12799" max="12799" width="16.7109375" style="73" customWidth="1"/>
    <col min="12800" max="12800" width="17.5703125" style="73" customWidth="1"/>
    <col min="12801" max="12801" width="15.7109375" style="73" customWidth="1"/>
    <col min="12802" max="13051" width="9.140625" style="73"/>
    <col min="13052" max="13052" width="0.42578125" style="73" customWidth="1"/>
    <col min="13053" max="13053" width="13.7109375" style="73" customWidth="1"/>
    <col min="13054" max="13054" width="25.7109375" style="73" customWidth="1"/>
    <col min="13055" max="13055" width="16.7109375" style="73" customWidth="1"/>
    <col min="13056" max="13056" width="17.5703125" style="73" customWidth="1"/>
    <col min="13057" max="13057" width="15.7109375" style="73" customWidth="1"/>
    <col min="13058" max="13307" width="9.140625" style="73"/>
    <col min="13308" max="13308" width="0.42578125" style="73" customWidth="1"/>
    <col min="13309" max="13309" width="13.7109375" style="73" customWidth="1"/>
    <col min="13310" max="13310" width="25.7109375" style="73" customWidth="1"/>
    <col min="13311" max="13311" width="16.7109375" style="73" customWidth="1"/>
    <col min="13312" max="13312" width="17.5703125" style="73" customWidth="1"/>
    <col min="13313" max="13313" width="15.7109375" style="73" customWidth="1"/>
    <col min="13314" max="13563" width="9.140625" style="73"/>
    <col min="13564" max="13564" width="0.42578125" style="73" customWidth="1"/>
    <col min="13565" max="13565" width="13.7109375" style="73" customWidth="1"/>
    <col min="13566" max="13566" width="25.7109375" style="73" customWidth="1"/>
    <col min="13567" max="13567" width="16.7109375" style="73" customWidth="1"/>
    <col min="13568" max="13568" width="17.5703125" style="73" customWidth="1"/>
    <col min="13569" max="13569" width="15.7109375" style="73" customWidth="1"/>
    <col min="13570" max="13819" width="9.140625" style="73"/>
    <col min="13820" max="13820" width="0.42578125" style="73" customWidth="1"/>
    <col min="13821" max="13821" width="13.7109375" style="73" customWidth="1"/>
    <col min="13822" max="13822" width="25.7109375" style="73" customWidth="1"/>
    <col min="13823" max="13823" width="16.7109375" style="73" customWidth="1"/>
    <col min="13824" max="13824" width="17.5703125" style="73" customWidth="1"/>
    <col min="13825" max="13825" width="15.7109375" style="73" customWidth="1"/>
    <col min="13826" max="14075" width="9.140625" style="73"/>
    <col min="14076" max="14076" width="0.42578125" style="73" customWidth="1"/>
    <col min="14077" max="14077" width="13.7109375" style="73" customWidth="1"/>
    <col min="14078" max="14078" width="25.7109375" style="73" customWidth="1"/>
    <col min="14079" max="14079" width="16.7109375" style="73" customWidth="1"/>
    <col min="14080" max="14080" width="17.5703125" style="73" customWidth="1"/>
    <col min="14081" max="14081" width="15.7109375" style="73" customWidth="1"/>
    <col min="14082" max="14331" width="9.140625" style="73"/>
    <col min="14332" max="14332" width="0.42578125" style="73" customWidth="1"/>
    <col min="14333" max="14333" width="13.7109375" style="73" customWidth="1"/>
    <col min="14334" max="14334" width="25.7109375" style="73" customWidth="1"/>
    <col min="14335" max="14335" width="16.7109375" style="73" customWidth="1"/>
    <col min="14336" max="14336" width="17.5703125" style="73" customWidth="1"/>
    <col min="14337" max="14337" width="15.7109375" style="73" customWidth="1"/>
    <col min="14338" max="14587" width="9.140625" style="73"/>
    <col min="14588" max="14588" width="0.42578125" style="73" customWidth="1"/>
    <col min="14589" max="14589" width="13.7109375" style="73" customWidth="1"/>
    <col min="14590" max="14590" width="25.7109375" style="73" customWidth="1"/>
    <col min="14591" max="14591" width="16.7109375" style="73" customWidth="1"/>
    <col min="14592" max="14592" width="17.5703125" style="73" customWidth="1"/>
    <col min="14593" max="14593" width="15.7109375" style="73" customWidth="1"/>
    <col min="14594" max="14843" width="9.140625" style="73"/>
    <col min="14844" max="14844" width="0.42578125" style="73" customWidth="1"/>
    <col min="14845" max="14845" width="13.7109375" style="73" customWidth="1"/>
    <col min="14846" max="14846" width="25.7109375" style="73" customWidth="1"/>
    <col min="14847" max="14847" width="16.7109375" style="73" customWidth="1"/>
    <col min="14848" max="14848" width="17.5703125" style="73" customWidth="1"/>
    <col min="14849" max="14849" width="15.7109375" style="73" customWidth="1"/>
    <col min="14850" max="15099" width="9.140625" style="73"/>
    <col min="15100" max="15100" width="0.42578125" style="73" customWidth="1"/>
    <col min="15101" max="15101" width="13.7109375" style="73" customWidth="1"/>
    <col min="15102" max="15102" width="25.7109375" style="73" customWidth="1"/>
    <col min="15103" max="15103" width="16.7109375" style="73" customWidth="1"/>
    <col min="15104" max="15104" width="17.5703125" style="73" customWidth="1"/>
    <col min="15105" max="15105" width="15.7109375" style="73" customWidth="1"/>
    <col min="15106" max="15355" width="9.140625" style="73"/>
    <col min="15356" max="15356" width="0.42578125" style="73" customWidth="1"/>
    <col min="15357" max="15357" width="13.7109375" style="73" customWidth="1"/>
    <col min="15358" max="15358" width="25.7109375" style="73" customWidth="1"/>
    <col min="15359" max="15359" width="16.7109375" style="73" customWidth="1"/>
    <col min="15360" max="15360" width="17.5703125" style="73" customWidth="1"/>
    <col min="15361" max="15361" width="15.7109375" style="73" customWidth="1"/>
    <col min="15362" max="15611" width="9.140625" style="73"/>
    <col min="15612" max="15612" width="0.42578125" style="73" customWidth="1"/>
    <col min="15613" max="15613" width="13.7109375" style="73" customWidth="1"/>
    <col min="15614" max="15614" width="25.7109375" style="73" customWidth="1"/>
    <col min="15615" max="15615" width="16.7109375" style="73" customWidth="1"/>
    <col min="15616" max="15616" width="17.5703125" style="73" customWidth="1"/>
    <col min="15617" max="15617" width="15.7109375" style="73" customWidth="1"/>
    <col min="15618" max="15867" width="9.140625" style="73"/>
    <col min="15868" max="15868" width="0.42578125" style="73" customWidth="1"/>
    <col min="15869" max="15869" width="13.7109375" style="73" customWidth="1"/>
    <col min="15870" max="15870" width="25.7109375" style="73" customWidth="1"/>
    <col min="15871" max="15871" width="16.7109375" style="73" customWidth="1"/>
    <col min="15872" max="15872" width="17.5703125" style="73" customWidth="1"/>
    <col min="15873" max="15873" width="15.7109375" style="73" customWidth="1"/>
    <col min="15874" max="16123" width="9.140625" style="73"/>
    <col min="16124" max="16124" width="0.42578125" style="73" customWidth="1"/>
    <col min="16125" max="16125" width="13.7109375" style="73" customWidth="1"/>
    <col min="16126" max="16126" width="25.7109375" style="73" customWidth="1"/>
    <col min="16127" max="16127" width="16.7109375" style="73" customWidth="1"/>
    <col min="16128" max="16128" width="17.5703125" style="73" customWidth="1"/>
    <col min="16129" max="16129" width="15.7109375" style="73" customWidth="1"/>
    <col min="16130" max="16384" width="9.140625" style="73"/>
  </cols>
  <sheetData>
    <row r="1" spans="2:5" ht="3" customHeight="1" thickBot="1" x14ac:dyDescent="0.25"/>
    <row r="2" spans="2:5" ht="18.75" thickBot="1" x14ac:dyDescent="0.3">
      <c r="B2" s="382" t="s">
        <v>423</v>
      </c>
      <c r="C2" s="383"/>
      <c r="D2" s="383"/>
      <c r="E2" s="384"/>
    </row>
    <row r="3" spans="2:5" ht="5.25" customHeight="1" thickBot="1" x14ac:dyDescent="0.25">
      <c r="B3" s="398"/>
      <c r="C3" s="398"/>
      <c r="D3" s="398"/>
      <c r="E3" s="398"/>
    </row>
    <row r="4" spans="2:5" ht="21" customHeight="1" thickBot="1" x14ac:dyDescent="0.25">
      <c r="B4" s="399" t="s">
        <v>368</v>
      </c>
      <c r="C4" s="400"/>
      <c r="D4" s="400"/>
      <c r="E4" s="401"/>
    </row>
    <row r="5" spans="2:5" ht="29.25" customHeight="1" x14ac:dyDescent="0.2">
      <c r="B5" s="88" t="s">
        <v>359</v>
      </c>
      <c r="C5" s="402" t="s">
        <v>394</v>
      </c>
      <c r="D5" s="403"/>
      <c r="E5" s="404"/>
    </row>
    <row r="6" spans="2:5" ht="43.5" customHeight="1" x14ac:dyDescent="0.2">
      <c r="B6" s="87" t="s">
        <v>360</v>
      </c>
      <c r="C6" s="353" t="s">
        <v>471</v>
      </c>
      <c r="D6" s="354"/>
      <c r="E6" s="355"/>
    </row>
    <row r="7" spans="2:5" ht="85.5" customHeight="1" thickBot="1" x14ac:dyDescent="0.25">
      <c r="B7" s="89" t="s">
        <v>361</v>
      </c>
      <c r="C7" s="405" t="s">
        <v>472</v>
      </c>
      <c r="D7" s="406"/>
      <c r="E7" s="407"/>
    </row>
    <row r="8" spans="2:5" ht="5.25" customHeight="1" thickBot="1" x14ac:dyDescent="0.25">
      <c r="B8" s="392"/>
      <c r="C8" s="392"/>
      <c r="D8" s="392"/>
      <c r="E8" s="392"/>
    </row>
    <row r="9" spans="2:5" ht="14.25" customHeight="1" thickBot="1" x14ac:dyDescent="0.25">
      <c r="B9" s="393" t="s">
        <v>338</v>
      </c>
      <c r="C9" s="395" t="s">
        <v>422</v>
      </c>
      <c r="D9" s="396"/>
      <c r="E9" s="397"/>
    </row>
    <row r="10" spans="2:5" x14ac:dyDescent="0.2">
      <c r="B10" s="394"/>
      <c r="C10" s="74" t="s">
        <v>359</v>
      </c>
      <c r="D10" s="75" t="s">
        <v>360</v>
      </c>
      <c r="E10" s="76" t="s">
        <v>361</v>
      </c>
    </row>
    <row r="11" spans="2:5" ht="26.1" customHeight="1" x14ac:dyDescent="0.2">
      <c r="B11" s="77">
        <v>48</v>
      </c>
      <c r="C11" s="78" t="s">
        <v>393</v>
      </c>
      <c r="D11" s="79" t="s">
        <v>392</v>
      </c>
      <c r="E11" s="80" t="s">
        <v>362</v>
      </c>
    </row>
    <row r="12" spans="2:5" ht="26.1" customHeight="1" x14ac:dyDescent="0.2">
      <c r="B12" s="77">
        <v>28</v>
      </c>
      <c r="C12" s="78" t="s">
        <v>393</v>
      </c>
      <c r="D12" s="79" t="s">
        <v>369</v>
      </c>
      <c r="E12" s="80" t="s">
        <v>2586</v>
      </c>
    </row>
    <row r="13" spans="2:5" ht="26.1" customHeight="1" x14ac:dyDescent="0.2">
      <c r="B13" s="77">
        <v>20</v>
      </c>
      <c r="C13" s="78" t="s">
        <v>393</v>
      </c>
      <c r="D13" s="79" t="s">
        <v>369</v>
      </c>
      <c r="E13" s="80" t="s">
        <v>2586</v>
      </c>
    </row>
    <row r="14" spans="2:5" ht="26.1" customHeight="1" x14ac:dyDescent="0.2">
      <c r="B14" s="77">
        <v>12</v>
      </c>
      <c r="C14" s="78" t="s">
        <v>393</v>
      </c>
      <c r="D14" s="79" t="s">
        <v>363</v>
      </c>
      <c r="E14" s="80" t="s">
        <v>364</v>
      </c>
    </row>
    <row r="15" spans="2:5" ht="26.1" customHeight="1" x14ac:dyDescent="0.2">
      <c r="B15" s="77">
        <v>4</v>
      </c>
      <c r="C15" s="78" t="s">
        <v>393</v>
      </c>
      <c r="D15" s="79" t="s">
        <v>365</v>
      </c>
      <c r="E15" s="80" t="s">
        <v>366</v>
      </c>
    </row>
    <row r="16" spans="2:5" ht="26.1" customHeight="1" x14ac:dyDescent="0.2">
      <c r="B16" s="77">
        <v>2</v>
      </c>
      <c r="C16" s="78" t="s">
        <v>393</v>
      </c>
      <c r="D16" s="79" t="s">
        <v>365</v>
      </c>
      <c r="E16" s="80" t="s">
        <v>366</v>
      </c>
    </row>
    <row r="17" spans="2:5" ht="25.5" customHeight="1" thickBot="1" x14ac:dyDescent="0.25">
      <c r="B17" s="81">
        <v>1</v>
      </c>
      <c r="C17" s="82" t="s">
        <v>393</v>
      </c>
      <c r="D17" s="83" t="s">
        <v>365</v>
      </c>
      <c r="E17" s="84" t="s">
        <v>366</v>
      </c>
    </row>
    <row r="18" spans="2:5" ht="3.75" customHeight="1" thickBot="1" x14ac:dyDescent="0.25">
      <c r="B18" s="385"/>
      <c r="C18" s="385"/>
      <c r="D18" s="385"/>
      <c r="E18" s="385"/>
    </row>
    <row r="19" spans="2:5" x14ac:dyDescent="0.2">
      <c r="B19" s="386" t="s">
        <v>358</v>
      </c>
      <c r="C19" s="387"/>
      <c r="D19" s="387"/>
      <c r="E19" s="388"/>
    </row>
    <row r="20" spans="2:5" ht="77.25" customHeight="1" thickBot="1" x14ac:dyDescent="0.25">
      <c r="B20" s="389" t="s">
        <v>2588</v>
      </c>
      <c r="C20" s="390"/>
      <c r="D20" s="390"/>
      <c r="E20" s="391"/>
    </row>
    <row r="21" spans="2:5" ht="3.75" customHeight="1" x14ac:dyDescent="0.2">
      <c r="B21" s="85"/>
      <c r="C21" s="86"/>
      <c r="D21" s="86"/>
      <c r="E21" s="86"/>
    </row>
    <row r="22" spans="2:5" s="68" customFormat="1" x14ac:dyDescent="0.2">
      <c r="B22" s="350" t="s">
        <v>371</v>
      </c>
      <c r="C22" s="351"/>
      <c r="D22" s="351"/>
      <c r="E22" s="352"/>
    </row>
    <row r="23" spans="2:5" s="68" customFormat="1" ht="27" customHeight="1" x14ac:dyDescent="0.2">
      <c r="B23" s="353" t="s">
        <v>372</v>
      </c>
      <c r="C23" s="354"/>
      <c r="D23" s="354"/>
      <c r="E23" s="355"/>
    </row>
    <row r="24" spans="2:5" s="68" customFormat="1" ht="9" customHeight="1" x14ac:dyDescent="0.2">
      <c r="B24" s="91"/>
      <c r="C24" s="90"/>
      <c r="D24" s="90"/>
      <c r="E24" s="92"/>
    </row>
    <row r="25" spans="2:5" s="68" customFormat="1" x14ac:dyDescent="0.2">
      <c r="B25" s="350" t="s">
        <v>373</v>
      </c>
      <c r="C25" s="351"/>
      <c r="D25" s="351"/>
      <c r="E25" s="352"/>
    </row>
    <row r="26" spans="2:5" s="68" customFormat="1" ht="27" customHeight="1" x14ac:dyDescent="0.2">
      <c r="B26" s="353" t="s">
        <v>453</v>
      </c>
      <c r="C26" s="354"/>
      <c r="D26" s="354"/>
      <c r="E26" s="355"/>
    </row>
    <row r="27" spans="2:5" s="68" customFormat="1" ht="9" customHeight="1" x14ac:dyDescent="0.2">
      <c r="B27" s="91"/>
      <c r="C27" s="90"/>
      <c r="D27" s="90"/>
      <c r="E27" s="92"/>
    </row>
    <row r="28" spans="2:5" s="68" customFormat="1" x14ac:dyDescent="0.2">
      <c r="B28" s="350" t="s">
        <v>374</v>
      </c>
      <c r="C28" s="351"/>
      <c r="D28" s="351"/>
      <c r="E28" s="93" t="s">
        <v>375</v>
      </c>
    </row>
    <row r="29" spans="2:5" s="68" customFormat="1" x14ac:dyDescent="0.2">
      <c r="B29" s="94" t="s">
        <v>370</v>
      </c>
      <c r="C29" s="356" t="s">
        <v>513</v>
      </c>
      <c r="D29" s="357"/>
      <c r="E29" s="132" t="s">
        <v>376</v>
      </c>
    </row>
    <row r="30" spans="2:5" s="68" customFormat="1" x14ac:dyDescent="0.2">
      <c r="B30" s="94" t="s">
        <v>377</v>
      </c>
      <c r="C30" s="356" t="s">
        <v>378</v>
      </c>
      <c r="D30" s="357"/>
      <c r="E30" s="132" t="s">
        <v>379</v>
      </c>
    </row>
    <row r="31" spans="2:5" s="68" customFormat="1" ht="9" customHeight="1" x14ac:dyDescent="0.2">
      <c r="B31" s="91"/>
      <c r="C31" s="90"/>
      <c r="D31" s="90"/>
      <c r="E31" s="92"/>
    </row>
    <row r="32" spans="2:5" s="68" customFormat="1" x14ac:dyDescent="0.2">
      <c r="B32" s="350" t="s">
        <v>380</v>
      </c>
      <c r="C32" s="351"/>
      <c r="D32" s="351"/>
      <c r="E32" s="93" t="s">
        <v>381</v>
      </c>
    </row>
    <row r="33" spans="2:5" s="68" customFormat="1" ht="12.75" customHeight="1" x14ac:dyDescent="0.2">
      <c r="B33" s="94" t="s">
        <v>339</v>
      </c>
      <c r="C33" s="358" t="s">
        <v>382</v>
      </c>
      <c r="D33" s="358"/>
      <c r="E33" s="359" t="s">
        <v>425</v>
      </c>
    </row>
    <row r="34" spans="2:5" s="68" customFormat="1" x14ac:dyDescent="0.2">
      <c r="B34" s="94" t="s">
        <v>340</v>
      </c>
      <c r="C34" s="358" t="s">
        <v>383</v>
      </c>
      <c r="D34" s="358"/>
      <c r="E34" s="360"/>
    </row>
    <row r="35" spans="2:5" s="68" customFormat="1" x14ac:dyDescent="0.2">
      <c r="B35" s="94" t="s">
        <v>341</v>
      </c>
      <c r="C35" s="358" t="s">
        <v>384</v>
      </c>
      <c r="D35" s="358"/>
      <c r="E35" s="361"/>
    </row>
    <row r="36" spans="2:5" s="68" customFormat="1" ht="9" customHeight="1" x14ac:dyDescent="0.2">
      <c r="B36" s="133"/>
      <c r="C36" s="134"/>
      <c r="D36" s="134"/>
      <c r="E36" s="135"/>
    </row>
    <row r="37" spans="2:5" s="68" customFormat="1" x14ac:dyDescent="0.2">
      <c r="B37" s="362" t="s">
        <v>385</v>
      </c>
      <c r="C37" s="363"/>
      <c r="D37" s="363"/>
      <c r="E37" s="364"/>
    </row>
    <row r="38" spans="2:5" s="68" customFormat="1" ht="27" customHeight="1" x14ac:dyDescent="0.2">
      <c r="B38" s="353" t="s">
        <v>452</v>
      </c>
      <c r="C38" s="354"/>
      <c r="D38" s="354"/>
      <c r="E38" s="355"/>
    </row>
    <row r="39" spans="2:5" s="68" customFormat="1" ht="9" customHeight="1" x14ac:dyDescent="0.2">
      <c r="B39" s="91"/>
      <c r="C39" s="90"/>
      <c r="D39" s="90"/>
      <c r="E39" s="92"/>
    </row>
    <row r="40" spans="2:5" s="68" customFormat="1" x14ac:dyDescent="0.2">
      <c r="B40" s="373" t="s">
        <v>386</v>
      </c>
      <c r="C40" s="374"/>
      <c r="D40" s="374"/>
      <c r="E40" s="375"/>
    </row>
    <row r="41" spans="2:5" s="68" customFormat="1" ht="12.75" customHeight="1" x14ac:dyDescent="0.2">
      <c r="B41" s="376" t="s">
        <v>376</v>
      </c>
      <c r="C41" s="377"/>
      <c r="D41" s="377"/>
      <c r="E41" s="378"/>
    </row>
    <row r="42" spans="2:5" s="68" customFormat="1" ht="13.5" customHeight="1" x14ac:dyDescent="0.2">
      <c r="B42" s="379"/>
      <c r="C42" s="380"/>
      <c r="D42" s="380"/>
      <c r="E42" s="381"/>
    </row>
    <row r="43" spans="2:5" s="68" customFormat="1" x14ac:dyDescent="0.2">
      <c r="B43" s="350" t="s">
        <v>387</v>
      </c>
      <c r="C43" s="351"/>
      <c r="D43" s="351"/>
      <c r="E43" s="352"/>
    </row>
    <row r="44" spans="2:5" s="68" customFormat="1" x14ac:dyDescent="0.2">
      <c r="B44" s="365" t="s">
        <v>396</v>
      </c>
      <c r="C44" s="357"/>
      <c r="D44" s="357"/>
      <c r="E44" s="366"/>
    </row>
    <row r="45" spans="2:5" s="68" customFormat="1" x14ac:dyDescent="0.2">
      <c r="B45" s="370"/>
      <c r="C45" s="371"/>
      <c r="D45" s="371"/>
      <c r="E45" s="372"/>
    </row>
    <row r="46" spans="2:5" s="68" customFormat="1" x14ac:dyDescent="0.2">
      <c r="B46" s="370"/>
      <c r="C46" s="371"/>
      <c r="D46" s="371"/>
      <c r="E46" s="372"/>
    </row>
    <row r="47" spans="2:5" s="68" customFormat="1" ht="9" customHeight="1" thickBot="1" x14ac:dyDescent="0.25">
      <c r="B47" s="347"/>
      <c r="C47" s="348"/>
      <c r="D47" s="348"/>
      <c r="E47" s="349"/>
    </row>
    <row r="48" spans="2:5" s="68" customFormat="1" ht="15" customHeight="1" x14ac:dyDescent="0.2">
      <c r="B48" s="367" t="s">
        <v>388</v>
      </c>
      <c r="C48" s="368"/>
      <c r="D48" s="368"/>
      <c r="E48" s="369"/>
    </row>
    <row r="49" spans="2:5" s="68" customFormat="1" ht="12.75" customHeight="1" x14ac:dyDescent="0.2">
      <c r="B49" s="340" t="s">
        <v>445</v>
      </c>
      <c r="C49" s="341"/>
      <c r="D49" s="341"/>
      <c r="E49" s="342"/>
    </row>
    <row r="50" spans="2:5" s="68" customFormat="1" ht="12.75" customHeight="1" x14ac:dyDescent="0.2">
      <c r="B50" s="340" t="s">
        <v>389</v>
      </c>
      <c r="C50" s="341"/>
      <c r="D50" s="341"/>
      <c r="E50" s="342"/>
    </row>
    <row r="51" spans="2:5" s="68" customFormat="1" ht="27.75" customHeight="1" x14ac:dyDescent="0.2">
      <c r="B51" s="340" t="s">
        <v>397</v>
      </c>
      <c r="C51" s="341"/>
      <c r="D51" s="341"/>
      <c r="E51" s="342"/>
    </row>
    <row r="52" spans="2:5" s="68" customFormat="1" ht="30" customHeight="1" x14ac:dyDescent="0.2">
      <c r="B52" s="343" t="s">
        <v>444</v>
      </c>
      <c r="C52" s="341"/>
      <c r="D52" s="341"/>
      <c r="E52" s="342"/>
    </row>
    <row r="53" spans="2:5" s="68" customFormat="1" ht="55.5" customHeight="1" thickBot="1" x14ac:dyDescent="0.25">
      <c r="B53" s="344" t="s">
        <v>390</v>
      </c>
      <c r="C53" s="345"/>
      <c r="D53" s="345"/>
      <c r="E53" s="346"/>
    </row>
  </sheetData>
  <mergeCells count="40">
    <mergeCell ref="B2:E2"/>
    <mergeCell ref="B18:E18"/>
    <mergeCell ref="B19:E19"/>
    <mergeCell ref="B20:E20"/>
    <mergeCell ref="B8:E8"/>
    <mergeCell ref="B9:B10"/>
    <mergeCell ref="C9:E9"/>
    <mergeCell ref="B3:E3"/>
    <mergeCell ref="B4:E4"/>
    <mergeCell ref="C5:E5"/>
    <mergeCell ref="C6:E6"/>
    <mergeCell ref="C7:E7"/>
    <mergeCell ref="E33:E35"/>
    <mergeCell ref="B37:E37"/>
    <mergeCell ref="B38:E38"/>
    <mergeCell ref="B44:E44"/>
    <mergeCell ref="B48:E48"/>
    <mergeCell ref="B46:E46"/>
    <mergeCell ref="B45:E45"/>
    <mergeCell ref="B40:E40"/>
    <mergeCell ref="B41:E41"/>
    <mergeCell ref="B42:E42"/>
    <mergeCell ref="B43:E43"/>
    <mergeCell ref="C29:D29"/>
    <mergeCell ref="C30:D30"/>
    <mergeCell ref="C33:D33"/>
    <mergeCell ref="C34:D34"/>
    <mergeCell ref="C35:D35"/>
    <mergeCell ref="B32:D32"/>
    <mergeCell ref="B22:E22"/>
    <mergeCell ref="B23:E23"/>
    <mergeCell ref="B25:E25"/>
    <mergeCell ref="B26:E26"/>
    <mergeCell ref="B28:D28"/>
    <mergeCell ref="B50:E50"/>
    <mergeCell ref="B51:E51"/>
    <mergeCell ref="B52:E52"/>
    <mergeCell ref="B53:E53"/>
    <mergeCell ref="B47:E47"/>
    <mergeCell ref="B49:E49"/>
  </mergeCells>
  <printOptions horizontalCentered="1"/>
  <pageMargins left="0.19685039370078741" right="0.19685039370078741" top="0.98425196850393704" bottom="0.19685039370078741" header="0.31496062992125984" footer="0.31496062992125984"/>
  <pageSetup paperSize="9" scale="76" orientation="portrait"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showGridLines="0" showWhiteSpace="0" view="pageBreakPreview" zoomScale="75" zoomScaleNormal="100" zoomScaleSheetLayoutView="75" workbookViewId="0">
      <selection activeCell="G58" sqref="G58"/>
    </sheetView>
  </sheetViews>
  <sheetFormatPr defaultRowHeight="12.75" x14ac:dyDescent="0.2"/>
  <cols>
    <col min="1" max="1" width="2.85546875" style="50" customWidth="1"/>
    <col min="2" max="2" width="4.42578125" style="50" customWidth="1"/>
    <col min="3" max="3" width="14.85546875" style="50" customWidth="1"/>
    <col min="4" max="4" width="9.140625" style="50" customWidth="1"/>
    <col min="5" max="5" width="9.7109375" style="50" customWidth="1"/>
    <col min="6" max="6" width="10.28515625" style="50" customWidth="1"/>
    <col min="7" max="7" width="17.7109375" style="50" bestFit="1" customWidth="1"/>
    <col min="8" max="8" width="15.85546875" style="50" customWidth="1"/>
    <col min="9" max="9" width="16.5703125" style="50" customWidth="1"/>
    <col min="10" max="10" width="13.42578125" style="50" customWidth="1"/>
    <col min="11" max="11" width="11.85546875" style="50" customWidth="1"/>
    <col min="12" max="256" width="9.140625" style="50"/>
    <col min="257" max="257" width="2.85546875" style="50" customWidth="1"/>
    <col min="258" max="258" width="4.42578125" style="50" customWidth="1"/>
    <col min="259" max="259" width="14.85546875" style="50" customWidth="1"/>
    <col min="260" max="260" width="9.140625" style="50" customWidth="1"/>
    <col min="261" max="261" width="9.7109375" style="50" customWidth="1"/>
    <col min="262" max="262" width="10.28515625" style="50" customWidth="1"/>
    <col min="263" max="263" width="17.7109375" style="50" bestFit="1" customWidth="1"/>
    <col min="264" max="264" width="15.85546875" style="50" customWidth="1"/>
    <col min="265" max="265" width="16.5703125" style="50" customWidth="1"/>
    <col min="266" max="266" width="13.42578125" style="50" customWidth="1"/>
    <col min="267" max="267" width="11.85546875" style="50" customWidth="1"/>
    <col min="268" max="512" width="9.140625" style="50"/>
    <col min="513" max="513" width="2.85546875" style="50" customWidth="1"/>
    <col min="514" max="514" width="4.42578125" style="50" customWidth="1"/>
    <col min="515" max="515" width="14.85546875" style="50" customWidth="1"/>
    <col min="516" max="516" width="9.140625" style="50" customWidth="1"/>
    <col min="517" max="517" width="9.7109375" style="50" customWidth="1"/>
    <col min="518" max="518" width="10.28515625" style="50" customWidth="1"/>
    <col min="519" max="519" width="17.7109375" style="50" bestFit="1" customWidth="1"/>
    <col min="520" max="520" width="15.85546875" style="50" customWidth="1"/>
    <col min="521" max="521" width="16.5703125" style="50" customWidth="1"/>
    <col min="522" max="522" width="13.42578125" style="50" customWidth="1"/>
    <col min="523" max="523" width="11.85546875" style="50" customWidth="1"/>
    <col min="524" max="768" width="9.140625" style="50"/>
    <col min="769" max="769" width="2.85546875" style="50" customWidth="1"/>
    <col min="770" max="770" width="4.42578125" style="50" customWidth="1"/>
    <col min="771" max="771" width="14.85546875" style="50" customWidth="1"/>
    <col min="772" max="772" width="9.140625" style="50" customWidth="1"/>
    <col min="773" max="773" width="9.7109375" style="50" customWidth="1"/>
    <col min="774" max="774" width="10.28515625" style="50" customWidth="1"/>
    <col min="775" max="775" width="17.7109375" style="50" bestFit="1" customWidth="1"/>
    <col min="776" max="776" width="15.85546875" style="50" customWidth="1"/>
    <col min="777" max="777" width="16.5703125" style="50" customWidth="1"/>
    <col min="778" max="778" width="13.42578125" style="50" customWidth="1"/>
    <col min="779" max="779" width="11.85546875" style="50" customWidth="1"/>
    <col min="780" max="1024" width="9.140625" style="50"/>
    <col min="1025" max="1025" width="2.85546875" style="50" customWidth="1"/>
    <col min="1026" max="1026" width="4.42578125" style="50" customWidth="1"/>
    <col min="1027" max="1027" width="14.85546875" style="50" customWidth="1"/>
    <col min="1028" max="1028" width="9.140625" style="50" customWidth="1"/>
    <col min="1029" max="1029" width="9.7109375" style="50" customWidth="1"/>
    <col min="1030" max="1030" width="10.28515625" style="50" customWidth="1"/>
    <col min="1031" max="1031" width="17.7109375" style="50" bestFit="1" customWidth="1"/>
    <col min="1032" max="1032" width="15.85546875" style="50" customWidth="1"/>
    <col min="1033" max="1033" width="16.5703125" style="50" customWidth="1"/>
    <col min="1034" max="1034" width="13.42578125" style="50" customWidth="1"/>
    <col min="1035" max="1035" width="11.85546875" style="50" customWidth="1"/>
    <col min="1036" max="1280" width="9.140625" style="50"/>
    <col min="1281" max="1281" width="2.85546875" style="50" customWidth="1"/>
    <col min="1282" max="1282" width="4.42578125" style="50" customWidth="1"/>
    <col min="1283" max="1283" width="14.85546875" style="50" customWidth="1"/>
    <col min="1284" max="1284" width="9.140625" style="50" customWidth="1"/>
    <col min="1285" max="1285" width="9.7109375" style="50" customWidth="1"/>
    <col min="1286" max="1286" width="10.28515625" style="50" customWidth="1"/>
    <col min="1287" max="1287" width="17.7109375" style="50" bestFit="1" customWidth="1"/>
    <col min="1288" max="1288" width="15.85546875" style="50" customWidth="1"/>
    <col min="1289" max="1289" width="16.5703125" style="50" customWidth="1"/>
    <col min="1290" max="1290" width="13.42578125" style="50" customWidth="1"/>
    <col min="1291" max="1291" width="11.85546875" style="50" customWidth="1"/>
    <col min="1292" max="1536" width="9.140625" style="50"/>
    <col min="1537" max="1537" width="2.85546875" style="50" customWidth="1"/>
    <col min="1538" max="1538" width="4.42578125" style="50" customWidth="1"/>
    <col min="1539" max="1539" width="14.85546875" style="50" customWidth="1"/>
    <col min="1540" max="1540" width="9.140625" style="50" customWidth="1"/>
    <col min="1541" max="1541" width="9.7109375" style="50" customWidth="1"/>
    <col min="1542" max="1542" width="10.28515625" style="50" customWidth="1"/>
    <col min="1543" max="1543" width="17.7109375" style="50" bestFit="1" customWidth="1"/>
    <col min="1544" max="1544" width="15.85546875" style="50" customWidth="1"/>
    <col min="1545" max="1545" width="16.5703125" style="50" customWidth="1"/>
    <col min="1546" max="1546" width="13.42578125" style="50" customWidth="1"/>
    <col min="1547" max="1547" width="11.85546875" style="50" customWidth="1"/>
    <col min="1548" max="1792" width="9.140625" style="50"/>
    <col min="1793" max="1793" width="2.85546875" style="50" customWidth="1"/>
    <col min="1794" max="1794" width="4.42578125" style="50" customWidth="1"/>
    <col min="1795" max="1795" width="14.85546875" style="50" customWidth="1"/>
    <col min="1796" max="1796" width="9.140625" style="50" customWidth="1"/>
    <col min="1797" max="1797" width="9.7109375" style="50" customWidth="1"/>
    <col min="1798" max="1798" width="10.28515625" style="50" customWidth="1"/>
    <col min="1799" max="1799" width="17.7109375" style="50" bestFit="1" customWidth="1"/>
    <col min="1800" max="1800" width="15.85546875" style="50" customWidth="1"/>
    <col min="1801" max="1801" width="16.5703125" style="50" customWidth="1"/>
    <col min="1802" max="1802" width="13.42578125" style="50" customWidth="1"/>
    <col min="1803" max="1803" width="11.85546875" style="50" customWidth="1"/>
    <col min="1804" max="2048" width="9.140625" style="50"/>
    <col min="2049" max="2049" width="2.85546875" style="50" customWidth="1"/>
    <col min="2050" max="2050" width="4.42578125" style="50" customWidth="1"/>
    <col min="2051" max="2051" width="14.85546875" style="50" customWidth="1"/>
    <col min="2052" max="2052" width="9.140625" style="50" customWidth="1"/>
    <col min="2053" max="2053" width="9.7109375" style="50" customWidth="1"/>
    <col min="2054" max="2054" width="10.28515625" style="50" customWidth="1"/>
    <col min="2055" max="2055" width="17.7109375" style="50" bestFit="1" customWidth="1"/>
    <col min="2056" max="2056" width="15.85546875" style="50" customWidth="1"/>
    <col min="2057" max="2057" width="16.5703125" style="50" customWidth="1"/>
    <col min="2058" max="2058" width="13.42578125" style="50" customWidth="1"/>
    <col min="2059" max="2059" width="11.85546875" style="50" customWidth="1"/>
    <col min="2060" max="2304" width="9.140625" style="50"/>
    <col min="2305" max="2305" width="2.85546875" style="50" customWidth="1"/>
    <col min="2306" max="2306" width="4.42578125" style="50" customWidth="1"/>
    <col min="2307" max="2307" width="14.85546875" style="50" customWidth="1"/>
    <col min="2308" max="2308" width="9.140625" style="50" customWidth="1"/>
    <col min="2309" max="2309" width="9.7109375" style="50" customWidth="1"/>
    <col min="2310" max="2310" width="10.28515625" style="50" customWidth="1"/>
    <col min="2311" max="2311" width="17.7109375" style="50" bestFit="1" customWidth="1"/>
    <col min="2312" max="2312" width="15.85546875" style="50" customWidth="1"/>
    <col min="2313" max="2313" width="16.5703125" style="50" customWidth="1"/>
    <col min="2314" max="2314" width="13.42578125" style="50" customWidth="1"/>
    <col min="2315" max="2315" width="11.85546875" style="50" customWidth="1"/>
    <col min="2316" max="2560" width="9.140625" style="50"/>
    <col min="2561" max="2561" width="2.85546875" style="50" customWidth="1"/>
    <col min="2562" max="2562" width="4.42578125" style="50" customWidth="1"/>
    <col min="2563" max="2563" width="14.85546875" style="50" customWidth="1"/>
    <col min="2564" max="2564" width="9.140625" style="50" customWidth="1"/>
    <col min="2565" max="2565" width="9.7109375" style="50" customWidth="1"/>
    <col min="2566" max="2566" width="10.28515625" style="50" customWidth="1"/>
    <col min="2567" max="2567" width="17.7109375" style="50" bestFit="1" customWidth="1"/>
    <col min="2568" max="2568" width="15.85546875" style="50" customWidth="1"/>
    <col min="2569" max="2569" width="16.5703125" style="50" customWidth="1"/>
    <col min="2570" max="2570" width="13.42578125" style="50" customWidth="1"/>
    <col min="2571" max="2571" width="11.85546875" style="50" customWidth="1"/>
    <col min="2572" max="2816" width="9.140625" style="50"/>
    <col min="2817" max="2817" width="2.85546875" style="50" customWidth="1"/>
    <col min="2818" max="2818" width="4.42578125" style="50" customWidth="1"/>
    <col min="2819" max="2819" width="14.85546875" style="50" customWidth="1"/>
    <col min="2820" max="2820" width="9.140625" style="50" customWidth="1"/>
    <col min="2821" max="2821" width="9.7109375" style="50" customWidth="1"/>
    <col min="2822" max="2822" width="10.28515625" style="50" customWidth="1"/>
    <col min="2823" max="2823" width="17.7109375" style="50" bestFit="1" customWidth="1"/>
    <col min="2824" max="2824" width="15.85546875" style="50" customWidth="1"/>
    <col min="2825" max="2825" width="16.5703125" style="50" customWidth="1"/>
    <col min="2826" max="2826" width="13.42578125" style="50" customWidth="1"/>
    <col min="2827" max="2827" width="11.85546875" style="50" customWidth="1"/>
    <col min="2828" max="3072" width="9.140625" style="50"/>
    <col min="3073" max="3073" width="2.85546875" style="50" customWidth="1"/>
    <col min="3074" max="3074" width="4.42578125" style="50" customWidth="1"/>
    <col min="3075" max="3075" width="14.85546875" style="50" customWidth="1"/>
    <col min="3076" max="3076" width="9.140625" style="50" customWidth="1"/>
    <col min="3077" max="3077" width="9.7109375" style="50" customWidth="1"/>
    <col min="3078" max="3078" width="10.28515625" style="50" customWidth="1"/>
    <col min="3079" max="3079" width="17.7109375" style="50" bestFit="1" customWidth="1"/>
    <col min="3080" max="3080" width="15.85546875" style="50" customWidth="1"/>
    <col min="3081" max="3081" width="16.5703125" style="50" customWidth="1"/>
    <col min="3082" max="3082" width="13.42578125" style="50" customWidth="1"/>
    <col min="3083" max="3083" width="11.85546875" style="50" customWidth="1"/>
    <col min="3084" max="3328" width="9.140625" style="50"/>
    <col min="3329" max="3329" width="2.85546875" style="50" customWidth="1"/>
    <col min="3330" max="3330" width="4.42578125" style="50" customWidth="1"/>
    <col min="3331" max="3331" width="14.85546875" style="50" customWidth="1"/>
    <col min="3332" max="3332" width="9.140625" style="50" customWidth="1"/>
    <col min="3333" max="3333" width="9.7109375" style="50" customWidth="1"/>
    <col min="3334" max="3334" width="10.28515625" style="50" customWidth="1"/>
    <col min="3335" max="3335" width="17.7109375" style="50" bestFit="1" customWidth="1"/>
    <col min="3336" max="3336" width="15.85546875" style="50" customWidth="1"/>
    <col min="3337" max="3337" width="16.5703125" style="50" customWidth="1"/>
    <col min="3338" max="3338" width="13.42578125" style="50" customWidth="1"/>
    <col min="3339" max="3339" width="11.85546875" style="50" customWidth="1"/>
    <col min="3340" max="3584" width="9.140625" style="50"/>
    <col min="3585" max="3585" width="2.85546875" style="50" customWidth="1"/>
    <col min="3586" max="3586" width="4.42578125" style="50" customWidth="1"/>
    <col min="3587" max="3587" width="14.85546875" style="50" customWidth="1"/>
    <col min="3588" max="3588" width="9.140625" style="50" customWidth="1"/>
    <col min="3589" max="3589" width="9.7109375" style="50" customWidth="1"/>
    <col min="3590" max="3590" width="10.28515625" style="50" customWidth="1"/>
    <col min="3591" max="3591" width="17.7109375" style="50" bestFit="1" customWidth="1"/>
    <col min="3592" max="3592" width="15.85546875" style="50" customWidth="1"/>
    <col min="3593" max="3593" width="16.5703125" style="50" customWidth="1"/>
    <col min="3594" max="3594" width="13.42578125" style="50" customWidth="1"/>
    <col min="3595" max="3595" width="11.85546875" style="50" customWidth="1"/>
    <col min="3596" max="3840" width="9.140625" style="50"/>
    <col min="3841" max="3841" width="2.85546875" style="50" customWidth="1"/>
    <col min="3842" max="3842" width="4.42578125" style="50" customWidth="1"/>
    <col min="3843" max="3843" width="14.85546875" style="50" customWidth="1"/>
    <col min="3844" max="3844" width="9.140625" style="50" customWidth="1"/>
    <col min="3845" max="3845" width="9.7109375" style="50" customWidth="1"/>
    <col min="3846" max="3846" width="10.28515625" style="50" customWidth="1"/>
    <col min="3847" max="3847" width="17.7109375" style="50" bestFit="1" customWidth="1"/>
    <col min="3848" max="3848" width="15.85546875" style="50" customWidth="1"/>
    <col min="3849" max="3849" width="16.5703125" style="50" customWidth="1"/>
    <col min="3850" max="3850" width="13.42578125" style="50" customWidth="1"/>
    <col min="3851" max="3851" width="11.85546875" style="50" customWidth="1"/>
    <col min="3852" max="4096" width="9.140625" style="50"/>
    <col min="4097" max="4097" width="2.85546875" style="50" customWidth="1"/>
    <col min="4098" max="4098" width="4.42578125" style="50" customWidth="1"/>
    <col min="4099" max="4099" width="14.85546875" style="50" customWidth="1"/>
    <col min="4100" max="4100" width="9.140625" style="50" customWidth="1"/>
    <col min="4101" max="4101" width="9.7109375" style="50" customWidth="1"/>
    <col min="4102" max="4102" width="10.28515625" style="50" customWidth="1"/>
    <col min="4103" max="4103" width="17.7109375" style="50" bestFit="1" customWidth="1"/>
    <col min="4104" max="4104" width="15.85546875" style="50" customWidth="1"/>
    <col min="4105" max="4105" width="16.5703125" style="50" customWidth="1"/>
    <col min="4106" max="4106" width="13.42578125" style="50" customWidth="1"/>
    <col min="4107" max="4107" width="11.85546875" style="50" customWidth="1"/>
    <col min="4108" max="4352" width="9.140625" style="50"/>
    <col min="4353" max="4353" width="2.85546875" style="50" customWidth="1"/>
    <col min="4354" max="4354" width="4.42578125" style="50" customWidth="1"/>
    <col min="4355" max="4355" width="14.85546875" style="50" customWidth="1"/>
    <col min="4356" max="4356" width="9.140625" style="50" customWidth="1"/>
    <col min="4357" max="4357" width="9.7109375" style="50" customWidth="1"/>
    <col min="4358" max="4358" width="10.28515625" style="50" customWidth="1"/>
    <col min="4359" max="4359" width="17.7109375" style="50" bestFit="1" customWidth="1"/>
    <col min="4360" max="4360" width="15.85546875" style="50" customWidth="1"/>
    <col min="4361" max="4361" width="16.5703125" style="50" customWidth="1"/>
    <col min="4362" max="4362" width="13.42578125" style="50" customWidth="1"/>
    <col min="4363" max="4363" width="11.85546875" style="50" customWidth="1"/>
    <col min="4364" max="4608" width="9.140625" style="50"/>
    <col min="4609" max="4609" width="2.85546875" style="50" customWidth="1"/>
    <col min="4610" max="4610" width="4.42578125" style="50" customWidth="1"/>
    <col min="4611" max="4611" width="14.85546875" style="50" customWidth="1"/>
    <col min="4612" max="4612" width="9.140625" style="50" customWidth="1"/>
    <col min="4613" max="4613" width="9.7109375" style="50" customWidth="1"/>
    <col min="4614" max="4614" width="10.28515625" style="50" customWidth="1"/>
    <col min="4615" max="4615" width="17.7109375" style="50" bestFit="1" customWidth="1"/>
    <col min="4616" max="4616" width="15.85546875" style="50" customWidth="1"/>
    <col min="4617" max="4617" width="16.5703125" style="50" customWidth="1"/>
    <col min="4618" max="4618" width="13.42578125" style="50" customWidth="1"/>
    <col min="4619" max="4619" width="11.85546875" style="50" customWidth="1"/>
    <col min="4620" max="4864" width="9.140625" style="50"/>
    <col min="4865" max="4865" width="2.85546875" style="50" customWidth="1"/>
    <col min="4866" max="4866" width="4.42578125" style="50" customWidth="1"/>
    <col min="4867" max="4867" width="14.85546875" style="50" customWidth="1"/>
    <col min="4868" max="4868" width="9.140625" style="50" customWidth="1"/>
    <col min="4869" max="4869" width="9.7109375" style="50" customWidth="1"/>
    <col min="4870" max="4870" width="10.28515625" style="50" customWidth="1"/>
    <col min="4871" max="4871" width="17.7109375" style="50" bestFit="1" customWidth="1"/>
    <col min="4872" max="4872" width="15.85546875" style="50" customWidth="1"/>
    <col min="4873" max="4873" width="16.5703125" style="50" customWidth="1"/>
    <col min="4874" max="4874" width="13.42578125" style="50" customWidth="1"/>
    <col min="4875" max="4875" width="11.85546875" style="50" customWidth="1"/>
    <col min="4876" max="5120" width="9.140625" style="50"/>
    <col min="5121" max="5121" width="2.85546875" style="50" customWidth="1"/>
    <col min="5122" max="5122" width="4.42578125" style="50" customWidth="1"/>
    <col min="5123" max="5123" width="14.85546875" style="50" customWidth="1"/>
    <col min="5124" max="5124" width="9.140625" style="50" customWidth="1"/>
    <col min="5125" max="5125" width="9.7109375" style="50" customWidth="1"/>
    <col min="5126" max="5126" width="10.28515625" style="50" customWidth="1"/>
    <col min="5127" max="5127" width="17.7109375" style="50" bestFit="1" customWidth="1"/>
    <col min="5128" max="5128" width="15.85546875" style="50" customWidth="1"/>
    <col min="5129" max="5129" width="16.5703125" style="50" customWidth="1"/>
    <col min="5130" max="5130" width="13.42578125" style="50" customWidth="1"/>
    <col min="5131" max="5131" width="11.85546875" style="50" customWidth="1"/>
    <col min="5132" max="5376" width="9.140625" style="50"/>
    <col min="5377" max="5377" width="2.85546875" style="50" customWidth="1"/>
    <col min="5378" max="5378" width="4.42578125" style="50" customWidth="1"/>
    <col min="5379" max="5379" width="14.85546875" style="50" customWidth="1"/>
    <col min="5380" max="5380" width="9.140625" style="50" customWidth="1"/>
    <col min="5381" max="5381" width="9.7109375" style="50" customWidth="1"/>
    <col min="5382" max="5382" width="10.28515625" style="50" customWidth="1"/>
    <col min="5383" max="5383" width="17.7109375" style="50" bestFit="1" customWidth="1"/>
    <col min="5384" max="5384" width="15.85546875" style="50" customWidth="1"/>
    <col min="5385" max="5385" width="16.5703125" style="50" customWidth="1"/>
    <col min="5386" max="5386" width="13.42578125" style="50" customWidth="1"/>
    <col min="5387" max="5387" width="11.85546875" style="50" customWidth="1"/>
    <col min="5388" max="5632" width="9.140625" style="50"/>
    <col min="5633" max="5633" width="2.85546875" style="50" customWidth="1"/>
    <col min="5634" max="5634" width="4.42578125" style="50" customWidth="1"/>
    <col min="5635" max="5635" width="14.85546875" style="50" customWidth="1"/>
    <col min="5636" max="5636" width="9.140625" style="50" customWidth="1"/>
    <col min="5637" max="5637" width="9.7109375" style="50" customWidth="1"/>
    <col min="5638" max="5638" width="10.28515625" style="50" customWidth="1"/>
    <col min="5639" max="5639" width="17.7109375" style="50" bestFit="1" customWidth="1"/>
    <col min="5640" max="5640" width="15.85546875" style="50" customWidth="1"/>
    <col min="5641" max="5641" width="16.5703125" style="50" customWidth="1"/>
    <col min="5642" max="5642" width="13.42578125" style="50" customWidth="1"/>
    <col min="5643" max="5643" width="11.85546875" style="50" customWidth="1"/>
    <col min="5644" max="5888" width="9.140625" style="50"/>
    <col min="5889" max="5889" width="2.85546875" style="50" customWidth="1"/>
    <col min="5890" max="5890" width="4.42578125" style="50" customWidth="1"/>
    <col min="5891" max="5891" width="14.85546875" style="50" customWidth="1"/>
    <col min="5892" max="5892" width="9.140625" style="50" customWidth="1"/>
    <col min="5893" max="5893" width="9.7109375" style="50" customWidth="1"/>
    <col min="5894" max="5894" width="10.28515625" style="50" customWidth="1"/>
    <col min="5895" max="5895" width="17.7109375" style="50" bestFit="1" customWidth="1"/>
    <col min="5896" max="5896" width="15.85546875" style="50" customWidth="1"/>
    <col min="5897" max="5897" width="16.5703125" style="50" customWidth="1"/>
    <col min="5898" max="5898" width="13.42578125" style="50" customWidth="1"/>
    <col min="5899" max="5899" width="11.85546875" style="50" customWidth="1"/>
    <col min="5900" max="6144" width="9.140625" style="50"/>
    <col min="6145" max="6145" width="2.85546875" style="50" customWidth="1"/>
    <col min="6146" max="6146" width="4.42578125" style="50" customWidth="1"/>
    <col min="6147" max="6147" width="14.85546875" style="50" customWidth="1"/>
    <col min="6148" max="6148" width="9.140625" style="50" customWidth="1"/>
    <col min="6149" max="6149" width="9.7109375" style="50" customWidth="1"/>
    <col min="6150" max="6150" width="10.28515625" style="50" customWidth="1"/>
    <col min="6151" max="6151" width="17.7109375" style="50" bestFit="1" customWidth="1"/>
    <col min="6152" max="6152" width="15.85546875" style="50" customWidth="1"/>
    <col min="6153" max="6153" width="16.5703125" style="50" customWidth="1"/>
    <col min="6154" max="6154" width="13.42578125" style="50" customWidth="1"/>
    <col min="6155" max="6155" width="11.85546875" style="50" customWidth="1"/>
    <col min="6156" max="6400" width="9.140625" style="50"/>
    <col min="6401" max="6401" width="2.85546875" style="50" customWidth="1"/>
    <col min="6402" max="6402" width="4.42578125" style="50" customWidth="1"/>
    <col min="6403" max="6403" width="14.85546875" style="50" customWidth="1"/>
    <col min="6404" max="6404" width="9.140625" style="50" customWidth="1"/>
    <col min="6405" max="6405" width="9.7109375" style="50" customWidth="1"/>
    <col min="6406" max="6406" width="10.28515625" style="50" customWidth="1"/>
    <col min="6407" max="6407" width="17.7109375" style="50" bestFit="1" customWidth="1"/>
    <col min="6408" max="6408" width="15.85546875" style="50" customWidth="1"/>
    <col min="6409" max="6409" width="16.5703125" style="50" customWidth="1"/>
    <col min="6410" max="6410" width="13.42578125" style="50" customWidth="1"/>
    <col min="6411" max="6411" width="11.85546875" style="50" customWidth="1"/>
    <col min="6412" max="6656" width="9.140625" style="50"/>
    <col min="6657" max="6657" width="2.85546875" style="50" customWidth="1"/>
    <col min="6658" max="6658" width="4.42578125" style="50" customWidth="1"/>
    <col min="6659" max="6659" width="14.85546875" style="50" customWidth="1"/>
    <col min="6660" max="6660" width="9.140625" style="50" customWidth="1"/>
    <col min="6661" max="6661" width="9.7109375" style="50" customWidth="1"/>
    <col min="6662" max="6662" width="10.28515625" style="50" customWidth="1"/>
    <col min="6663" max="6663" width="17.7109375" style="50" bestFit="1" customWidth="1"/>
    <col min="6664" max="6664" width="15.85546875" style="50" customWidth="1"/>
    <col min="6665" max="6665" width="16.5703125" style="50" customWidth="1"/>
    <col min="6666" max="6666" width="13.42578125" style="50" customWidth="1"/>
    <col min="6667" max="6667" width="11.85546875" style="50" customWidth="1"/>
    <col min="6668" max="6912" width="9.140625" style="50"/>
    <col min="6913" max="6913" width="2.85546875" style="50" customWidth="1"/>
    <col min="6914" max="6914" width="4.42578125" style="50" customWidth="1"/>
    <col min="6915" max="6915" width="14.85546875" style="50" customWidth="1"/>
    <col min="6916" max="6916" width="9.140625" style="50" customWidth="1"/>
    <col min="6917" max="6917" width="9.7109375" style="50" customWidth="1"/>
    <col min="6918" max="6918" width="10.28515625" style="50" customWidth="1"/>
    <col min="6919" max="6919" width="17.7109375" style="50" bestFit="1" customWidth="1"/>
    <col min="6920" max="6920" width="15.85546875" style="50" customWidth="1"/>
    <col min="6921" max="6921" width="16.5703125" style="50" customWidth="1"/>
    <col min="6922" max="6922" width="13.42578125" style="50" customWidth="1"/>
    <col min="6923" max="6923" width="11.85546875" style="50" customWidth="1"/>
    <col min="6924" max="7168" width="9.140625" style="50"/>
    <col min="7169" max="7169" width="2.85546875" style="50" customWidth="1"/>
    <col min="7170" max="7170" width="4.42578125" style="50" customWidth="1"/>
    <col min="7171" max="7171" width="14.85546875" style="50" customWidth="1"/>
    <col min="7172" max="7172" width="9.140625" style="50" customWidth="1"/>
    <col min="7173" max="7173" width="9.7109375" style="50" customWidth="1"/>
    <col min="7174" max="7174" width="10.28515625" style="50" customWidth="1"/>
    <col min="7175" max="7175" width="17.7109375" style="50" bestFit="1" customWidth="1"/>
    <col min="7176" max="7176" width="15.85546875" style="50" customWidth="1"/>
    <col min="7177" max="7177" width="16.5703125" style="50" customWidth="1"/>
    <col min="7178" max="7178" width="13.42578125" style="50" customWidth="1"/>
    <col min="7179" max="7179" width="11.85546875" style="50" customWidth="1"/>
    <col min="7180" max="7424" width="9.140625" style="50"/>
    <col min="7425" max="7425" width="2.85546875" style="50" customWidth="1"/>
    <col min="7426" max="7426" width="4.42578125" style="50" customWidth="1"/>
    <col min="7427" max="7427" width="14.85546875" style="50" customWidth="1"/>
    <col min="7428" max="7428" width="9.140625" style="50" customWidth="1"/>
    <col min="7429" max="7429" width="9.7109375" style="50" customWidth="1"/>
    <col min="7430" max="7430" width="10.28515625" style="50" customWidth="1"/>
    <col min="7431" max="7431" width="17.7109375" style="50" bestFit="1" customWidth="1"/>
    <col min="7432" max="7432" width="15.85546875" style="50" customWidth="1"/>
    <col min="7433" max="7433" width="16.5703125" style="50" customWidth="1"/>
    <col min="7434" max="7434" width="13.42578125" style="50" customWidth="1"/>
    <col min="7435" max="7435" width="11.85546875" style="50" customWidth="1"/>
    <col min="7436" max="7680" width="9.140625" style="50"/>
    <col min="7681" max="7681" width="2.85546875" style="50" customWidth="1"/>
    <col min="7682" max="7682" width="4.42578125" style="50" customWidth="1"/>
    <col min="7683" max="7683" width="14.85546875" style="50" customWidth="1"/>
    <col min="7684" max="7684" width="9.140625" style="50" customWidth="1"/>
    <col min="7685" max="7685" width="9.7109375" style="50" customWidth="1"/>
    <col min="7686" max="7686" width="10.28515625" style="50" customWidth="1"/>
    <col min="7687" max="7687" width="17.7109375" style="50" bestFit="1" customWidth="1"/>
    <col min="7688" max="7688" width="15.85546875" style="50" customWidth="1"/>
    <col min="7689" max="7689" width="16.5703125" style="50" customWidth="1"/>
    <col min="7690" max="7690" width="13.42578125" style="50" customWidth="1"/>
    <col min="7691" max="7691" width="11.85546875" style="50" customWidth="1"/>
    <col min="7692" max="7936" width="9.140625" style="50"/>
    <col min="7937" max="7937" width="2.85546875" style="50" customWidth="1"/>
    <col min="7938" max="7938" width="4.42578125" style="50" customWidth="1"/>
    <col min="7939" max="7939" width="14.85546875" style="50" customWidth="1"/>
    <col min="7940" max="7940" width="9.140625" style="50" customWidth="1"/>
    <col min="7941" max="7941" width="9.7109375" style="50" customWidth="1"/>
    <col min="7942" max="7942" width="10.28515625" style="50" customWidth="1"/>
    <col min="7943" max="7943" width="17.7109375" style="50" bestFit="1" customWidth="1"/>
    <col min="7944" max="7944" width="15.85546875" style="50" customWidth="1"/>
    <col min="7945" max="7945" width="16.5703125" style="50" customWidth="1"/>
    <col min="7946" max="7946" width="13.42578125" style="50" customWidth="1"/>
    <col min="7947" max="7947" width="11.85546875" style="50" customWidth="1"/>
    <col min="7948" max="8192" width="9.140625" style="50"/>
    <col min="8193" max="8193" width="2.85546875" style="50" customWidth="1"/>
    <col min="8194" max="8194" width="4.42578125" style="50" customWidth="1"/>
    <col min="8195" max="8195" width="14.85546875" style="50" customWidth="1"/>
    <col min="8196" max="8196" width="9.140625" style="50" customWidth="1"/>
    <col min="8197" max="8197" width="9.7109375" style="50" customWidth="1"/>
    <col min="8198" max="8198" width="10.28515625" style="50" customWidth="1"/>
    <col min="8199" max="8199" width="17.7109375" style="50" bestFit="1" customWidth="1"/>
    <col min="8200" max="8200" width="15.85546875" style="50" customWidth="1"/>
    <col min="8201" max="8201" width="16.5703125" style="50" customWidth="1"/>
    <col min="8202" max="8202" width="13.42578125" style="50" customWidth="1"/>
    <col min="8203" max="8203" width="11.85546875" style="50" customWidth="1"/>
    <col min="8204" max="8448" width="9.140625" style="50"/>
    <col min="8449" max="8449" width="2.85546875" style="50" customWidth="1"/>
    <col min="8450" max="8450" width="4.42578125" style="50" customWidth="1"/>
    <col min="8451" max="8451" width="14.85546875" style="50" customWidth="1"/>
    <col min="8452" max="8452" width="9.140625" style="50" customWidth="1"/>
    <col min="8453" max="8453" width="9.7109375" style="50" customWidth="1"/>
    <col min="8454" max="8454" width="10.28515625" style="50" customWidth="1"/>
    <col min="8455" max="8455" width="17.7109375" style="50" bestFit="1" customWidth="1"/>
    <col min="8456" max="8456" width="15.85546875" style="50" customWidth="1"/>
    <col min="8457" max="8457" width="16.5703125" style="50" customWidth="1"/>
    <col min="8458" max="8458" width="13.42578125" style="50" customWidth="1"/>
    <col min="8459" max="8459" width="11.85546875" style="50" customWidth="1"/>
    <col min="8460" max="8704" width="9.140625" style="50"/>
    <col min="8705" max="8705" width="2.85546875" style="50" customWidth="1"/>
    <col min="8706" max="8706" width="4.42578125" style="50" customWidth="1"/>
    <col min="8707" max="8707" width="14.85546875" style="50" customWidth="1"/>
    <col min="8708" max="8708" width="9.140625" style="50" customWidth="1"/>
    <col min="8709" max="8709" width="9.7109375" style="50" customWidth="1"/>
    <col min="8710" max="8710" width="10.28515625" style="50" customWidth="1"/>
    <col min="8711" max="8711" width="17.7109375" style="50" bestFit="1" customWidth="1"/>
    <col min="8712" max="8712" width="15.85546875" style="50" customWidth="1"/>
    <col min="8713" max="8713" width="16.5703125" style="50" customWidth="1"/>
    <col min="8714" max="8714" width="13.42578125" style="50" customWidth="1"/>
    <col min="8715" max="8715" width="11.85546875" style="50" customWidth="1"/>
    <col min="8716" max="8960" width="9.140625" style="50"/>
    <col min="8961" max="8961" width="2.85546875" style="50" customWidth="1"/>
    <col min="8962" max="8962" width="4.42578125" style="50" customWidth="1"/>
    <col min="8963" max="8963" width="14.85546875" style="50" customWidth="1"/>
    <col min="8964" max="8964" width="9.140625" style="50" customWidth="1"/>
    <col min="8965" max="8965" width="9.7109375" style="50" customWidth="1"/>
    <col min="8966" max="8966" width="10.28515625" style="50" customWidth="1"/>
    <col min="8967" max="8967" width="17.7109375" style="50" bestFit="1" customWidth="1"/>
    <col min="8968" max="8968" width="15.85546875" style="50" customWidth="1"/>
    <col min="8969" max="8969" width="16.5703125" style="50" customWidth="1"/>
    <col min="8970" max="8970" width="13.42578125" style="50" customWidth="1"/>
    <col min="8971" max="8971" width="11.85546875" style="50" customWidth="1"/>
    <col min="8972" max="9216" width="9.140625" style="50"/>
    <col min="9217" max="9217" width="2.85546875" style="50" customWidth="1"/>
    <col min="9218" max="9218" width="4.42578125" style="50" customWidth="1"/>
    <col min="9219" max="9219" width="14.85546875" style="50" customWidth="1"/>
    <col min="9220" max="9220" width="9.140625" style="50" customWidth="1"/>
    <col min="9221" max="9221" width="9.7109375" style="50" customWidth="1"/>
    <col min="9222" max="9222" width="10.28515625" style="50" customWidth="1"/>
    <col min="9223" max="9223" width="17.7109375" style="50" bestFit="1" customWidth="1"/>
    <col min="9224" max="9224" width="15.85546875" style="50" customWidth="1"/>
    <col min="9225" max="9225" width="16.5703125" style="50" customWidth="1"/>
    <col min="9226" max="9226" width="13.42578125" style="50" customWidth="1"/>
    <col min="9227" max="9227" width="11.85546875" style="50" customWidth="1"/>
    <col min="9228" max="9472" width="9.140625" style="50"/>
    <col min="9473" max="9473" width="2.85546875" style="50" customWidth="1"/>
    <col min="9474" max="9474" width="4.42578125" style="50" customWidth="1"/>
    <col min="9475" max="9475" width="14.85546875" style="50" customWidth="1"/>
    <col min="9476" max="9476" width="9.140625" style="50" customWidth="1"/>
    <col min="9477" max="9477" width="9.7109375" style="50" customWidth="1"/>
    <col min="9478" max="9478" width="10.28515625" style="50" customWidth="1"/>
    <col min="9479" max="9479" width="17.7109375" style="50" bestFit="1" customWidth="1"/>
    <col min="9480" max="9480" width="15.85546875" style="50" customWidth="1"/>
    <col min="9481" max="9481" width="16.5703125" style="50" customWidth="1"/>
    <col min="9482" max="9482" width="13.42578125" style="50" customWidth="1"/>
    <col min="9483" max="9483" width="11.85546875" style="50" customWidth="1"/>
    <col min="9484" max="9728" width="9.140625" style="50"/>
    <col min="9729" max="9729" width="2.85546875" style="50" customWidth="1"/>
    <col min="9730" max="9730" width="4.42578125" style="50" customWidth="1"/>
    <col min="9731" max="9731" width="14.85546875" style="50" customWidth="1"/>
    <col min="9732" max="9732" width="9.140625" style="50" customWidth="1"/>
    <col min="9733" max="9733" width="9.7109375" style="50" customWidth="1"/>
    <col min="9734" max="9734" width="10.28515625" style="50" customWidth="1"/>
    <col min="9735" max="9735" width="17.7109375" style="50" bestFit="1" customWidth="1"/>
    <col min="9736" max="9736" width="15.85546875" style="50" customWidth="1"/>
    <col min="9737" max="9737" width="16.5703125" style="50" customWidth="1"/>
    <col min="9738" max="9738" width="13.42578125" style="50" customWidth="1"/>
    <col min="9739" max="9739" width="11.85546875" style="50" customWidth="1"/>
    <col min="9740" max="9984" width="9.140625" style="50"/>
    <col min="9985" max="9985" width="2.85546875" style="50" customWidth="1"/>
    <col min="9986" max="9986" width="4.42578125" style="50" customWidth="1"/>
    <col min="9987" max="9987" width="14.85546875" style="50" customWidth="1"/>
    <col min="9988" max="9988" width="9.140625" style="50" customWidth="1"/>
    <col min="9989" max="9989" width="9.7109375" style="50" customWidth="1"/>
    <col min="9990" max="9990" width="10.28515625" style="50" customWidth="1"/>
    <col min="9991" max="9991" width="17.7109375" style="50" bestFit="1" customWidth="1"/>
    <col min="9992" max="9992" width="15.85546875" style="50" customWidth="1"/>
    <col min="9993" max="9993" width="16.5703125" style="50" customWidth="1"/>
    <col min="9994" max="9994" width="13.42578125" style="50" customWidth="1"/>
    <col min="9995" max="9995" width="11.85546875" style="50" customWidth="1"/>
    <col min="9996" max="10240" width="9.140625" style="50"/>
    <col min="10241" max="10241" width="2.85546875" style="50" customWidth="1"/>
    <col min="10242" max="10242" width="4.42578125" style="50" customWidth="1"/>
    <col min="10243" max="10243" width="14.85546875" style="50" customWidth="1"/>
    <col min="10244" max="10244" width="9.140625" style="50" customWidth="1"/>
    <col min="10245" max="10245" width="9.7109375" style="50" customWidth="1"/>
    <col min="10246" max="10246" width="10.28515625" style="50" customWidth="1"/>
    <col min="10247" max="10247" width="17.7109375" style="50" bestFit="1" customWidth="1"/>
    <col min="10248" max="10248" width="15.85546875" style="50" customWidth="1"/>
    <col min="10249" max="10249" width="16.5703125" style="50" customWidth="1"/>
    <col min="10250" max="10250" width="13.42578125" style="50" customWidth="1"/>
    <col min="10251" max="10251" width="11.85546875" style="50" customWidth="1"/>
    <col min="10252" max="10496" width="9.140625" style="50"/>
    <col min="10497" max="10497" width="2.85546875" style="50" customWidth="1"/>
    <col min="10498" max="10498" width="4.42578125" style="50" customWidth="1"/>
    <col min="10499" max="10499" width="14.85546875" style="50" customWidth="1"/>
    <col min="10500" max="10500" width="9.140625" style="50" customWidth="1"/>
    <col min="10501" max="10501" width="9.7109375" style="50" customWidth="1"/>
    <col min="10502" max="10502" width="10.28515625" style="50" customWidth="1"/>
    <col min="10503" max="10503" width="17.7109375" style="50" bestFit="1" customWidth="1"/>
    <col min="10504" max="10504" width="15.85546875" style="50" customWidth="1"/>
    <col min="10505" max="10505" width="16.5703125" style="50" customWidth="1"/>
    <col min="10506" max="10506" width="13.42578125" style="50" customWidth="1"/>
    <col min="10507" max="10507" width="11.85546875" style="50" customWidth="1"/>
    <col min="10508" max="10752" width="9.140625" style="50"/>
    <col min="10753" max="10753" width="2.85546875" style="50" customWidth="1"/>
    <col min="10754" max="10754" width="4.42578125" style="50" customWidth="1"/>
    <col min="10755" max="10755" width="14.85546875" style="50" customWidth="1"/>
    <col min="10756" max="10756" width="9.140625" style="50" customWidth="1"/>
    <col min="10757" max="10757" width="9.7109375" style="50" customWidth="1"/>
    <col min="10758" max="10758" width="10.28515625" style="50" customWidth="1"/>
    <col min="10759" max="10759" width="17.7109375" style="50" bestFit="1" customWidth="1"/>
    <col min="10760" max="10760" width="15.85546875" style="50" customWidth="1"/>
    <col min="10761" max="10761" width="16.5703125" style="50" customWidth="1"/>
    <col min="10762" max="10762" width="13.42578125" style="50" customWidth="1"/>
    <col min="10763" max="10763" width="11.85546875" style="50" customWidth="1"/>
    <col min="10764" max="11008" width="9.140625" style="50"/>
    <col min="11009" max="11009" width="2.85546875" style="50" customWidth="1"/>
    <col min="11010" max="11010" width="4.42578125" style="50" customWidth="1"/>
    <col min="11011" max="11011" width="14.85546875" style="50" customWidth="1"/>
    <col min="11012" max="11012" width="9.140625" style="50" customWidth="1"/>
    <col min="11013" max="11013" width="9.7109375" style="50" customWidth="1"/>
    <col min="11014" max="11014" width="10.28515625" style="50" customWidth="1"/>
    <col min="11015" max="11015" width="17.7109375" style="50" bestFit="1" customWidth="1"/>
    <col min="11016" max="11016" width="15.85546875" style="50" customWidth="1"/>
    <col min="11017" max="11017" width="16.5703125" style="50" customWidth="1"/>
    <col min="11018" max="11018" width="13.42578125" style="50" customWidth="1"/>
    <col min="11019" max="11019" width="11.85546875" style="50" customWidth="1"/>
    <col min="11020" max="11264" width="9.140625" style="50"/>
    <col min="11265" max="11265" width="2.85546875" style="50" customWidth="1"/>
    <col min="11266" max="11266" width="4.42578125" style="50" customWidth="1"/>
    <col min="11267" max="11267" width="14.85546875" style="50" customWidth="1"/>
    <col min="11268" max="11268" width="9.140625" style="50" customWidth="1"/>
    <col min="11269" max="11269" width="9.7109375" style="50" customWidth="1"/>
    <col min="11270" max="11270" width="10.28515625" style="50" customWidth="1"/>
    <col min="11271" max="11271" width="17.7109375" style="50" bestFit="1" customWidth="1"/>
    <col min="11272" max="11272" width="15.85546875" style="50" customWidth="1"/>
    <col min="11273" max="11273" width="16.5703125" style="50" customWidth="1"/>
    <col min="11274" max="11274" width="13.42578125" style="50" customWidth="1"/>
    <col min="11275" max="11275" width="11.85546875" style="50" customWidth="1"/>
    <col min="11276" max="11520" width="9.140625" style="50"/>
    <col min="11521" max="11521" width="2.85546875" style="50" customWidth="1"/>
    <col min="11522" max="11522" width="4.42578125" style="50" customWidth="1"/>
    <col min="11523" max="11523" width="14.85546875" style="50" customWidth="1"/>
    <col min="11524" max="11524" width="9.140625" style="50" customWidth="1"/>
    <col min="11525" max="11525" width="9.7109375" style="50" customWidth="1"/>
    <col min="11526" max="11526" width="10.28515625" style="50" customWidth="1"/>
    <col min="11527" max="11527" width="17.7109375" style="50" bestFit="1" customWidth="1"/>
    <col min="11528" max="11528" width="15.85546875" style="50" customWidth="1"/>
    <col min="11529" max="11529" width="16.5703125" style="50" customWidth="1"/>
    <col min="11530" max="11530" width="13.42578125" style="50" customWidth="1"/>
    <col min="11531" max="11531" width="11.85546875" style="50" customWidth="1"/>
    <col min="11532" max="11776" width="9.140625" style="50"/>
    <col min="11777" max="11777" width="2.85546875" style="50" customWidth="1"/>
    <col min="11778" max="11778" width="4.42578125" style="50" customWidth="1"/>
    <col min="11779" max="11779" width="14.85546875" style="50" customWidth="1"/>
    <col min="11780" max="11780" width="9.140625" style="50" customWidth="1"/>
    <col min="11781" max="11781" width="9.7109375" style="50" customWidth="1"/>
    <col min="11782" max="11782" width="10.28515625" style="50" customWidth="1"/>
    <col min="11783" max="11783" width="17.7109375" style="50" bestFit="1" customWidth="1"/>
    <col min="11784" max="11784" width="15.85546875" style="50" customWidth="1"/>
    <col min="11785" max="11785" width="16.5703125" style="50" customWidth="1"/>
    <col min="11786" max="11786" width="13.42578125" style="50" customWidth="1"/>
    <col min="11787" max="11787" width="11.85546875" style="50" customWidth="1"/>
    <col min="11788" max="12032" width="9.140625" style="50"/>
    <col min="12033" max="12033" width="2.85546875" style="50" customWidth="1"/>
    <col min="12034" max="12034" width="4.42578125" style="50" customWidth="1"/>
    <col min="12035" max="12035" width="14.85546875" style="50" customWidth="1"/>
    <col min="12036" max="12036" width="9.140625" style="50" customWidth="1"/>
    <col min="12037" max="12037" width="9.7109375" style="50" customWidth="1"/>
    <col min="12038" max="12038" width="10.28515625" style="50" customWidth="1"/>
    <col min="12039" max="12039" width="17.7109375" style="50" bestFit="1" customWidth="1"/>
    <col min="12040" max="12040" width="15.85546875" style="50" customWidth="1"/>
    <col min="12041" max="12041" width="16.5703125" style="50" customWidth="1"/>
    <col min="12042" max="12042" width="13.42578125" style="50" customWidth="1"/>
    <col min="12043" max="12043" width="11.85546875" style="50" customWidth="1"/>
    <col min="12044" max="12288" width="9.140625" style="50"/>
    <col min="12289" max="12289" width="2.85546875" style="50" customWidth="1"/>
    <col min="12290" max="12290" width="4.42578125" style="50" customWidth="1"/>
    <col min="12291" max="12291" width="14.85546875" style="50" customWidth="1"/>
    <col min="12292" max="12292" width="9.140625" style="50" customWidth="1"/>
    <col min="12293" max="12293" width="9.7109375" style="50" customWidth="1"/>
    <col min="12294" max="12294" width="10.28515625" style="50" customWidth="1"/>
    <col min="12295" max="12295" width="17.7109375" style="50" bestFit="1" customWidth="1"/>
    <col min="12296" max="12296" width="15.85546875" style="50" customWidth="1"/>
    <col min="12297" max="12297" width="16.5703125" style="50" customWidth="1"/>
    <col min="12298" max="12298" width="13.42578125" style="50" customWidth="1"/>
    <col min="12299" max="12299" width="11.85546875" style="50" customWidth="1"/>
    <col min="12300" max="12544" width="9.140625" style="50"/>
    <col min="12545" max="12545" width="2.85546875" style="50" customWidth="1"/>
    <col min="12546" max="12546" width="4.42578125" style="50" customWidth="1"/>
    <col min="12547" max="12547" width="14.85546875" style="50" customWidth="1"/>
    <col min="12548" max="12548" width="9.140625" style="50" customWidth="1"/>
    <col min="12549" max="12549" width="9.7109375" style="50" customWidth="1"/>
    <col min="12550" max="12550" width="10.28515625" style="50" customWidth="1"/>
    <col min="12551" max="12551" width="17.7109375" style="50" bestFit="1" customWidth="1"/>
    <col min="12552" max="12552" width="15.85546875" style="50" customWidth="1"/>
    <col min="12553" max="12553" width="16.5703125" style="50" customWidth="1"/>
    <col min="12554" max="12554" width="13.42578125" style="50" customWidth="1"/>
    <col min="12555" max="12555" width="11.85546875" style="50" customWidth="1"/>
    <col min="12556" max="12800" width="9.140625" style="50"/>
    <col min="12801" max="12801" width="2.85546875" style="50" customWidth="1"/>
    <col min="12802" max="12802" width="4.42578125" style="50" customWidth="1"/>
    <col min="12803" max="12803" width="14.85546875" style="50" customWidth="1"/>
    <col min="12804" max="12804" width="9.140625" style="50" customWidth="1"/>
    <col min="12805" max="12805" width="9.7109375" style="50" customWidth="1"/>
    <col min="12806" max="12806" width="10.28515625" style="50" customWidth="1"/>
    <col min="12807" max="12807" width="17.7109375" style="50" bestFit="1" customWidth="1"/>
    <col min="12808" max="12808" width="15.85546875" style="50" customWidth="1"/>
    <col min="12809" max="12809" width="16.5703125" style="50" customWidth="1"/>
    <col min="12810" max="12810" width="13.42578125" style="50" customWidth="1"/>
    <col min="12811" max="12811" width="11.85546875" style="50" customWidth="1"/>
    <col min="12812" max="13056" width="9.140625" style="50"/>
    <col min="13057" max="13057" width="2.85546875" style="50" customWidth="1"/>
    <col min="13058" max="13058" width="4.42578125" style="50" customWidth="1"/>
    <col min="13059" max="13059" width="14.85546875" style="50" customWidth="1"/>
    <col min="13060" max="13060" width="9.140625" style="50" customWidth="1"/>
    <col min="13061" max="13061" width="9.7109375" style="50" customWidth="1"/>
    <col min="13062" max="13062" width="10.28515625" style="50" customWidth="1"/>
    <col min="13063" max="13063" width="17.7109375" style="50" bestFit="1" customWidth="1"/>
    <col min="13064" max="13064" width="15.85546875" style="50" customWidth="1"/>
    <col min="13065" max="13065" width="16.5703125" style="50" customWidth="1"/>
    <col min="13066" max="13066" width="13.42578125" style="50" customWidth="1"/>
    <col min="13067" max="13067" width="11.85546875" style="50" customWidth="1"/>
    <col min="13068" max="13312" width="9.140625" style="50"/>
    <col min="13313" max="13313" width="2.85546875" style="50" customWidth="1"/>
    <col min="13314" max="13314" width="4.42578125" style="50" customWidth="1"/>
    <col min="13315" max="13315" width="14.85546875" style="50" customWidth="1"/>
    <col min="13316" max="13316" width="9.140625" style="50" customWidth="1"/>
    <col min="13317" max="13317" width="9.7109375" style="50" customWidth="1"/>
    <col min="13318" max="13318" width="10.28515625" style="50" customWidth="1"/>
    <col min="13319" max="13319" width="17.7109375" style="50" bestFit="1" customWidth="1"/>
    <col min="13320" max="13320" width="15.85546875" style="50" customWidth="1"/>
    <col min="13321" max="13321" width="16.5703125" style="50" customWidth="1"/>
    <col min="13322" max="13322" width="13.42578125" style="50" customWidth="1"/>
    <col min="13323" max="13323" width="11.85546875" style="50" customWidth="1"/>
    <col min="13324" max="13568" width="9.140625" style="50"/>
    <col min="13569" max="13569" width="2.85546875" style="50" customWidth="1"/>
    <col min="13570" max="13570" width="4.42578125" style="50" customWidth="1"/>
    <col min="13571" max="13571" width="14.85546875" style="50" customWidth="1"/>
    <col min="13572" max="13572" width="9.140625" style="50" customWidth="1"/>
    <col min="13573" max="13573" width="9.7109375" style="50" customWidth="1"/>
    <col min="13574" max="13574" width="10.28515625" style="50" customWidth="1"/>
    <col min="13575" max="13575" width="17.7109375" style="50" bestFit="1" customWidth="1"/>
    <col min="13576" max="13576" width="15.85546875" style="50" customWidth="1"/>
    <col min="13577" max="13577" width="16.5703125" style="50" customWidth="1"/>
    <col min="13578" max="13578" width="13.42578125" style="50" customWidth="1"/>
    <col min="13579" max="13579" width="11.85546875" style="50" customWidth="1"/>
    <col min="13580" max="13824" width="9.140625" style="50"/>
    <col min="13825" max="13825" width="2.85546875" style="50" customWidth="1"/>
    <col min="13826" max="13826" width="4.42578125" style="50" customWidth="1"/>
    <col min="13827" max="13827" width="14.85546875" style="50" customWidth="1"/>
    <col min="13828" max="13828" width="9.140625" style="50" customWidth="1"/>
    <col min="13829" max="13829" width="9.7109375" style="50" customWidth="1"/>
    <col min="13830" max="13830" width="10.28515625" style="50" customWidth="1"/>
    <col min="13831" max="13831" width="17.7109375" style="50" bestFit="1" customWidth="1"/>
    <col min="13832" max="13832" width="15.85546875" style="50" customWidth="1"/>
    <col min="13833" max="13833" width="16.5703125" style="50" customWidth="1"/>
    <col min="13834" max="13834" width="13.42578125" style="50" customWidth="1"/>
    <col min="13835" max="13835" width="11.85546875" style="50" customWidth="1"/>
    <col min="13836" max="14080" width="9.140625" style="50"/>
    <col min="14081" max="14081" width="2.85546875" style="50" customWidth="1"/>
    <col min="14082" max="14082" width="4.42578125" style="50" customWidth="1"/>
    <col min="14083" max="14083" width="14.85546875" style="50" customWidth="1"/>
    <col min="14084" max="14084" width="9.140625" style="50" customWidth="1"/>
    <col min="14085" max="14085" width="9.7109375" style="50" customWidth="1"/>
    <col min="14086" max="14086" width="10.28515625" style="50" customWidth="1"/>
    <col min="14087" max="14087" width="17.7109375" style="50" bestFit="1" customWidth="1"/>
    <col min="14088" max="14088" width="15.85546875" style="50" customWidth="1"/>
    <col min="14089" max="14089" width="16.5703125" style="50" customWidth="1"/>
    <col min="14090" max="14090" width="13.42578125" style="50" customWidth="1"/>
    <col min="14091" max="14091" width="11.85546875" style="50" customWidth="1"/>
    <col min="14092" max="14336" width="9.140625" style="50"/>
    <col min="14337" max="14337" width="2.85546875" style="50" customWidth="1"/>
    <col min="14338" max="14338" width="4.42578125" style="50" customWidth="1"/>
    <col min="14339" max="14339" width="14.85546875" style="50" customWidth="1"/>
    <col min="14340" max="14340" width="9.140625" style="50" customWidth="1"/>
    <col min="14341" max="14341" width="9.7109375" style="50" customWidth="1"/>
    <col min="14342" max="14342" width="10.28515625" style="50" customWidth="1"/>
    <col min="14343" max="14343" width="17.7109375" style="50" bestFit="1" customWidth="1"/>
    <col min="14344" max="14344" width="15.85546875" style="50" customWidth="1"/>
    <col min="14345" max="14345" width="16.5703125" style="50" customWidth="1"/>
    <col min="14346" max="14346" width="13.42578125" style="50" customWidth="1"/>
    <col min="14347" max="14347" width="11.85546875" style="50" customWidth="1"/>
    <col min="14348" max="14592" width="9.140625" style="50"/>
    <col min="14593" max="14593" width="2.85546875" style="50" customWidth="1"/>
    <col min="14594" max="14594" width="4.42578125" style="50" customWidth="1"/>
    <col min="14595" max="14595" width="14.85546875" style="50" customWidth="1"/>
    <col min="14596" max="14596" width="9.140625" style="50" customWidth="1"/>
    <col min="14597" max="14597" width="9.7109375" style="50" customWidth="1"/>
    <col min="14598" max="14598" width="10.28515625" style="50" customWidth="1"/>
    <col min="14599" max="14599" width="17.7109375" style="50" bestFit="1" customWidth="1"/>
    <col min="14600" max="14600" width="15.85546875" style="50" customWidth="1"/>
    <col min="14601" max="14601" width="16.5703125" style="50" customWidth="1"/>
    <col min="14602" max="14602" width="13.42578125" style="50" customWidth="1"/>
    <col min="14603" max="14603" width="11.85546875" style="50" customWidth="1"/>
    <col min="14604" max="14848" width="9.140625" style="50"/>
    <col min="14849" max="14849" width="2.85546875" style="50" customWidth="1"/>
    <col min="14850" max="14850" width="4.42578125" style="50" customWidth="1"/>
    <col min="14851" max="14851" width="14.85546875" style="50" customWidth="1"/>
    <col min="14852" max="14852" width="9.140625" style="50" customWidth="1"/>
    <col min="14853" max="14853" width="9.7109375" style="50" customWidth="1"/>
    <col min="14854" max="14854" width="10.28515625" style="50" customWidth="1"/>
    <col min="14855" max="14855" width="17.7109375" style="50" bestFit="1" customWidth="1"/>
    <col min="14856" max="14856" width="15.85546875" style="50" customWidth="1"/>
    <col min="14857" max="14857" width="16.5703125" style="50" customWidth="1"/>
    <col min="14858" max="14858" width="13.42578125" style="50" customWidth="1"/>
    <col min="14859" max="14859" width="11.85546875" style="50" customWidth="1"/>
    <col min="14860" max="15104" width="9.140625" style="50"/>
    <col min="15105" max="15105" width="2.85546875" style="50" customWidth="1"/>
    <col min="15106" max="15106" width="4.42578125" style="50" customWidth="1"/>
    <col min="15107" max="15107" width="14.85546875" style="50" customWidth="1"/>
    <col min="15108" max="15108" width="9.140625" style="50" customWidth="1"/>
    <col min="15109" max="15109" width="9.7109375" style="50" customWidth="1"/>
    <col min="15110" max="15110" width="10.28515625" style="50" customWidth="1"/>
    <col min="15111" max="15111" width="17.7109375" style="50" bestFit="1" customWidth="1"/>
    <col min="15112" max="15112" width="15.85546875" style="50" customWidth="1"/>
    <col min="15113" max="15113" width="16.5703125" style="50" customWidth="1"/>
    <col min="15114" max="15114" width="13.42578125" style="50" customWidth="1"/>
    <col min="15115" max="15115" width="11.85546875" style="50" customWidth="1"/>
    <col min="15116" max="15360" width="9.140625" style="50"/>
    <col min="15361" max="15361" width="2.85546875" style="50" customWidth="1"/>
    <col min="15362" max="15362" width="4.42578125" style="50" customWidth="1"/>
    <col min="15363" max="15363" width="14.85546875" style="50" customWidth="1"/>
    <col min="15364" max="15364" width="9.140625" style="50" customWidth="1"/>
    <col min="15365" max="15365" width="9.7109375" style="50" customWidth="1"/>
    <col min="15366" max="15366" width="10.28515625" style="50" customWidth="1"/>
    <col min="15367" max="15367" width="17.7109375" style="50" bestFit="1" customWidth="1"/>
    <col min="15368" max="15368" width="15.85546875" style="50" customWidth="1"/>
    <col min="15369" max="15369" width="16.5703125" style="50" customWidth="1"/>
    <col min="15370" max="15370" width="13.42578125" style="50" customWidth="1"/>
    <col min="15371" max="15371" width="11.85546875" style="50" customWidth="1"/>
    <col min="15372" max="15616" width="9.140625" style="50"/>
    <col min="15617" max="15617" width="2.85546875" style="50" customWidth="1"/>
    <col min="15618" max="15618" width="4.42578125" style="50" customWidth="1"/>
    <col min="15619" max="15619" width="14.85546875" style="50" customWidth="1"/>
    <col min="15620" max="15620" width="9.140625" style="50" customWidth="1"/>
    <col min="15621" max="15621" width="9.7109375" style="50" customWidth="1"/>
    <col min="15622" max="15622" width="10.28515625" style="50" customWidth="1"/>
    <col min="15623" max="15623" width="17.7109375" style="50" bestFit="1" customWidth="1"/>
    <col min="15624" max="15624" width="15.85546875" style="50" customWidth="1"/>
    <col min="15625" max="15625" width="16.5703125" style="50" customWidth="1"/>
    <col min="15626" max="15626" width="13.42578125" style="50" customWidth="1"/>
    <col min="15627" max="15627" width="11.85546875" style="50" customWidth="1"/>
    <col min="15628" max="15872" width="9.140625" style="50"/>
    <col min="15873" max="15873" width="2.85546875" style="50" customWidth="1"/>
    <col min="15874" max="15874" width="4.42578125" style="50" customWidth="1"/>
    <col min="15875" max="15875" width="14.85546875" style="50" customWidth="1"/>
    <col min="15876" max="15876" width="9.140625" style="50" customWidth="1"/>
    <col min="15877" max="15877" width="9.7109375" style="50" customWidth="1"/>
    <col min="15878" max="15878" width="10.28515625" style="50" customWidth="1"/>
    <col min="15879" max="15879" width="17.7109375" style="50" bestFit="1" customWidth="1"/>
    <col min="15880" max="15880" width="15.85546875" style="50" customWidth="1"/>
    <col min="15881" max="15881" width="16.5703125" style="50" customWidth="1"/>
    <col min="15882" max="15882" width="13.42578125" style="50" customWidth="1"/>
    <col min="15883" max="15883" width="11.85546875" style="50" customWidth="1"/>
    <col min="15884" max="16128" width="9.140625" style="50"/>
    <col min="16129" max="16129" width="2.85546875" style="50" customWidth="1"/>
    <col min="16130" max="16130" width="4.42578125" style="50" customWidth="1"/>
    <col min="16131" max="16131" width="14.85546875" style="50" customWidth="1"/>
    <col min="16132" max="16132" width="9.140625" style="50" customWidth="1"/>
    <col min="16133" max="16133" width="9.7109375" style="50" customWidth="1"/>
    <col min="16134" max="16134" width="10.28515625" style="50" customWidth="1"/>
    <col min="16135" max="16135" width="17.7109375" style="50" bestFit="1" customWidth="1"/>
    <col min="16136" max="16136" width="15.85546875" style="50" customWidth="1"/>
    <col min="16137" max="16137" width="16.5703125" style="50" customWidth="1"/>
    <col min="16138" max="16138" width="13.42578125" style="50" customWidth="1"/>
    <col min="16139" max="16139" width="11.85546875" style="50" customWidth="1"/>
    <col min="16140" max="16384" width="9.140625" style="50"/>
  </cols>
  <sheetData>
    <row r="1" spans="1:9" ht="6" customHeight="1" thickBot="1" x14ac:dyDescent="0.3">
      <c r="A1" s="48"/>
      <c r="B1" s="49"/>
      <c r="C1" s="49"/>
      <c r="D1" s="49"/>
      <c r="E1" s="49"/>
      <c r="F1" s="49"/>
      <c r="G1" s="49"/>
    </row>
    <row r="2" spans="1:9" ht="18" x14ac:dyDescent="0.25">
      <c r="A2" s="48"/>
      <c r="B2" s="410" t="s">
        <v>426</v>
      </c>
      <c r="C2" s="411"/>
      <c r="D2" s="411"/>
      <c r="E2" s="411"/>
      <c r="F2" s="411"/>
      <c r="G2" s="411"/>
      <c r="H2" s="411"/>
      <c r="I2" s="412"/>
    </row>
    <row r="3" spans="1:9" ht="6.75" customHeight="1" x14ac:dyDescent="0.2">
      <c r="A3" s="48"/>
      <c r="B3" s="413"/>
      <c r="C3" s="414"/>
      <c r="D3" s="414"/>
      <c r="E3" s="414"/>
      <c r="F3" s="414"/>
      <c r="G3" s="414"/>
      <c r="H3" s="414"/>
      <c r="I3" s="415"/>
    </row>
    <row r="4" spans="1:9" s="51" customFormat="1" ht="15.75" x14ac:dyDescent="0.25">
      <c r="B4" s="416" t="s">
        <v>336</v>
      </c>
      <c r="C4" s="417"/>
      <c r="D4" s="417"/>
      <c r="E4" s="417"/>
      <c r="F4" s="417"/>
      <c r="G4" s="418"/>
      <c r="H4" s="418"/>
      <c r="I4" s="419"/>
    </row>
    <row r="5" spans="1:9" ht="48" customHeight="1" x14ac:dyDescent="0.2">
      <c r="A5" s="48"/>
      <c r="B5" s="52"/>
      <c r="C5" s="420" t="s">
        <v>337</v>
      </c>
      <c r="D5" s="421"/>
      <c r="E5" s="53" t="s">
        <v>473</v>
      </c>
      <c r="F5" s="53" t="s">
        <v>338</v>
      </c>
      <c r="G5" s="53" t="s">
        <v>395</v>
      </c>
      <c r="H5" s="53" t="s">
        <v>2562</v>
      </c>
      <c r="I5" s="54" t="s">
        <v>2559</v>
      </c>
    </row>
    <row r="6" spans="1:9" x14ac:dyDescent="0.2">
      <c r="A6" s="48"/>
      <c r="B6" s="422" t="s">
        <v>339</v>
      </c>
      <c r="C6" s="423"/>
      <c r="D6" s="423"/>
      <c r="E6" s="424"/>
      <c r="F6" s="55" t="s">
        <v>340</v>
      </c>
      <c r="G6" s="55" t="s">
        <v>341</v>
      </c>
      <c r="H6" s="55" t="s">
        <v>342</v>
      </c>
      <c r="I6" s="56" t="s">
        <v>343</v>
      </c>
    </row>
    <row r="7" spans="1:9" x14ac:dyDescent="0.2">
      <c r="A7" s="48"/>
      <c r="B7" s="57">
        <v>1</v>
      </c>
      <c r="C7" s="408" t="s">
        <v>344</v>
      </c>
      <c r="D7" s="409"/>
      <c r="E7" s="58" t="s">
        <v>345</v>
      </c>
      <c r="F7" s="58">
        <v>48</v>
      </c>
      <c r="G7" s="96">
        <f>SUMIFS('A1 - Seznam míst plnění vnější'!$N$5:$N$1418,'A1 - Seznam míst plnění vnější'!$L$5:$L$1418,'C - Sazby a jednotkové ceny'!E7,'A1 - Seznam míst plnění vnější'!$M$5:$M$1418,'C - Sazby a jednotkové ceny'!F7)+SUMIFS('A2 - Seznam míst plnění vnitřní'!$K$5:$K$1131,'A2 - Seznam míst plnění vnitřní'!$I$5:$I$1131,'C - Sazby a jednotkové ceny'!E7,'A2 - Seznam míst plnění vnitřní'!$J$5:$J$1131,'C - Sazby a jednotkové ceny'!F7)</f>
        <v>3</v>
      </c>
      <c r="H7" s="59">
        <f>(VLOOKUP(F7,'ZADÁVACÍ LIST'!$B$21:$L$27,11,FALSE))*(VLOOKUP(E7,'ZADÁVACÍ LIST'!$B$9:$L$17,11,FALSE))</f>
        <v>0</v>
      </c>
      <c r="I7" s="60">
        <f>F7*G7*H7*(365/12/28)</f>
        <v>0</v>
      </c>
    </row>
    <row r="8" spans="1:9" x14ac:dyDescent="0.2">
      <c r="A8" s="48"/>
      <c r="B8" s="57">
        <v>2</v>
      </c>
      <c r="C8" s="408" t="s">
        <v>344</v>
      </c>
      <c r="D8" s="409"/>
      <c r="E8" s="58" t="s">
        <v>345</v>
      </c>
      <c r="F8" s="58">
        <v>28</v>
      </c>
      <c r="G8" s="96">
        <f>SUMIFS('A1 - Seznam míst plnění vnější'!$N$5:$N$1418,'A1 - Seznam míst plnění vnější'!$L$5:$L$1418,'C - Sazby a jednotkové ceny'!E8,'A1 - Seznam míst plnění vnější'!$M$5:$M$1418,'C - Sazby a jednotkové ceny'!F8)+SUMIFS('A2 - Seznam míst plnění vnitřní'!$K$5:$K$1131,'A2 - Seznam míst plnění vnitřní'!$I$5:$I$1131,'C - Sazby a jednotkové ceny'!E8,'A2 - Seznam míst plnění vnitřní'!$J$5:$J$1131,'C - Sazby a jednotkové ceny'!F8)</f>
        <v>3</v>
      </c>
      <c r="H8" s="59">
        <f>(VLOOKUP(F8,'ZADÁVACÍ LIST'!$B$21:$L$27,11,FALSE))*(VLOOKUP(E8,'ZADÁVACÍ LIST'!$B$9:$L$17,11,FALSE))</f>
        <v>0</v>
      </c>
      <c r="I8" s="60">
        <f t="shared" ref="I8:I69" si="0">F8*G8*H8*(365/12/28)</f>
        <v>0</v>
      </c>
    </row>
    <row r="9" spans="1:9" x14ac:dyDescent="0.2">
      <c r="A9" s="48"/>
      <c r="B9" s="57">
        <v>3</v>
      </c>
      <c r="C9" s="408" t="s">
        <v>344</v>
      </c>
      <c r="D9" s="409"/>
      <c r="E9" s="58" t="s">
        <v>345</v>
      </c>
      <c r="F9" s="58">
        <v>20</v>
      </c>
      <c r="G9" s="96">
        <f>SUMIFS('A1 - Seznam míst plnění vnější'!$N$5:$N$1418,'A1 - Seznam míst plnění vnější'!$L$5:$L$1418,'C - Sazby a jednotkové ceny'!E9,'A1 - Seznam míst plnění vnější'!$M$5:$M$1418,'C - Sazby a jednotkové ceny'!F9)+SUMIFS('A2 - Seznam míst plnění vnitřní'!$K$5:$K$1131,'A2 - Seznam míst plnění vnitřní'!$I$5:$I$1131,'C - Sazby a jednotkové ceny'!E9,'A2 - Seznam míst plnění vnitřní'!$J$5:$J$1131,'C - Sazby a jednotkové ceny'!F9)</f>
        <v>22</v>
      </c>
      <c r="H9" s="59">
        <f>(VLOOKUP(F9,'ZADÁVACÍ LIST'!$B$21:$L$27,11,FALSE))*(VLOOKUP(E9,'ZADÁVACÍ LIST'!$B$9:$L$17,11,FALSE))</f>
        <v>0</v>
      </c>
      <c r="I9" s="60">
        <f t="shared" si="0"/>
        <v>0</v>
      </c>
    </row>
    <row r="10" spans="1:9" x14ac:dyDescent="0.2">
      <c r="A10" s="48"/>
      <c r="B10" s="57">
        <v>4</v>
      </c>
      <c r="C10" s="408" t="s">
        <v>344</v>
      </c>
      <c r="D10" s="409"/>
      <c r="E10" s="58" t="s">
        <v>345</v>
      </c>
      <c r="F10" s="58">
        <v>12</v>
      </c>
      <c r="G10" s="96">
        <f>SUMIFS('A1 - Seznam míst plnění vnější'!$N$5:$N$1418,'A1 - Seznam míst plnění vnější'!$L$5:$L$1418,'C - Sazby a jednotkové ceny'!E10,'A1 - Seznam míst plnění vnější'!$M$5:$M$1418,'C - Sazby a jednotkové ceny'!F10)+SUMIFS('A2 - Seznam míst plnění vnitřní'!$K$5:$K$1131,'A2 - Seznam míst plnění vnitřní'!$I$5:$I$1131,'C - Sazby a jednotkové ceny'!E10,'A2 - Seznam míst plnění vnitřní'!$J$5:$J$1131,'C - Sazby a jednotkové ceny'!F10)</f>
        <v>23</v>
      </c>
      <c r="H10" s="59">
        <f>(VLOOKUP(F10,'ZADÁVACÍ LIST'!$B$21:$L$27,11,FALSE))*(VLOOKUP(E10,'ZADÁVACÍ LIST'!$B$9:$L$17,11,FALSE))</f>
        <v>0</v>
      </c>
      <c r="I10" s="60">
        <f t="shared" si="0"/>
        <v>0</v>
      </c>
    </row>
    <row r="11" spans="1:9" x14ac:dyDescent="0.2">
      <c r="A11" s="48"/>
      <c r="B11" s="57">
        <v>5</v>
      </c>
      <c r="C11" s="408" t="s">
        <v>344</v>
      </c>
      <c r="D11" s="409"/>
      <c r="E11" s="58" t="s">
        <v>345</v>
      </c>
      <c r="F11" s="58">
        <v>4</v>
      </c>
      <c r="G11" s="96">
        <f>SUMIFS('A1 - Seznam míst plnění vnější'!$N$5:$N$1418,'A1 - Seznam míst plnění vnější'!$L$5:$L$1418,'C - Sazby a jednotkové ceny'!E11,'A1 - Seznam míst plnění vnější'!$M$5:$M$1418,'C - Sazby a jednotkové ceny'!F11)+SUMIFS('A2 - Seznam míst plnění vnitřní'!$K$5:$K$1131,'A2 - Seznam míst plnění vnitřní'!$I$5:$I$1131,'C - Sazby a jednotkové ceny'!E11,'A2 - Seznam míst plnění vnitřní'!$J$5:$J$1131,'C - Sazby a jednotkové ceny'!F11)</f>
        <v>28</v>
      </c>
      <c r="H11" s="59">
        <f>(VLOOKUP(F11,'ZADÁVACÍ LIST'!$B$21:$L$27,11,FALSE))*(VLOOKUP(E11,'ZADÁVACÍ LIST'!$B$9:$L$17,11,FALSE))</f>
        <v>0</v>
      </c>
      <c r="I11" s="60">
        <f t="shared" si="0"/>
        <v>0</v>
      </c>
    </row>
    <row r="12" spans="1:9" x14ac:dyDescent="0.2">
      <c r="A12" s="48"/>
      <c r="B12" s="57">
        <v>6</v>
      </c>
      <c r="C12" s="408" t="s">
        <v>344</v>
      </c>
      <c r="D12" s="409"/>
      <c r="E12" s="58" t="s">
        <v>345</v>
      </c>
      <c r="F12" s="58">
        <v>2</v>
      </c>
      <c r="G12" s="96">
        <f>SUMIFS('A1 - Seznam míst plnění vnější'!$N$5:$N$1418,'A1 - Seznam míst plnění vnější'!$L$5:$L$1418,'C - Sazby a jednotkové ceny'!E12,'A1 - Seznam míst plnění vnější'!$M$5:$M$1418,'C - Sazby a jednotkové ceny'!F12)+SUMIFS('A2 - Seznam míst plnění vnitřní'!$K$5:$K$1131,'A2 - Seznam míst plnění vnitřní'!$I$5:$I$1131,'C - Sazby a jednotkové ceny'!E12,'A2 - Seznam míst plnění vnitřní'!$J$5:$J$1131,'C - Sazby a jednotkové ceny'!F12)</f>
        <v>0</v>
      </c>
      <c r="H12" s="59">
        <f>(VLOOKUP(F12,'ZADÁVACÍ LIST'!$B$21:$L$27,11,FALSE))*(VLOOKUP(E12,'ZADÁVACÍ LIST'!$B$9:$L$17,11,FALSE))</f>
        <v>0</v>
      </c>
      <c r="I12" s="60">
        <f t="shared" si="0"/>
        <v>0</v>
      </c>
    </row>
    <row r="13" spans="1:9" x14ac:dyDescent="0.2">
      <c r="A13" s="48"/>
      <c r="B13" s="57">
        <v>7</v>
      </c>
      <c r="C13" s="408" t="s">
        <v>344</v>
      </c>
      <c r="D13" s="409"/>
      <c r="E13" s="58" t="s">
        <v>345</v>
      </c>
      <c r="F13" s="58">
        <v>1</v>
      </c>
      <c r="G13" s="96">
        <f>SUMIFS('A1 - Seznam míst plnění vnější'!$N$5:$N$1418,'A1 - Seznam míst plnění vnější'!$L$5:$L$1418,'C - Sazby a jednotkové ceny'!E13,'A1 - Seznam míst plnění vnější'!$M$5:$M$1418,'C - Sazby a jednotkové ceny'!F13)+SUMIFS('A2 - Seznam míst plnění vnitřní'!$K$5:$K$1131,'A2 - Seznam míst plnění vnitřní'!$I$5:$I$1131,'C - Sazby a jednotkové ceny'!E13,'A2 - Seznam míst plnění vnitřní'!$J$5:$J$1131,'C - Sazby a jednotkové ceny'!F13)</f>
        <v>0</v>
      </c>
      <c r="H13" s="59">
        <f>(VLOOKUP(F13,'ZADÁVACÍ LIST'!$B$21:$L$27,11,FALSE))*(VLOOKUP(E13,'ZADÁVACÍ LIST'!$B$9:$L$17,11,FALSE))</f>
        <v>0</v>
      </c>
      <c r="I13" s="60">
        <f t="shared" si="0"/>
        <v>0</v>
      </c>
    </row>
    <row r="14" spans="1:9" x14ac:dyDescent="0.2">
      <c r="A14" s="48"/>
      <c r="B14" s="57">
        <v>8</v>
      </c>
      <c r="C14" s="408" t="s">
        <v>344</v>
      </c>
      <c r="D14" s="409"/>
      <c r="E14" s="58" t="s">
        <v>346</v>
      </c>
      <c r="F14" s="58">
        <v>48</v>
      </c>
      <c r="G14" s="96">
        <f>SUMIFS('A1 - Seznam míst plnění vnější'!$N$5:$N$1418,'A1 - Seznam míst plnění vnější'!$L$5:$L$1418,'C - Sazby a jednotkové ceny'!E14,'A1 - Seznam míst plnění vnější'!$M$5:$M$1418,'C - Sazby a jednotkové ceny'!F14)+SUMIFS('A2 - Seznam míst plnění vnitřní'!$K$5:$K$1131,'A2 - Seznam míst plnění vnitřní'!$I$5:$I$1131,'C - Sazby a jednotkové ceny'!E14,'A2 - Seznam míst plnění vnitřní'!$J$5:$J$1131,'C - Sazby a jednotkové ceny'!F14)</f>
        <v>0</v>
      </c>
      <c r="H14" s="59">
        <f>(VLOOKUP(F14,'ZADÁVACÍ LIST'!$B$21:$L$27,11,FALSE))*(VLOOKUP(E14,'ZADÁVACÍ LIST'!$B$9:$L$17,11,FALSE))</f>
        <v>0</v>
      </c>
      <c r="I14" s="60">
        <f t="shared" si="0"/>
        <v>0</v>
      </c>
    </row>
    <row r="15" spans="1:9" x14ac:dyDescent="0.2">
      <c r="A15" s="48"/>
      <c r="B15" s="57">
        <v>9</v>
      </c>
      <c r="C15" s="408" t="s">
        <v>344</v>
      </c>
      <c r="D15" s="409"/>
      <c r="E15" s="58" t="s">
        <v>346</v>
      </c>
      <c r="F15" s="58">
        <v>28</v>
      </c>
      <c r="G15" s="96">
        <f>SUMIFS('A1 - Seznam míst plnění vnější'!$N$5:$N$1418,'A1 - Seznam míst plnění vnější'!$L$5:$L$1418,'C - Sazby a jednotkové ceny'!E15,'A1 - Seznam míst plnění vnější'!$M$5:$M$1418,'C - Sazby a jednotkové ceny'!F15)+SUMIFS('A2 - Seznam míst plnění vnitřní'!$K$5:$K$1131,'A2 - Seznam míst plnění vnitřní'!$I$5:$I$1131,'C - Sazby a jednotkové ceny'!E15,'A2 - Seznam míst plnění vnitřní'!$J$5:$J$1131,'C - Sazby a jednotkové ceny'!F15)</f>
        <v>531</v>
      </c>
      <c r="H15" s="59">
        <f>(VLOOKUP(F15,'ZADÁVACÍ LIST'!$B$21:$L$27,11,FALSE))*(VLOOKUP(E15,'ZADÁVACÍ LIST'!$B$9:$L$17,11,FALSE))</f>
        <v>0</v>
      </c>
      <c r="I15" s="60">
        <f t="shared" si="0"/>
        <v>0</v>
      </c>
    </row>
    <row r="16" spans="1:9" x14ac:dyDescent="0.2">
      <c r="A16" s="48"/>
      <c r="B16" s="57">
        <v>10</v>
      </c>
      <c r="C16" s="408" t="s">
        <v>344</v>
      </c>
      <c r="D16" s="409"/>
      <c r="E16" s="58" t="s">
        <v>346</v>
      </c>
      <c r="F16" s="58">
        <v>20</v>
      </c>
      <c r="G16" s="96">
        <f>SUMIFS('A1 - Seznam míst plnění vnější'!$N$5:$N$1418,'A1 - Seznam míst plnění vnější'!$L$5:$L$1418,'C - Sazby a jednotkové ceny'!E16,'A1 - Seznam míst plnění vnější'!$M$5:$M$1418,'C - Sazby a jednotkové ceny'!F16)+SUMIFS('A2 - Seznam míst plnění vnitřní'!$K$5:$K$1131,'A2 - Seznam míst plnění vnitřní'!$I$5:$I$1131,'C - Sazby a jednotkové ceny'!E16,'A2 - Seznam míst plnění vnitřní'!$J$5:$J$1131,'C - Sazby a jednotkové ceny'!F16)</f>
        <v>306</v>
      </c>
      <c r="H16" s="59">
        <f>(VLOOKUP(F16,'ZADÁVACÍ LIST'!$B$21:$L$27,11,FALSE))*(VLOOKUP(E16,'ZADÁVACÍ LIST'!$B$9:$L$17,11,FALSE))</f>
        <v>0</v>
      </c>
      <c r="I16" s="60">
        <f t="shared" si="0"/>
        <v>0</v>
      </c>
    </row>
    <row r="17" spans="1:9" x14ac:dyDescent="0.2">
      <c r="A17" s="48"/>
      <c r="B17" s="57">
        <v>11</v>
      </c>
      <c r="C17" s="408" t="s">
        <v>344</v>
      </c>
      <c r="D17" s="409"/>
      <c r="E17" s="58" t="s">
        <v>346</v>
      </c>
      <c r="F17" s="58">
        <v>12</v>
      </c>
      <c r="G17" s="96">
        <f>SUMIFS('A1 - Seznam míst plnění vnější'!$N$5:$N$1418,'A1 - Seznam míst plnění vnější'!$L$5:$L$1418,'C - Sazby a jednotkové ceny'!E17,'A1 - Seznam míst plnění vnější'!$M$5:$M$1418,'C - Sazby a jednotkové ceny'!F17)+SUMIFS('A2 - Seznam míst plnění vnitřní'!$K$5:$K$1131,'A2 - Seznam míst plnění vnitřní'!$I$5:$I$1131,'C - Sazby a jednotkové ceny'!E17,'A2 - Seznam míst plnění vnitřní'!$J$5:$J$1131,'C - Sazby a jednotkové ceny'!F17)</f>
        <v>757</v>
      </c>
      <c r="H17" s="59">
        <f>(VLOOKUP(F17,'ZADÁVACÍ LIST'!$B$21:$L$27,11,FALSE))*(VLOOKUP(E17,'ZADÁVACÍ LIST'!$B$9:$L$17,11,FALSE))</f>
        <v>0</v>
      </c>
      <c r="I17" s="60">
        <f t="shared" si="0"/>
        <v>0</v>
      </c>
    </row>
    <row r="18" spans="1:9" x14ac:dyDescent="0.2">
      <c r="A18" s="48"/>
      <c r="B18" s="57">
        <v>12</v>
      </c>
      <c r="C18" s="408" t="s">
        <v>344</v>
      </c>
      <c r="D18" s="409"/>
      <c r="E18" s="58" t="s">
        <v>346</v>
      </c>
      <c r="F18" s="58">
        <v>4</v>
      </c>
      <c r="G18" s="96">
        <f>SUMIFS('A1 - Seznam míst plnění vnější'!$N$5:$N$1418,'A1 - Seznam míst plnění vnější'!$L$5:$L$1418,'C - Sazby a jednotkové ceny'!E18,'A1 - Seznam míst plnění vnější'!$M$5:$M$1418,'C - Sazby a jednotkové ceny'!F18)+SUMIFS('A2 - Seznam míst plnění vnitřní'!$K$5:$K$1131,'A2 - Seznam míst plnění vnitřní'!$I$5:$I$1131,'C - Sazby a jednotkové ceny'!E18,'A2 - Seznam míst plnění vnitřní'!$J$5:$J$1131,'C - Sazby a jednotkové ceny'!F18)</f>
        <v>1770</v>
      </c>
      <c r="H18" s="59">
        <f>(VLOOKUP(F18,'ZADÁVACÍ LIST'!$B$21:$L$27,11,FALSE))*(VLOOKUP(E18,'ZADÁVACÍ LIST'!$B$9:$L$17,11,FALSE))</f>
        <v>0</v>
      </c>
      <c r="I18" s="60">
        <f t="shared" si="0"/>
        <v>0</v>
      </c>
    </row>
    <row r="19" spans="1:9" x14ac:dyDescent="0.2">
      <c r="A19" s="48"/>
      <c r="B19" s="57">
        <v>13</v>
      </c>
      <c r="C19" s="408" t="s">
        <v>344</v>
      </c>
      <c r="D19" s="409"/>
      <c r="E19" s="58" t="s">
        <v>346</v>
      </c>
      <c r="F19" s="58">
        <v>2</v>
      </c>
      <c r="G19" s="96">
        <f>SUMIFS('A1 - Seznam míst plnění vnější'!$N$5:$N$1418,'A1 - Seznam míst plnění vnější'!$L$5:$L$1418,'C - Sazby a jednotkové ceny'!E19,'A1 - Seznam míst plnění vnější'!$M$5:$M$1418,'C - Sazby a jednotkové ceny'!F19)+SUMIFS('A2 - Seznam míst plnění vnitřní'!$K$5:$K$1131,'A2 - Seznam míst plnění vnitřní'!$I$5:$I$1131,'C - Sazby a jednotkové ceny'!E19,'A2 - Seznam míst plnění vnitřní'!$J$5:$J$1131,'C - Sazby a jednotkové ceny'!F19)</f>
        <v>2859.5</v>
      </c>
      <c r="H19" s="59">
        <f>(VLOOKUP(F19,'ZADÁVACÍ LIST'!$B$21:$L$27,11,FALSE))*(VLOOKUP(E19,'ZADÁVACÍ LIST'!$B$9:$L$17,11,FALSE))</f>
        <v>0</v>
      </c>
      <c r="I19" s="60">
        <f t="shared" si="0"/>
        <v>0</v>
      </c>
    </row>
    <row r="20" spans="1:9" x14ac:dyDescent="0.2">
      <c r="A20" s="48"/>
      <c r="B20" s="57">
        <v>14</v>
      </c>
      <c r="C20" s="408" t="s">
        <v>344</v>
      </c>
      <c r="D20" s="409"/>
      <c r="E20" s="58" t="s">
        <v>346</v>
      </c>
      <c r="F20" s="58">
        <v>1</v>
      </c>
      <c r="G20" s="96">
        <f>SUMIFS('A1 - Seznam míst plnění vnější'!$N$5:$N$1418,'A1 - Seznam míst plnění vnější'!$L$5:$L$1418,'C - Sazby a jednotkové ceny'!E20,'A1 - Seznam míst plnění vnější'!$M$5:$M$1418,'C - Sazby a jednotkové ceny'!F20)+SUMIFS('A2 - Seznam míst plnění vnitřní'!$K$5:$K$1131,'A2 - Seznam míst plnění vnitřní'!$I$5:$I$1131,'C - Sazby a jednotkové ceny'!E20,'A2 - Seznam míst plnění vnitřní'!$J$5:$J$1131,'C - Sazby a jednotkové ceny'!F20)</f>
        <v>37</v>
      </c>
      <c r="H20" s="59">
        <f>(VLOOKUP(F20,'ZADÁVACÍ LIST'!$B$21:$L$27,11,FALSE))*(VLOOKUP(E20,'ZADÁVACÍ LIST'!$B$9:$L$17,11,FALSE))</f>
        <v>0</v>
      </c>
      <c r="I20" s="60">
        <f t="shared" si="0"/>
        <v>0</v>
      </c>
    </row>
    <row r="21" spans="1:9" x14ac:dyDescent="0.2">
      <c r="A21" s="48"/>
      <c r="B21" s="57">
        <v>15</v>
      </c>
      <c r="C21" s="408" t="s">
        <v>344</v>
      </c>
      <c r="D21" s="409"/>
      <c r="E21" s="58" t="s">
        <v>347</v>
      </c>
      <c r="F21" s="58">
        <v>48</v>
      </c>
      <c r="G21" s="96">
        <f>SUMIFS('A1 - Seznam míst plnění vnější'!$N$5:$N$1418,'A1 - Seznam míst plnění vnější'!$L$5:$L$1418,'C - Sazby a jednotkové ceny'!E21,'A1 - Seznam míst plnění vnější'!$M$5:$M$1418,'C - Sazby a jednotkové ceny'!F21)+SUMIFS('A2 - Seznam míst plnění vnitřní'!$K$5:$K$1131,'A2 - Seznam míst plnění vnitřní'!$I$5:$I$1131,'C - Sazby a jednotkové ceny'!E21,'A2 - Seznam míst plnění vnitřní'!$J$5:$J$1131,'C - Sazby a jednotkové ceny'!F21)</f>
        <v>93</v>
      </c>
      <c r="H21" s="59">
        <f>(VLOOKUP(F21,'ZADÁVACÍ LIST'!$B$21:$L$27,11,FALSE))*(VLOOKUP(E21,'ZADÁVACÍ LIST'!$B$9:$L$17,11,FALSE))</f>
        <v>0</v>
      </c>
      <c r="I21" s="60">
        <f t="shared" si="0"/>
        <v>0</v>
      </c>
    </row>
    <row r="22" spans="1:9" x14ac:dyDescent="0.2">
      <c r="A22" s="48"/>
      <c r="B22" s="57">
        <v>16</v>
      </c>
      <c r="C22" s="408" t="s">
        <v>344</v>
      </c>
      <c r="D22" s="409"/>
      <c r="E22" s="58" t="s">
        <v>347</v>
      </c>
      <c r="F22" s="58">
        <v>28</v>
      </c>
      <c r="G22" s="96">
        <f>SUMIFS('A1 - Seznam míst plnění vnější'!$N$5:$N$1418,'A1 - Seznam míst plnění vnější'!$L$5:$L$1418,'C - Sazby a jednotkové ceny'!E22,'A1 - Seznam míst plnění vnější'!$M$5:$M$1418,'C - Sazby a jednotkové ceny'!F22)+SUMIFS('A2 - Seznam míst plnění vnitřní'!$K$5:$K$1131,'A2 - Seznam míst plnění vnitřní'!$I$5:$I$1131,'C - Sazby a jednotkové ceny'!E22,'A2 - Seznam míst plnění vnitřní'!$J$5:$J$1131,'C - Sazby a jednotkové ceny'!F22)</f>
        <v>13</v>
      </c>
      <c r="H22" s="59">
        <f>(VLOOKUP(F22,'ZADÁVACÍ LIST'!$B$21:$L$27,11,FALSE))*(VLOOKUP(E22,'ZADÁVACÍ LIST'!$B$9:$L$17,11,FALSE))</f>
        <v>0</v>
      </c>
      <c r="I22" s="60">
        <f t="shared" si="0"/>
        <v>0</v>
      </c>
    </row>
    <row r="23" spans="1:9" x14ac:dyDescent="0.2">
      <c r="A23" s="48"/>
      <c r="B23" s="57">
        <v>17</v>
      </c>
      <c r="C23" s="408" t="s">
        <v>344</v>
      </c>
      <c r="D23" s="409"/>
      <c r="E23" s="58" t="s">
        <v>347</v>
      </c>
      <c r="F23" s="58">
        <v>20</v>
      </c>
      <c r="G23" s="96">
        <f>SUMIFS('A1 - Seznam míst plnění vnější'!$N$5:$N$1418,'A1 - Seznam míst plnění vnější'!$L$5:$L$1418,'C - Sazby a jednotkové ceny'!E23,'A1 - Seznam míst plnění vnější'!$M$5:$M$1418,'C - Sazby a jednotkové ceny'!F23)+SUMIFS('A2 - Seznam míst plnění vnitřní'!$K$5:$K$1131,'A2 - Seznam míst plnění vnitřní'!$I$5:$I$1131,'C - Sazby a jednotkové ceny'!E23,'A2 - Seznam míst plnění vnitřní'!$J$5:$J$1131,'C - Sazby a jednotkové ceny'!F23)</f>
        <v>43</v>
      </c>
      <c r="H23" s="59">
        <f>(VLOOKUP(F23,'ZADÁVACÍ LIST'!$B$21:$L$27,11,FALSE))*(VLOOKUP(E23,'ZADÁVACÍ LIST'!$B$9:$L$17,11,FALSE))</f>
        <v>0</v>
      </c>
      <c r="I23" s="60">
        <f t="shared" si="0"/>
        <v>0</v>
      </c>
    </row>
    <row r="24" spans="1:9" x14ac:dyDescent="0.2">
      <c r="A24" s="48"/>
      <c r="B24" s="57">
        <v>18</v>
      </c>
      <c r="C24" s="408" t="s">
        <v>344</v>
      </c>
      <c r="D24" s="409"/>
      <c r="E24" s="58" t="s">
        <v>347</v>
      </c>
      <c r="F24" s="58">
        <v>12</v>
      </c>
      <c r="G24" s="96">
        <f>SUMIFS('A1 - Seznam míst plnění vnější'!$N$5:$N$1418,'A1 - Seznam míst plnění vnější'!$L$5:$L$1418,'C - Sazby a jednotkové ceny'!E24,'A1 - Seznam míst plnění vnější'!$M$5:$M$1418,'C - Sazby a jednotkové ceny'!F24)+SUMIFS('A2 - Seznam míst plnění vnitřní'!$K$5:$K$1131,'A2 - Seznam míst plnění vnitřní'!$I$5:$I$1131,'C - Sazby a jednotkové ceny'!E24,'A2 - Seznam míst plnění vnitřní'!$J$5:$J$1131,'C - Sazby a jednotkové ceny'!F24)</f>
        <v>318</v>
      </c>
      <c r="H24" s="59">
        <f>(VLOOKUP(F24,'ZADÁVACÍ LIST'!$B$21:$L$27,11,FALSE))*(VLOOKUP(E24,'ZADÁVACÍ LIST'!$B$9:$L$17,11,FALSE))</f>
        <v>0</v>
      </c>
      <c r="I24" s="60">
        <f t="shared" si="0"/>
        <v>0</v>
      </c>
    </row>
    <row r="25" spans="1:9" x14ac:dyDescent="0.2">
      <c r="A25" s="48"/>
      <c r="B25" s="57">
        <v>19</v>
      </c>
      <c r="C25" s="408" t="s">
        <v>344</v>
      </c>
      <c r="D25" s="409"/>
      <c r="E25" s="58" t="s">
        <v>347</v>
      </c>
      <c r="F25" s="58">
        <v>4</v>
      </c>
      <c r="G25" s="96">
        <f>SUMIFS('A1 - Seznam míst plnění vnější'!$N$5:$N$1418,'A1 - Seznam míst plnění vnější'!$L$5:$L$1418,'C - Sazby a jednotkové ceny'!E25,'A1 - Seznam míst plnění vnější'!$M$5:$M$1418,'C - Sazby a jednotkové ceny'!F25)+SUMIFS('A2 - Seznam míst plnění vnitřní'!$K$5:$K$1131,'A2 - Seznam míst plnění vnitřní'!$I$5:$I$1131,'C - Sazby a jednotkové ceny'!E25,'A2 - Seznam míst plnění vnitřní'!$J$5:$J$1131,'C - Sazby a jednotkové ceny'!F25)</f>
        <v>528</v>
      </c>
      <c r="H25" s="59">
        <f>(VLOOKUP(F25,'ZADÁVACÍ LIST'!$B$21:$L$27,11,FALSE))*(VLOOKUP(E25,'ZADÁVACÍ LIST'!$B$9:$L$17,11,FALSE))</f>
        <v>0</v>
      </c>
      <c r="I25" s="60">
        <f t="shared" si="0"/>
        <v>0</v>
      </c>
    </row>
    <row r="26" spans="1:9" x14ac:dyDescent="0.2">
      <c r="A26" s="48"/>
      <c r="B26" s="57">
        <v>20</v>
      </c>
      <c r="C26" s="408" t="s">
        <v>344</v>
      </c>
      <c r="D26" s="409"/>
      <c r="E26" s="58" t="s">
        <v>347</v>
      </c>
      <c r="F26" s="58">
        <v>2</v>
      </c>
      <c r="G26" s="96">
        <f>SUMIFS('A1 - Seznam míst plnění vnější'!$N$5:$N$1418,'A1 - Seznam míst plnění vnější'!$L$5:$L$1418,'C - Sazby a jednotkové ceny'!E26,'A1 - Seznam míst plnění vnější'!$M$5:$M$1418,'C - Sazby a jednotkové ceny'!F26)+SUMIFS('A2 - Seznam míst plnění vnitřní'!$K$5:$K$1131,'A2 - Seznam míst plnění vnitřní'!$I$5:$I$1131,'C - Sazby a jednotkové ceny'!E26,'A2 - Seznam míst plnění vnitřní'!$J$5:$J$1131,'C - Sazby a jednotkové ceny'!F26)</f>
        <v>57</v>
      </c>
      <c r="H26" s="59">
        <f>(VLOOKUP(F26,'ZADÁVACÍ LIST'!$B$21:$L$27,11,FALSE))*(VLOOKUP(E26,'ZADÁVACÍ LIST'!$B$9:$L$17,11,FALSE))</f>
        <v>0</v>
      </c>
      <c r="I26" s="60">
        <f t="shared" si="0"/>
        <v>0</v>
      </c>
    </row>
    <row r="27" spans="1:9" x14ac:dyDescent="0.2">
      <c r="A27" s="48"/>
      <c r="B27" s="57">
        <v>21</v>
      </c>
      <c r="C27" s="408" t="s">
        <v>344</v>
      </c>
      <c r="D27" s="409"/>
      <c r="E27" s="58" t="s">
        <v>347</v>
      </c>
      <c r="F27" s="58">
        <v>1</v>
      </c>
      <c r="G27" s="96">
        <f>SUMIFS('A1 - Seznam míst plnění vnější'!$N$5:$N$1418,'A1 - Seznam míst plnění vnější'!$L$5:$L$1418,'C - Sazby a jednotkové ceny'!E27,'A1 - Seznam míst plnění vnější'!$M$5:$M$1418,'C - Sazby a jednotkové ceny'!F27)+SUMIFS('A2 - Seznam míst plnění vnitřní'!$K$5:$K$1131,'A2 - Seznam míst plnění vnitřní'!$I$5:$I$1131,'C - Sazby a jednotkové ceny'!E27,'A2 - Seznam míst plnění vnitřní'!$J$5:$J$1131,'C - Sazby a jednotkové ceny'!F27)</f>
        <v>0</v>
      </c>
      <c r="H27" s="59">
        <f>(VLOOKUP(F27,'ZADÁVACÍ LIST'!$B$21:$L$27,11,FALSE))*(VLOOKUP(E27,'ZADÁVACÍ LIST'!$B$9:$L$17,11,FALSE))</f>
        <v>0</v>
      </c>
      <c r="I27" s="60">
        <f t="shared" si="0"/>
        <v>0</v>
      </c>
    </row>
    <row r="28" spans="1:9" x14ac:dyDescent="0.2">
      <c r="A28" s="48"/>
      <c r="B28" s="57">
        <v>22</v>
      </c>
      <c r="C28" s="408" t="s">
        <v>344</v>
      </c>
      <c r="D28" s="409"/>
      <c r="E28" s="58" t="s">
        <v>348</v>
      </c>
      <c r="F28" s="58">
        <v>48</v>
      </c>
      <c r="G28" s="96">
        <f>SUMIFS('A1 - Seznam míst plnění vnější'!$N$5:$N$1418,'A1 - Seznam míst plnění vnější'!$L$5:$L$1418,'C - Sazby a jednotkové ceny'!E28,'A1 - Seznam míst plnění vnější'!$M$5:$M$1418,'C - Sazby a jednotkové ceny'!F28)+SUMIFS('A2 - Seznam míst plnění vnitřní'!$K$5:$K$1131,'A2 - Seznam míst plnění vnitřní'!$I$5:$I$1131,'C - Sazby a jednotkové ceny'!E28,'A2 - Seznam míst plnění vnitřní'!$J$5:$J$1131,'C - Sazby a jednotkové ceny'!F28)</f>
        <v>7</v>
      </c>
      <c r="H28" s="59">
        <f>(VLOOKUP(F28,'ZADÁVACÍ LIST'!$B$21:$L$27,11,FALSE))*(VLOOKUP(E28,'ZADÁVACÍ LIST'!$B$9:$L$17,11,FALSE))</f>
        <v>0</v>
      </c>
      <c r="I28" s="60">
        <f t="shared" si="0"/>
        <v>0</v>
      </c>
    </row>
    <row r="29" spans="1:9" x14ac:dyDescent="0.2">
      <c r="A29" s="48"/>
      <c r="B29" s="57">
        <v>23</v>
      </c>
      <c r="C29" s="408" t="s">
        <v>344</v>
      </c>
      <c r="D29" s="409"/>
      <c r="E29" s="58" t="s">
        <v>348</v>
      </c>
      <c r="F29" s="58">
        <v>28</v>
      </c>
      <c r="G29" s="96">
        <f>SUMIFS('A1 - Seznam míst plnění vnější'!$N$5:$N$1418,'A1 - Seznam míst plnění vnější'!$L$5:$L$1418,'C - Sazby a jednotkové ceny'!E29,'A1 - Seznam míst plnění vnější'!$M$5:$M$1418,'C - Sazby a jednotkové ceny'!F29)+SUMIFS('A2 - Seznam míst plnění vnitřní'!$K$5:$K$1131,'A2 - Seznam míst plnění vnitřní'!$I$5:$I$1131,'C - Sazby a jednotkové ceny'!E29,'A2 - Seznam míst plnění vnitřní'!$J$5:$J$1131,'C - Sazby a jednotkové ceny'!F29)</f>
        <v>0</v>
      </c>
      <c r="H29" s="59">
        <f>(VLOOKUP(F29,'ZADÁVACÍ LIST'!$B$21:$L$27,11,FALSE))*(VLOOKUP(E29,'ZADÁVACÍ LIST'!$B$9:$L$17,11,FALSE))</f>
        <v>0</v>
      </c>
      <c r="I29" s="60">
        <f t="shared" si="0"/>
        <v>0</v>
      </c>
    </row>
    <row r="30" spans="1:9" x14ac:dyDescent="0.2">
      <c r="A30" s="48"/>
      <c r="B30" s="57">
        <v>24</v>
      </c>
      <c r="C30" s="408" t="s">
        <v>344</v>
      </c>
      <c r="D30" s="409"/>
      <c r="E30" s="58" t="s">
        <v>348</v>
      </c>
      <c r="F30" s="58">
        <v>20</v>
      </c>
      <c r="G30" s="96">
        <f>SUMIFS('A1 - Seznam míst plnění vnější'!$N$5:$N$1418,'A1 - Seznam míst plnění vnější'!$L$5:$L$1418,'C - Sazby a jednotkové ceny'!E30,'A1 - Seznam míst plnění vnější'!$M$5:$M$1418,'C - Sazby a jednotkové ceny'!F30)+SUMIFS('A2 - Seznam míst plnění vnitřní'!$K$5:$K$1131,'A2 - Seznam míst plnění vnitřní'!$I$5:$I$1131,'C - Sazby a jednotkové ceny'!E30,'A2 - Seznam míst plnění vnitřní'!$J$5:$J$1131,'C - Sazby a jednotkové ceny'!F30)</f>
        <v>0</v>
      </c>
      <c r="H30" s="59">
        <f>(VLOOKUP(F30,'ZADÁVACÍ LIST'!$B$21:$L$27,11,FALSE))*(VLOOKUP(E30,'ZADÁVACÍ LIST'!$B$9:$L$17,11,FALSE))</f>
        <v>0</v>
      </c>
      <c r="I30" s="60">
        <f t="shared" si="0"/>
        <v>0</v>
      </c>
    </row>
    <row r="31" spans="1:9" x14ac:dyDescent="0.2">
      <c r="A31" s="48"/>
      <c r="B31" s="57">
        <v>25</v>
      </c>
      <c r="C31" s="408" t="s">
        <v>344</v>
      </c>
      <c r="D31" s="409"/>
      <c r="E31" s="58" t="s">
        <v>348</v>
      </c>
      <c r="F31" s="58">
        <v>12</v>
      </c>
      <c r="G31" s="96">
        <f>SUMIFS('A1 - Seznam míst plnění vnější'!$N$5:$N$1418,'A1 - Seznam míst plnění vnější'!$L$5:$L$1418,'C - Sazby a jednotkové ceny'!E31,'A1 - Seznam míst plnění vnější'!$M$5:$M$1418,'C - Sazby a jednotkové ceny'!F31)+SUMIFS('A2 - Seznam míst plnění vnitřní'!$K$5:$K$1131,'A2 - Seznam míst plnění vnitřní'!$I$5:$I$1131,'C - Sazby a jednotkové ceny'!E31,'A2 - Seznam míst plnění vnitřní'!$J$5:$J$1131,'C - Sazby a jednotkové ceny'!F31)</f>
        <v>155</v>
      </c>
      <c r="H31" s="59">
        <f>(VLOOKUP(F31,'ZADÁVACÍ LIST'!$B$21:$L$27,11,FALSE))*(VLOOKUP(E31,'ZADÁVACÍ LIST'!$B$9:$L$17,11,FALSE))</f>
        <v>0</v>
      </c>
      <c r="I31" s="60">
        <f t="shared" si="0"/>
        <v>0</v>
      </c>
    </row>
    <row r="32" spans="1:9" x14ac:dyDescent="0.2">
      <c r="A32" s="48"/>
      <c r="B32" s="57">
        <v>26</v>
      </c>
      <c r="C32" s="408" t="s">
        <v>344</v>
      </c>
      <c r="D32" s="409"/>
      <c r="E32" s="58" t="s">
        <v>348</v>
      </c>
      <c r="F32" s="58">
        <v>4</v>
      </c>
      <c r="G32" s="96">
        <f>SUMIFS('A1 - Seznam míst plnění vnější'!$N$5:$N$1418,'A1 - Seznam míst plnění vnější'!$L$5:$L$1418,'C - Sazby a jednotkové ceny'!E32,'A1 - Seznam míst plnění vnější'!$M$5:$M$1418,'C - Sazby a jednotkové ceny'!F32)+SUMIFS('A2 - Seznam míst plnění vnitřní'!$K$5:$K$1131,'A2 - Seznam míst plnění vnitřní'!$I$5:$I$1131,'C - Sazby a jednotkové ceny'!E32,'A2 - Seznam míst plnění vnitřní'!$J$5:$J$1131,'C - Sazby a jednotkové ceny'!F32)</f>
        <v>96</v>
      </c>
      <c r="H32" s="59">
        <f>(VLOOKUP(F32,'ZADÁVACÍ LIST'!$B$21:$L$27,11,FALSE))*(VLOOKUP(E32,'ZADÁVACÍ LIST'!$B$9:$L$17,11,FALSE))</f>
        <v>0</v>
      </c>
      <c r="I32" s="60">
        <f t="shared" si="0"/>
        <v>0</v>
      </c>
    </row>
    <row r="33" spans="1:9" x14ac:dyDescent="0.2">
      <c r="A33" s="48"/>
      <c r="B33" s="57">
        <v>27</v>
      </c>
      <c r="C33" s="408" t="s">
        <v>344</v>
      </c>
      <c r="D33" s="409"/>
      <c r="E33" s="58" t="s">
        <v>348</v>
      </c>
      <c r="F33" s="58">
        <v>2</v>
      </c>
      <c r="G33" s="96">
        <f>SUMIFS('A1 - Seznam míst plnění vnější'!$N$5:$N$1418,'A1 - Seznam míst plnění vnější'!$L$5:$L$1418,'C - Sazby a jednotkové ceny'!E33,'A1 - Seznam míst plnění vnější'!$M$5:$M$1418,'C - Sazby a jednotkové ceny'!F33)+SUMIFS('A2 - Seznam míst plnění vnitřní'!$K$5:$K$1131,'A2 - Seznam míst plnění vnitřní'!$I$5:$I$1131,'C - Sazby a jednotkové ceny'!E33,'A2 - Seznam míst plnění vnitřní'!$J$5:$J$1131,'C - Sazby a jednotkové ceny'!F33)</f>
        <v>0</v>
      </c>
      <c r="H33" s="59">
        <f>(VLOOKUP(F33,'ZADÁVACÍ LIST'!$B$21:$L$27,11,FALSE))*(VLOOKUP(E33,'ZADÁVACÍ LIST'!$B$9:$L$17,11,FALSE))</f>
        <v>0</v>
      </c>
      <c r="I33" s="60">
        <f t="shared" si="0"/>
        <v>0</v>
      </c>
    </row>
    <row r="34" spans="1:9" x14ac:dyDescent="0.2">
      <c r="A34" s="48"/>
      <c r="B34" s="57">
        <v>28</v>
      </c>
      <c r="C34" s="408" t="s">
        <v>344</v>
      </c>
      <c r="D34" s="409"/>
      <c r="E34" s="58" t="s">
        <v>348</v>
      </c>
      <c r="F34" s="58">
        <v>1</v>
      </c>
      <c r="G34" s="96">
        <f>SUMIFS('A1 - Seznam míst plnění vnější'!$N$5:$N$1418,'A1 - Seznam míst plnění vnější'!$L$5:$L$1418,'C - Sazby a jednotkové ceny'!E34,'A1 - Seznam míst plnění vnější'!$M$5:$M$1418,'C - Sazby a jednotkové ceny'!F34)+SUMIFS('A2 - Seznam míst plnění vnitřní'!$K$5:$K$1131,'A2 - Seznam míst plnění vnitřní'!$I$5:$I$1131,'C - Sazby a jednotkové ceny'!E34,'A2 - Seznam míst plnění vnitřní'!$J$5:$J$1131,'C - Sazby a jednotkové ceny'!F34)</f>
        <v>0</v>
      </c>
      <c r="H34" s="59">
        <f>(VLOOKUP(F34,'ZADÁVACÍ LIST'!$B$21:$L$27,11,FALSE))*(VLOOKUP(E34,'ZADÁVACÍ LIST'!$B$9:$L$17,11,FALSE))</f>
        <v>0</v>
      </c>
      <c r="I34" s="60">
        <f t="shared" si="0"/>
        <v>0</v>
      </c>
    </row>
    <row r="35" spans="1:9" x14ac:dyDescent="0.2">
      <c r="A35" s="48"/>
      <c r="B35" s="57">
        <v>29</v>
      </c>
      <c r="C35" s="408" t="s">
        <v>344</v>
      </c>
      <c r="D35" s="409"/>
      <c r="E35" s="58" t="s">
        <v>349</v>
      </c>
      <c r="F35" s="58">
        <v>48</v>
      </c>
      <c r="G35" s="96">
        <f>SUMIFS('A1 - Seznam míst plnění vnější'!$N$5:$N$1418,'A1 - Seznam míst plnění vnější'!$L$5:$L$1418,'C - Sazby a jednotkové ceny'!E35,'A1 - Seznam míst plnění vnější'!$M$5:$M$1418,'C - Sazby a jednotkové ceny'!F35)+SUMIFS('A2 - Seznam míst plnění vnitřní'!$K$5:$K$1131,'A2 - Seznam míst plnění vnitřní'!$I$5:$I$1131,'C - Sazby a jednotkové ceny'!E35,'A2 - Seznam míst plnění vnitřní'!$J$5:$J$1131,'C - Sazby a jednotkové ceny'!F35)</f>
        <v>0</v>
      </c>
      <c r="H35" s="59">
        <f>(VLOOKUP(F35,'ZADÁVACÍ LIST'!$B$21:$L$27,11,FALSE))*(VLOOKUP(E35,'ZADÁVACÍ LIST'!$B$9:$L$17,11,FALSE))</f>
        <v>0</v>
      </c>
      <c r="I35" s="60">
        <f t="shared" si="0"/>
        <v>0</v>
      </c>
    </row>
    <row r="36" spans="1:9" x14ac:dyDescent="0.2">
      <c r="A36" s="48"/>
      <c r="B36" s="57">
        <v>30</v>
      </c>
      <c r="C36" s="408" t="s">
        <v>344</v>
      </c>
      <c r="D36" s="409"/>
      <c r="E36" s="58" t="s">
        <v>349</v>
      </c>
      <c r="F36" s="58">
        <v>28</v>
      </c>
      <c r="G36" s="96">
        <f>SUMIFS('A1 - Seznam míst plnění vnější'!$N$5:$N$1418,'A1 - Seznam míst plnění vnější'!$L$5:$L$1418,'C - Sazby a jednotkové ceny'!E36,'A1 - Seznam míst plnění vnější'!$M$5:$M$1418,'C - Sazby a jednotkové ceny'!F36)+SUMIFS('A2 - Seznam míst plnění vnitřní'!$K$5:$K$1131,'A2 - Seznam míst plnění vnitřní'!$I$5:$I$1131,'C - Sazby a jednotkové ceny'!E36,'A2 - Seznam míst plnění vnitřní'!$J$5:$J$1131,'C - Sazby a jednotkové ceny'!F36)</f>
        <v>334</v>
      </c>
      <c r="H36" s="59">
        <f>(VLOOKUP(F36,'ZADÁVACÍ LIST'!$B$21:$L$27,11,FALSE))*(VLOOKUP(E36,'ZADÁVACÍ LIST'!$B$9:$L$17,11,FALSE))</f>
        <v>0</v>
      </c>
      <c r="I36" s="60">
        <f t="shared" si="0"/>
        <v>0</v>
      </c>
    </row>
    <row r="37" spans="1:9" x14ac:dyDescent="0.2">
      <c r="A37" s="48"/>
      <c r="B37" s="57">
        <v>31</v>
      </c>
      <c r="C37" s="408" t="s">
        <v>344</v>
      </c>
      <c r="D37" s="409"/>
      <c r="E37" s="58" t="s">
        <v>349</v>
      </c>
      <c r="F37" s="58">
        <v>20</v>
      </c>
      <c r="G37" s="96">
        <f>SUMIFS('A1 - Seznam míst plnění vnější'!$N$5:$N$1418,'A1 - Seznam míst plnění vnější'!$L$5:$L$1418,'C - Sazby a jednotkové ceny'!E37,'A1 - Seznam míst plnění vnější'!$M$5:$M$1418,'C - Sazby a jednotkové ceny'!F37)+SUMIFS('A2 - Seznam míst plnění vnitřní'!$K$5:$K$1131,'A2 - Seznam míst plnění vnitřní'!$I$5:$I$1131,'C - Sazby a jednotkové ceny'!E37,'A2 - Seznam míst plnění vnitřní'!$J$5:$J$1131,'C - Sazby a jednotkové ceny'!F37)</f>
        <v>860</v>
      </c>
      <c r="H37" s="59">
        <f>(VLOOKUP(F37,'ZADÁVACÍ LIST'!$B$21:$L$27,11,FALSE))*(VLOOKUP(E37,'ZADÁVACÍ LIST'!$B$9:$L$17,11,FALSE))</f>
        <v>0</v>
      </c>
      <c r="I37" s="60">
        <f t="shared" si="0"/>
        <v>0</v>
      </c>
    </row>
    <row r="38" spans="1:9" x14ac:dyDescent="0.2">
      <c r="B38" s="57">
        <v>32</v>
      </c>
      <c r="C38" s="408" t="s">
        <v>344</v>
      </c>
      <c r="D38" s="409"/>
      <c r="E38" s="58" t="s">
        <v>349</v>
      </c>
      <c r="F38" s="58">
        <v>12</v>
      </c>
      <c r="G38" s="96">
        <f>SUMIFS('A1 - Seznam míst plnění vnější'!$N$5:$N$1418,'A1 - Seznam míst plnění vnější'!$L$5:$L$1418,'C - Sazby a jednotkové ceny'!E38,'A1 - Seznam míst plnění vnější'!$M$5:$M$1418,'C - Sazby a jednotkové ceny'!F38)+SUMIFS('A2 - Seznam míst plnění vnitřní'!$K$5:$K$1131,'A2 - Seznam míst plnění vnitřní'!$I$5:$I$1131,'C - Sazby a jednotkové ceny'!E38,'A2 - Seznam míst plnění vnitřní'!$J$5:$J$1131,'C - Sazby a jednotkové ceny'!F38)</f>
        <v>3069</v>
      </c>
      <c r="H38" s="59">
        <f>(VLOOKUP(F38,'ZADÁVACÍ LIST'!$B$21:$L$27,11,FALSE))*(VLOOKUP(E38,'ZADÁVACÍ LIST'!$B$9:$L$17,11,FALSE))</f>
        <v>0</v>
      </c>
      <c r="I38" s="60">
        <f t="shared" si="0"/>
        <v>0</v>
      </c>
    </row>
    <row r="39" spans="1:9" x14ac:dyDescent="0.2">
      <c r="B39" s="57">
        <v>33</v>
      </c>
      <c r="C39" s="408" t="s">
        <v>344</v>
      </c>
      <c r="D39" s="409"/>
      <c r="E39" s="58" t="s">
        <v>349</v>
      </c>
      <c r="F39" s="58">
        <v>4</v>
      </c>
      <c r="G39" s="96">
        <f>SUMIFS('A1 - Seznam míst plnění vnější'!$N$5:$N$1418,'A1 - Seznam míst plnění vnější'!$L$5:$L$1418,'C - Sazby a jednotkové ceny'!E39,'A1 - Seznam míst plnění vnější'!$M$5:$M$1418,'C - Sazby a jednotkové ceny'!F39)+SUMIFS('A2 - Seznam míst plnění vnitřní'!$K$5:$K$1131,'A2 - Seznam míst plnění vnitřní'!$I$5:$I$1131,'C - Sazby a jednotkové ceny'!E39,'A2 - Seznam míst plnění vnitřní'!$J$5:$J$1131,'C - Sazby a jednotkové ceny'!F39)</f>
        <v>2781</v>
      </c>
      <c r="H39" s="59">
        <f>(VLOOKUP(F39,'ZADÁVACÍ LIST'!$B$21:$L$27,11,FALSE))*(VLOOKUP(E39,'ZADÁVACÍ LIST'!$B$9:$L$17,11,FALSE))</f>
        <v>0</v>
      </c>
      <c r="I39" s="60">
        <f t="shared" si="0"/>
        <v>0</v>
      </c>
    </row>
    <row r="40" spans="1:9" x14ac:dyDescent="0.2">
      <c r="B40" s="57">
        <v>34</v>
      </c>
      <c r="C40" s="408" t="s">
        <v>344</v>
      </c>
      <c r="D40" s="409"/>
      <c r="E40" s="58" t="s">
        <v>349</v>
      </c>
      <c r="F40" s="58">
        <v>2</v>
      </c>
      <c r="G40" s="96">
        <f>SUMIFS('A1 - Seznam míst plnění vnější'!$N$5:$N$1418,'A1 - Seznam míst plnění vnější'!$L$5:$L$1418,'C - Sazby a jednotkové ceny'!E40,'A1 - Seznam míst plnění vnější'!$M$5:$M$1418,'C - Sazby a jednotkové ceny'!F40)+SUMIFS('A2 - Seznam míst plnění vnitřní'!$K$5:$K$1131,'A2 - Seznam míst plnění vnitřní'!$I$5:$I$1131,'C - Sazby a jednotkové ceny'!E40,'A2 - Seznam míst plnění vnitřní'!$J$5:$J$1131,'C - Sazby a jednotkové ceny'!F40)</f>
        <v>2348</v>
      </c>
      <c r="H40" s="59">
        <f>(VLOOKUP(F40,'ZADÁVACÍ LIST'!$B$21:$L$27,11,FALSE))*(VLOOKUP(E40,'ZADÁVACÍ LIST'!$B$9:$L$17,11,FALSE))</f>
        <v>0</v>
      </c>
      <c r="I40" s="60">
        <f t="shared" si="0"/>
        <v>0</v>
      </c>
    </row>
    <row r="41" spans="1:9" x14ac:dyDescent="0.2">
      <c r="A41" s="48"/>
      <c r="B41" s="57">
        <v>35</v>
      </c>
      <c r="C41" s="408" t="s">
        <v>344</v>
      </c>
      <c r="D41" s="409"/>
      <c r="E41" s="58" t="s">
        <v>349</v>
      </c>
      <c r="F41" s="58">
        <v>1</v>
      </c>
      <c r="G41" s="96">
        <f>SUMIFS('A1 - Seznam míst plnění vnější'!$N$5:$N$1418,'A1 - Seznam míst plnění vnější'!$L$5:$L$1418,'C - Sazby a jednotkové ceny'!E41,'A1 - Seznam míst plnění vnější'!$M$5:$M$1418,'C - Sazby a jednotkové ceny'!F41)+SUMIFS('A2 - Seznam míst plnění vnitřní'!$K$5:$K$1131,'A2 - Seznam míst plnění vnitřní'!$I$5:$I$1131,'C - Sazby a jednotkové ceny'!E41,'A2 - Seznam míst plnění vnitřní'!$J$5:$J$1131,'C - Sazby a jednotkové ceny'!F41)</f>
        <v>5259.8</v>
      </c>
      <c r="H41" s="59">
        <f>(VLOOKUP(F41,'ZADÁVACÍ LIST'!$B$21:$L$27,11,FALSE))*(VLOOKUP(E41,'ZADÁVACÍ LIST'!$B$9:$L$17,11,FALSE))</f>
        <v>0</v>
      </c>
      <c r="I41" s="60">
        <f t="shared" si="0"/>
        <v>0</v>
      </c>
    </row>
    <row r="42" spans="1:9" x14ac:dyDescent="0.2">
      <c r="B42" s="57">
        <v>36</v>
      </c>
      <c r="C42" s="408" t="s">
        <v>344</v>
      </c>
      <c r="D42" s="409"/>
      <c r="E42" s="58" t="s">
        <v>350</v>
      </c>
      <c r="F42" s="58">
        <v>48</v>
      </c>
      <c r="G42" s="96">
        <f>SUMIFS('A1 - Seznam míst plnění vnější'!$N$5:$N$1418,'A1 - Seznam míst plnění vnější'!$L$5:$L$1418,'C - Sazby a jednotkové ceny'!E42,'A1 - Seznam míst plnění vnější'!$M$5:$M$1418,'C - Sazby a jednotkové ceny'!F42)+SUMIFS('A2 - Seznam míst plnění vnitřní'!$K$5:$K$1131,'A2 - Seznam míst plnění vnitřní'!$I$5:$I$1131,'C - Sazby a jednotkové ceny'!E42,'A2 - Seznam míst plnění vnitřní'!$J$5:$J$1131,'C - Sazby a jednotkové ceny'!F42)</f>
        <v>281.89999999999998</v>
      </c>
      <c r="H42" s="59">
        <f>(VLOOKUP(F42,'ZADÁVACÍ LIST'!$B$21:$L$27,11,FALSE))*(VLOOKUP(E42,'ZADÁVACÍ LIST'!$B$9:$L$17,11,FALSE))</f>
        <v>0</v>
      </c>
      <c r="I42" s="60">
        <f t="shared" si="0"/>
        <v>0</v>
      </c>
    </row>
    <row r="43" spans="1:9" x14ac:dyDescent="0.2">
      <c r="B43" s="57">
        <v>37</v>
      </c>
      <c r="C43" s="408" t="s">
        <v>344</v>
      </c>
      <c r="D43" s="409"/>
      <c r="E43" s="58" t="s">
        <v>350</v>
      </c>
      <c r="F43" s="58">
        <v>28</v>
      </c>
      <c r="G43" s="96">
        <f>SUMIFS('A1 - Seznam míst plnění vnější'!$N$5:$N$1418,'A1 - Seznam míst plnění vnější'!$L$5:$L$1418,'C - Sazby a jednotkové ceny'!E43,'A1 - Seznam míst plnění vnější'!$M$5:$M$1418,'C - Sazby a jednotkové ceny'!F43)+SUMIFS('A2 - Seznam míst plnění vnitřní'!$K$5:$K$1131,'A2 - Seznam míst plnění vnitřní'!$I$5:$I$1131,'C - Sazby a jednotkové ceny'!E43,'A2 - Seznam míst plnění vnitřní'!$J$5:$J$1131,'C - Sazby a jednotkové ceny'!F43)</f>
        <v>434</v>
      </c>
      <c r="H43" s="59">
        <f>(VLOOKUP(F43,'ZADÁVACÍ LIST'!$B$21:$L$27,11,FALSE))*(VLOOKUP(E43,'ZADÁVACÍ LIST'!$B$9:$L$17,11,FALSE))</f>
        <v>0</v>
      </c>
      <c r="I43" s="60">
        <f t="shared" si="0"/>
        <v>0</v>
      </c>
    </row>
    <row r="44" spans="1:9" x14ac:dyDescent="0.2">
      <c r="B44" s="57">
        <v>38</v>
      </c>
      <c r="C44" s="408" t="s">
        <v>344</v>
      </c>
      <c r="D44" s="409"/>
      <c r="E44" s="58" t="s">
        <v>350</v>
      </c>
      <c r="F44" s="58">
        <v>20</v>
      </c>
      <c r="G44" s="96">
        <f>SUMIFS('A1 - Seznam míst plnění vnější'!$N$5:$N$1418,'A1 - Seznam míst plnění vnější'!$L$5:$L$1418,'C - Sazby a jednotkové ceny'!E44,'A1 - Seznam míst plnění vnější'!$M$5:$M$1418,'C - Sazby a jednotkové ceny'!F44)+SUMIFS('A2 - Seznam míst plnění vnitřní'!$K$5:$K$1131,'A2 - Seznam míst plnění vnitřní'!$I$5:$I$1131,'C - Sazby a jednotkové ceny'!E44,'A2 - Seznam míst plnění vnitřní'!$J$5:$J$1131,'C - Sazby a jednotkové ceny'!F44)</f>
        <v>6360</v>
      </c>
      <c r="H44" s="59">
        <f>(VLOOKUP(F44,'ZADÁVACÍ LIST'!$B$21:$L$27,11,FALSE))*(VLOOKUP(E44,'ZADÁVACÍ LIST'!$B$9:$L$17,11,FALSE))</f>
        <v>0</v>
      </c>
      <c r="I44" s="60">
        <f t="shared" si="0"/>
        <v>0</v>
      </c>
    </row>
    <row r="45" spans="1:9" x14ac:dyDescent="0.2">
      <c r="B45" s="57">
        <v>39</v>
      </c>
      <c r="C45" s="408" t="s">
        <v>344</v>
      </c>
      <c r="D45" s="409"/>
      <c r="E45" s="58" t="s">
        <v>350</v>
      </c>
      <c r="F45" s="58">
        <v>12</v>
      </c>
      <c r="G45" s="96">
        <f>SUMIFS('A1 - Seznam míst plnění vnější'!$N$5:$N$1418,'A1 - Seznam míst plnění vnější'!$L$5:$L$1418,'C - Sazby a jednotkové ceny'!E45,'A1 - Seznam míst plnění vnější'!$M$5:$M$1418,'C - Sazby a jednotkové ceny'!F45)+SUMIFS('A2 - Seznam míst plnění vnitřní'!$K$5:$K$1131,'A2 - Seznam míst plnění vnitřní'!$I$5:$I$1131,'C - Sazby a jednotkové ceny'!E45,'A2 - Seznam míst plnění vnitřní'!$J$5:$J$1131,'C - Sazby a jednotkové ceny'!F45)</f>
        <v>54235.51</v>
      </c>
      <c r="H45" s="59">
        <f>(VLOOKUP(F45,'ZADÁVACÍ LIST'!$B$21:$L$27,11,FALSE))*(VLOOKUP(E45,'ZADÁVACÍ LIST'!$B$9:$L$17,11,FALSE))</f>
        <v>0</v>
      </c>
      <c r="I45" s="60">
        <f t="shared" si="0"/>
        <v>0</v>
      </c>
    </row>
    <row r="46" spans="1:9" x14ac:dyDescent="0.2">
      <c r="B46" s="57">
        <v>40</v>
      </c>
      <c r="C46" s="408" t="s">
        <v>344</v>
      </c>
      <c r="D46" s="409"/>
      <c r="E46" s="58" t="s">
        <v>350</v>
      </c>
      <c r="F46" s="58">
        <v>4</v>
      </c>
      <c r="G46" s="96">
        <f>SUMIFS('A1 - Seznam míst plnění vnější'!$N$5:$N$1418,'A1 - Seznam míst plnění vnější'!$L$5:$L$1418,'C - Sazby a jednotkové ceny'!E46,'A1 - Seznam míst plnění vnější'!$M$5:$M$1418,'C - Sazby a jednotkové ceny'!F46)+SUMIFS('A2 - Seznam míst plnění vnitřní'!$K$5:$K$1131,'A2 - Seznam míst plnění vnitřní'!$I$5:$I$1131,'C - Sazby a jednotkové ceny'!E46,'A2 - Seznam míst plnění vnitřní'!$J$5:$J$1131,'C - Sazby a jednotkové ceny'!F46)</f>
        <v>113939.76</v>
      </c>
      <c r="H46" s="59">
        <f>(VLOOKUP(F46,'ZADÁVACÍ LIST'!$B$21:$L$27,11,FALSE))*(VLOOKUP(E46,'ZADÁVACÍ LIST'!$B$9:$L$17,11,FALSE))</f>
        <v>0</v>
      </c>
      <c r="I46" s="60">
        <f t="shared" si="0"/>
        <v>0</v>
      </c>
    </row>
    <row r="47" spans="1:9" x14ac:dyDescent="0.2">
      <c r="B47" s="57">
        <v>41</v>
      </c>
      <c r="C47" s="408" t="s">
        <v>344</v>
      </c>
      <c r="D47" s="409"/>
      <c r="E47" s="58" t="s">
        <v>350</v>
      </c>
      <c r="F47" s="58">
        <v>2</v>
      </c>
      <c r="G47" s="96">
        <f>SUMIFS('A1 - Seznam míst plnění vnější'!$N$5:$N$1418,'A1 - Seznam míst plnění vnější'!$L$5:$L$1418,'C - Sazby a jednotkové ceny'!E47,'A1 - Seznam míst plnění vnější'!$M$5:$M$1418,'C - Sazby a jednotkové ceny'!F47)+SUMIFS('A2 - Seznam míst plnění vnitřní'!$K$5:$K$1131,'A2 - Seznam míst plnění vnitřní'!$I$5:$I$1131,'C - Sazby a jednotkové ceny'!E47,'A2 - Seznam míst plnění vnitřní'!$J$5:$J$1131,'C - Sazby a jednotkové ceny'!F47)</f>
        <v>101895</v>
      </c>
      <c r="H47" s="59">
        <f>(VLOOKUP(F47,'ZADÁVACÍ LIST'!$B$21:$L$27,11,FALSE))*(VLOOKUP(E47,'ZADÁVACÍ LIST'!$B$9:$L$17,11,FALSE))</f>
        <v>0</v>
      </c>
      <c r="I47" s="60">
        <f t="shared" si="0"/>
        <v>0</v>
      </c>
    </row>
    <row r="48" spans="1:9" x14ac:dyDescent="0.2">
      <c r="A48" s="48"/>
      <c r="B48" s="95">
        <v>42</v>
      </c>
      <c r="C48" s="408" t="s">
        <v>344</v>
      </c>
      <c r="D48" s="409"/>
      <c r="E48" s="58" t="s">
        <v>350</v>
      </c>
      <c r="F48" s="58">
        <v>1</v>
      </c>
      <c r="G48" s="96">
        <f>SUMIFS('A1 - Seznam míst plnění vnější'!$N$5:$N$1418,'A1 - Seznam míst plnění vnější'!$L$5:$L$1418,'C - Sazby a jednotkové ceny'!E48,'A1 - Seznam míst plnění vnější'!$M$5:$M$1418,'C - Sazby a jednotkové ceny'!F48)+SUMIFS('A2 - Seznam míst plnění vnitřní'!$K$5:$K$1131,'A2 - Seznam míst plnění vnitřní'!$I$5:$I$1131,'C - Sazby a jednotkové ceny'!E48,'A2 - Seznam míst plnění vnitřní'!$J$5:$J$1131,'C - Sazby a jednotkové ceny'!F48)</f>
        <v>73887</v>
      </c>
      <c r="H48" s="59">
        <f>(VLOOKUP(F48,'ZADÁVACÍ LIST'!$B$21:$L$27,11,FALSE))*(VLOOKUP(E48,'ZADÁVACÍ LIST'!$B$9:$L$17,11,FALSE))</f>
        <v>0</v>
      </c>
      <c r="I48" s="60">
        <f t="shared" si="0"/>
        <v>0</v>
      </c>
    </row>
    <row r="49" spans="1:9" x14ac:dyDescent="0.2">
      <c r="B49" s="57">
        <v>36</v>
      </c>
      <c r="C49" s="408" t="s">
        <v>344</v>
      </c>
      <c r="D49" s="409"/>
      <c r="E49" s="58" t="s">
        <v>391</v>
      </c>
      <c r="F49" s="58">
        <v>48</v>
      </c>
      <c r="G49" s="96">
        <f>SUMIFS('A1 - Seznam míst plnění vnější'!$N$5:$N$1418,'A1 - Seznam míst plnění vnější'!$L$5:$L$1418,'C - Sazby a jednotkové ceny'!E49,'A1 - Seznam míst plnění vnější'!$M$5:$M$1418,'C - Sazby a jednotkové ceny'!F49)+SUMIFS('A2 - Seznam míst plnění vnitřní'!$K$5:$K$1131,'A2 - Seznam míst plnění vnitřní'!$I$5:$I$1131,'C - Sazby a jednotkové ceny'!E49,'A2 - Seznam míst plnění vnitřní'!$J$5:$J$1131,'C - Sazby a jednotkové ceny'!F49)</f>
        <v>0</v>
      </c>
      <c r="H49" s="59">
        <f>(VLOOKUP(F49,'ZADÁVACÍ LIST'!$B$21:$L$27,11,FALSE))*(VLOOKUP(E49,'ZADÁVACÍ LIST'!$B$9:$L$17,11,FALSE))</f>
        <v>0</v>
      </c>
      <c r="I49" s="60">
        <f t="shared" si="0"/>
        <v>0</v>
      </c>
    </row>
    <row r="50" spans="1:9" x14ac:dyDescent="0.2">
      <c r="B50" s="57">
        <v>37</v>
      </c>
      <c r="C50" s="408" t="s">
        <v>344</v>
      </c>
      <c r="D50" s="409"/>
      <c r="E50" s="58" t="s">
        <v>391</v>
      </c>
      <c r="F50" s="58">
        <v>28</v>
      </c>
      <c r="G50" s="96">
        <f>SUMIFS('A1 - Seznam míst plnění vnější'!$N$5:$N$1418,'A1 - Seznam míst plnění vnější'!$L$5:$L$1418,'C - Sazby a jednotkové ceny'!E50,'A1 - Seznam míst plnění vnější'!$M$5:$M$1418,'C - Sazby a jednotkové ceny'!F50)+SUMIFS('A2 - Seznam míst plnění vnitřní'!$K$5:$K$1131,'A2 - Seznam míst plnění vnitřní'!$I$5:$I$1131,'C - Sazby a jednotkové ceny'!E50,'A2 - Seznam míst plnění vnitřní'!$J$5:$J$1131,'C - Sazby a jednotkové ceny'!F50)</f>
        <v>0</v>
      </c>
      <c r="H50" s="59">
        <f>(VLOOKUP(F50,'ZADÁVACÍ LIST'!$B$21:$L$27,11,FALSE))*(VLOOKUP(E50,'ZADÁVACÍ LIST'!$B$9:$L$17,11,FALSE))</f>
        <v>0</v>
      </c>
      <c r="I50" s="60">
        <f t="shared" si="0"/>
        <v>0</v>
      </c>
    </row>
    <row r="51" spans="1:9" x14ac:dyDescent="0.2">
      <c r="B51" s="57">
        <v>38</v>
      </c>
      <c r="C51" s="408" t="s">
        <v>344</v>
      </c>
      <c r="D51" s="409"/>
      <c r="E51" s="58" t="s">
        <v>391</v>
      </c>
      <c r="F51" s="58">
        <v>20</v>
      </c>
      <c r="G51" s="96">
        <f>SUMIFS('A1 - Seznam míst plnění vnější'!$N$5:$N$1418,'A1 - Seznam míst plnění vnější'!$L$5:$L$1418,'C - Sazby a jednotkové ceny'!E51,'A1 - Seznam míst plnění vnější'!$M$5:$M$1418,'C - Sazby a jednotkové ceny'!F51)+SUMIFS('A2 - Seznam míst plnění vnitřní'!$K$5:$K$1131,'A2 - Seznam míst plnění vnitřní'!$I$5:$I$1131,'C - Sazby a jednotkové ceny'!E51,'A2 - Seznam míst plnění vnitřní'!$J$5:$J$1131,'C - Sazby a jednotkové ceny'!F51)</f>
        <v>0</v>
      </c>
      <c r="H51" s="59">
        <f>(VLOOKUP(F51,'ZADÁVACÍ LIST'!$B$21:$L$27,11,FALSE))*(VLOOKUP(E51,'ZADÁVACÍ LIST'!$B$9:$L$17,11,FALSE))</f>
        <v>0</v>
      </c>
      <c r="I51" s="60">
        <f t="shared" si="0"/>
        <v>0</v>
      </c>
    </row>
    <row r="52" spans="1:9" x14ac:dyDescent="0.2">
      <c r="B52" s="57">
        <v>39</v>
      </c>
      <c r="C52" s="408" t="s">
        <v>344</v>
      </c>
      <c r="D52" s="409"/>
      <c r="E52" s="58" t="s">
        <v>391</v>
      </c>
      <c r="F52" s="58">
        <v>12</v>
      </c>
      <c r="G52" s="96">
        <f>SUMIFS('A1 - Seznam míst plnění vnější'!$N$5:$N$1418,'A1 - Seznam míst plnění vnější'!$L$5:$L$1418,'C - Sazby a jednotkové ceny'!E52,'A1 - Seznam míst plnění vnější'!$M$5:$M$1418,'C - Sazby a jednotkové ceny'!F52)+SUMIFS('A2 - Seznam míst plnění vnitřní'!$K$5:$K$1131,'A2 - Seznam míst plnění vnitřní'!$I$5:$I$1131,'C - Sazby a jednotkové ceny'!E52,'A2 - Seznam míst plnění vnitřní'!$J$5:$J$1131,'C - Sazby a jednotkové ceny'!F52)</f>
        <v>0</v>
      </c>
      <c r="H52" s="59">
        <f>(VLOOKUP(F52,'ZADÁVACÍ LIST'!$B$21:$L$27,11,FALSE))*(VLOOKUP(E52,'ZADÁVACÍ LIST'!$B$9:$L$17,11,FALSE))</f>
        <v>0</v>
      </c>
      <c r="I52" s="60">
        <f t="shared" si="0"/>
        <v>0</v>
      </c>
    </row>
    <row r="53" spans="1:9" x14ac:dyDescent="0.2">
      <c r="B53" s="57">
        <v>40</v>
      </c>
      <c r="C53" s="408" t="s">
        <v>344</v>
      </c>
      <c r="D53" s="409"/>
      <c r="E53" s="58" t="s">
        <v>391</v>
      </c>
      <c r="F53" s="58">
        <v>4</v>
      </c>
      <c r="G53" s="96">
        <f>SUMIFS('A1 - Seznam míst plnění vnější'!$N$5:$N$1418,'A1 - Seznam míst plnění vnější'!$L$5:$L$1418,'C - Sazby a jednotkové ceny'!E53,'A1 - Seznam míst plnění vnější'!$M$5:$M$1418,'C - Sazby a jednotkové ceny'!F53)+SUMIFS('A2 - Seznam míst plnění vnitřní'!$K$5:$K$1131,'A2 - Seznam míst plnění vnitřní'!$I$5:$I$1131,'C - Sazby a jednotkové ceny'!E53,'A2 - Seznam míst plnění vnitřní'!$J$5:$J$1131,'C - Sazby a jednotkové ceny'!F53)</f>
        <v>4275</v>
      </c>
      <c r="H53" s="59">
        <f>(VLOOKUP(F53,'ZADÁVACÍ LIST'!$B$21:$L$27,11,FALSE))*(VLOOKUP(E53,'ZADÁVACÍ LIST'!$B$9:$L$17,11,FALSE))</f>
        <v>0</v>
      </c>
      <c r="I53" s="60">
        <f t="shared" si="0"/>
        <v>0</v>
      </c>
    </row>
    <row r="54" spans="1:9" x14ac:dyDescent="0.2">
      <c r="B54" s="57">
        <v>41</v>
      </c>
      <c r="C54" s="408" t="s">
        <v>344</v>
      </c>
      <c r="D54" s="409"/>
      <c r="E54" s="58" t="s">
        <v>391</v>
      </c>
      <c r="F54" s="58">
        <v>2</v>
      </c>
      <c r="G54" s="96">
        <f>SUMIFS('A1 - Seznam míst plnění vnější'!$N$5:$N$1418,'A1 - Seznam míst plnění vnější'!$L$5:$L$1418,'C - Sazby a jednotkové ceny'!E54,'A1 - Seznam míst plnění vnější'!$M$5:$M$1418,'C - Sazby a jednotkové ceny'!F54)+SUMIFS('A2 - Seznam míst plnění vnitřní'!$K$5:$K$1131,'A2 - Seznam míst plnění vnitřní'!$I$5:$I$1131,'C - Sazby a jednotkové ceny'!E54,'A2 - Seznam míst plnění vnitřní'!$J$5:$J$1131,'C - Sazby a jednotkové ceny'!F54)</f>
        <v>63562</v>
      </c>
      <c r="H54" s="59">
        <f>(VLOOKUP(F54,'ZADÁVACÍ LIST'!$B$21:$L$27,11,FALSE))*(VLOOKUP(E54,'ZADÁVACÍ LIST'!$B$9:$L$17,11,FALSE))</f>
        <v>0</v>
      </c>
      <c r="I54" s="60">
        <f t="shared" si="0"/>
        <v>0</v>
      </c>
    </row>
    <row r="55" spans="1:9" x14ac:dyDescent="0.2">
      <c r="A55" s="48"/>
      <c r="B55" s="95">
        <v>42</v>
      </c>
      <c r="C55" s="408" t="s">
        <v>344</v>
      </c>
      <c r="D55" s="409"/>
      <c r="E55" s="58" t="s">
        <v>391</v>
      </c>
      <c r="F55" s="58">
        <v>1</v>
      </c>
      <c r="G55" s="96">
        <f>SUMIFS('A1 - Seznam míst plnění vnější'!$N$5:$N$1418,'A1 - Seznam míst plnění vnější'!$L$5:$L$1418,'C - Sazby a jednotkové ceny'!E55,'A1 - Seznam míst plnění vnější'!$M$5:$M$1418,'C - Sazby a jednotkové ceny'!F55)+SUMIFS('A2 - Seznam míst plnění vnitřní'!$K$5:$K$1131,'A2 - Seznam míst plnění vnitřní'!$I$5:$I$1131,'C - Sazby a jednotkové ceny'!E55,'A2 - Seznam míst plnění vnitřní'!$J$5:$J$1131,'C - Sazby a jednotkové ceny'!F55)</f>
        <v>196835</v>
      </c>
      <c r="H55" s="59">
        <f>(VLOOKUP(F55,'ZADÁVACÍ LIST'!$B$21:$L$27,11,FALSE))*(VLOOKUP(E55,'ZADÁVACÍ LIST'!$B$9:$L$17,11,FALSE))</f>
        <v>0</v>
      </c>
      <c r="I55" s="60">
        <f t="shared" si="0"/>
        <v>0</v>
      </c>
    </row>
    <row r="56" spans="1:9" x14ac:dyDescent="0.2">
      <c r="B56" s="57">
        <v>36</v>
      </c>
      <c r="C56" s="408" t="s">
        <v>344</v>
      </c>
      <c r="D56" s="409"/>
      <c r="E56" s="58" t="s">
        <v>417</v>
      </c>
      <c r="F56" s="58">
        <v>48</v>
      </c>
      <c r="G56" s="96">
        <f>SUMIFS('A1 - Seznam míst plnění vnější'!$N$5:$N$1418,'A1 - Seznam míst plnění vnější'!$L$5:$L$1418,'C - Sazby a jednotkové ceny'!E56,'A1 - Seznam míst plnění vnější'!$M$5:$M$1418,'C - Sazby a jednotkové ceny'!F56)+SUMIFS('A2 - Seznam míst plnění vnitřní'!$K$5:$K$1131,'A2 - Seznam míst plnění vnitřní'!$I$5:$I$1131,'C - Sazby a jednotkové ceny'!E56,'A2 - Seznam míst plnění vnitřní'!$J$5:$J$1131,'C - Sazby a jednotkové ceny'!F56)</f>
        <v>0</v>
      </c>
      <c r="H56" s="59">
        <f>(VLOOKUP(F56,'ZADÁVACÍ LIST'!$B$21:$L$27,11,FALSE))*(VLOOKUP(E56,'ZADÁVACÍ LIST'!$B$9:$L$17,11,FALSE))</f>
        <v>0</v>
      </c>
      <c r="I56" s="60">
        <f t="shared" si="0"/>
        <v>0</v>
      </c>
    </row>
    <row r="57" spans="1:9" x14ac:dyDescent="0.2">
      <c r="B57" s="57">
        <v>37</v>
      </c>
      <c r="C57" s="408" t="s">
        <v>344</v>
      </c>
      <c r="D57" s="409"/>
      <c r="E57" s="58" t="s">
        <v>417</v>
      </c>
      <c r="F57" s="58">
        <v>28</v>
      </c>
      <c r="G57" s="96">
        <f>SUMIFS('A1 - Seznam míst plnění vnější'!$N$5:$N$1418,'A1 - Seznam míst plnění vnější'!$L$5:$L$1418,'C - Sazby a jednotkové ceny'!E57,'A1 - Seznam míst plnění vnější'!$M$5:$M$1418,'C - Sazby a jednotkové ceny'!F57)+SUMIFS('A2 - Seznam míst plnění vnitřní'!$K$5:$K$1131,'A2 - Seznam míst plnění vnitřní'!$I$5:$I$1131,'C - Sazby a jednotkové ceny'!E57,'A2 - Seznam míst plnění vnitřní'!$J$5:$J$1131,'C - Sazby a jednotkové ceny'!F57)</f>
        <v>0</v>
      </c>
      <c r="H57" s="59">
        <f>(VLOOKUP(F57,'ZADÁVACÍ LIST'!$B$21:$L$27,11,FALSE))*(VLOOKUP(E57,'ZADÁVACÍ LIST'!$B$9:$L$17,11,FALSE))</f>
        <v>0</v>
      </c>
      <c r="I57" s="60">
        <f t="shared" si="0"/>
        <v>0</v>
      </c>
    </row>
    <row r="58" spans="1:9" x14ac:dyDescent="0.2">
      <c r="B58" s="57">
        <v>38</v>
      </c>
      <c r="C58" s="408" t="s">
        <v>344</v>
      </c>
      <c r="D58" s="409"/>
      <c r="E58" s="58" t="s">
        <v>417</v>
      </c>
      <c r="F58" s="58">
        <v>20</v>
      </c>
      <c r="G58" s="96">
        <f>SUMIFS('A1 - Seznam míst plnění vnější'!$N$5:$N$1418,'A1 - Seznam míst plnění vnější'!$L$5:$L$1418,'C - Sazby a jednotkové ceny'!E58,'A1 - Seznam míst plnění vnější'!$M$5:$M$1418,'C - Sazby a jednotkové ceny'!F58)+SUMIFS('A2 - Seznam míst plnění vnitřní'!$K$5:$K$1131,'A2 - Seznam míst plnění vnitřní'!$I$5:$I$1131,'C - Sazby a jednotkové ceny'!E58,'A2 - Seznam míst plnění vnitřní'!$J$5:$J$1131,'C - Sazby a jednotkové ceny'!F58)</f>
        <v>9590.7830000000031</v>
      </c>
      <c r="H58" s="59">
        <f>(VLOOKUP(F58,'ZADÁVACÍ LIST'!$B$21:$L$27,11,FALSE))*(VLOOKUP(E58,'ZADÁVACÍ LIST'!$B$9:$L$17,11,FALSE))</f>
        <v>0</v>
      </c>
      <c r="I58" s="60">
        <f t="shared" si="0"/>
        <v>0</v>
      </c>
    </row>
    <row r="59" spans="1:9" x14ac:dyDescent="0.2">
      <c r="B59" s="57">
        <v>39</v>
      </c>
      <c r="C59" s="408" t="s">
        <v>344</v>
      </c>
      <c r="D59" s="409"/>
      <c r="E59" s="58" t="s">
        <v>417</v>
      </c>
      <c r="F59" s="58">
        <v>12</v>
      </c>
      <c r="G59" s="96">
        <f>SUMIFS('A1 - Seznam míst plnění vnější'!$N$5:$N$1418,'A1 - Seznam míst plnění vnější'!$L$5:$L$1418,'C - Sazby a jednotkové ceny'!E59,'A1 - Seznam míst plnění vnější'!$M$5:$M$1418,'C - Sazby a jednotkové ceny'!F59)+SUMIFS('A2 - Seznam míst plnění vnitřní'!$K$5:$K$1131,'A2 - Seznam míst plnění vnitřní'!$I$5:$I$1131,'C - Sazby a jednotkové ceny'!E59,'A2 - Seznam míst plnění vnitřní'!$J$5:$J$1131,'C - Sazby a jednotkové ceny'!F59)</f>
        <v>20626.688600000016</v>
      </c>
      <c r="H59" s="59">
        <f>(VLOOKUP(F59,'ZADÁVACÍ LIST'!$B$21:$L$27,11,FALSE))*(VLOOKUP(E59,'ZADÁVACÍ LIST'!$B$9:$L$17,11,FALSE))</f>
        <v>0</v>
      </c>
      <c r="I59" s="60">
        <f t="shared" si="0"/>
        <v>0</v>
      </c>
    </row>
    <row r="60" spans="1:9" x14ac:dyDescent="0.2">
      <c r="B60" s="57">
        <v>40</v>
      </c>
      <c r="C60" s="408" t="s">
        <v>344</v>
      </c>
      <c r="D60" s="409"/>
      <c r="E60" s="58" t="s">
        <v>417</v>
      </c>
      <c r="F60" s="58">
        <v>4</v>
      </c>
      <c r="G60" s="96">
        <f>SUMIFS('A1 - Seznam míst plnění vnější'!$N$5:$N$1418,'A1 - Seznam míst plnění vnější'!$L$5:$L$1418,'C - Sazby a jednotkové ceny'!E60,'A1 - Seznam míst plnění vnější'!$M$5:$M$1418,'C - Sazby a jednotkové ceny'!F60)+SUMIFS('A2 - Seznam míst plnění vnitřní'!$K$5:$K$1131,'A2 - Seznam míst plnění vnitřní'!$I$5:$I$1131,'C - Sazby a jednotkové ceny'!E60,'A2 - Seznam míst plnění vnitřní'!$J$5:$J$1131,'C - Sazby a jednotkové ceny'!F60)</f>
        <v>86.76</v>
      </c>
      <c r="H60" s="59">
        <f>(VLOOKUP(F60,'ZADÁVACÍ LIST'!$B$21:$L$27,11,FALSE))*(VLOOKUP(E60,'ZADÁVACÍ LIST'!$B$9:$L$17,11,FALSE))</f>
        <v>0</v>
      </c>
      <c r="I60" s="60">
        <f t="shared" si="0"/>
        <v>0</v>
      </c>
    </row>
    <row r="61" spans="1:9" x14ac:dyDescent="0.2">
      <c r="B61" s="57">
        <v>41</v>
      </c>
      <c r="C61" s="408" t="s">
        <v>344</v>
      </c>
      <c r="D61" s="409"/>
      <c r="E61" s="58" t="s">
        <v>417</v>
      </c>
      <c r="F61" s="58">
        <v>2</v>
      </c>
      <c r="G61" s="96">
        <f>SUMIFS('A1 - Seznam míst plnění vnější'!$N$5:$N$1418,'A1 - Seznam míst plnění vnější'!$L$5:$L$1418,'C - Sazby a jednotkové ceny'!E61,'A1 - Seznam míst plnění vnější'!$M$5:$M$1418,'C - Sazby a jednotkové ceny'!F61)+SUMIFS('A2 - Seznam míst plnění vnitřní'!$K$5:$K$1131,'A2 - Seznam míst plnění vnitřní'!$I$5:$I$1131,'C - Sazby a jednotkové ceny'!E61,'A2 - Seznam míst plnění vnitřní'!$J$5:$J$1131,'C - Sazby a jednotkové ceny'!F61)</f>
        <v>338.03</v>
      </c>
      <c r="H61" s="59">
        <f>(VLOOKUP(F61,'ZADÁVACÍ LIST'!$B$21:$L$27,11,FALSE))*(VLOOKUP(E61,'ZADÁVACÍ LIST'!$B$9:$L$17,11,FALSE))</f>
        <v>0</v>
      </c>
      <c r="I61" s="60">
        <f t="shared" si="0"/>
        <v>0</v>
      </c>
    </row>
    <row r="62" spans="1:9" x14ac:dyDescent="0.2">
      <c r="A62" s="48"/>
      <c r="B62" s="95">
        <v>42</v>
      </c>
      <c r="C62" s="408" t="s">
        <v>344</v>
      </c>
      <c r="D62" s="409"/>
      <c r="E62" s="58" t="s">
        <v>417</v>
      </c>
      <c r="F62" s="58">
        <v>1</v>
      </c>
      <c r="G62" s="96">
        <f>SUMIFS('A1 - Seznam míst plnění vnější'!$N$5:$N$1418,'A1 - Seznam míst plnění vnější'!$L$5:$L$1418,'C - Sazby a jednotkové ceny'!E62,'A1 - Seznam míst plnění vnější'!$M$5:$M$1418,'C - Sazby a jednotkové ceny'!F62)+SUMIFS('A2 - Seznam míst plnění vnitřní'!$K$5:$K$1131,'A2 - Seznam míst plnění vnitřní'!$I$5:$I$1131,'C - Sazby a jednotkové ceny'!E62,'A2 - Seznam míst plnění vnitřní'!$J$5:$J$1131,'C - Sazby a jednotkové ceny'!F62)</f>
        <v>0</v>
      </c>
      <c r="H62" s="59">
        <f>(VLOOKUP(F62,'ZADÁVACÍ LIST'!$B$21:$L$27,11,FALSE))*(VLOOKUP(E62,'ZADÁVACÍ LIST'!$B$9:$L$17,11,FALSE))</f>
        <v>0</v>
      </c>
      <c r="I62" s="60">
        <f t="shared" si="0"/>
        <v>0</v>
      </c>
    </row>
    <row r="63" spans="1:9" x14ac:dyDescent="0.2">
      <c r="B63" s="57">
        <v>36</v>
      </c>
      <c r="C63" s="408" t="s">
        <v>344</v>
      </c>
      <c r="D63" s="409"/>
      <c r="E63" s="58" t="s">
        <v>418</v>
      </c>
      <c r="F63" s="58">
        <v>48</v>
      </c>
      <c r="G63" s="96">
        <f>SUMIFS('A1 - Seznam míst plnění vnější'!$N$5:$N$1418,'A1 - Seznam míst plnění vnější'!$L$5:$L$1418,'C - Sazby a jednotkové ceny'!E63,'A1 - Seznam míst plnění vnější'!$M$5:$M$1418,'C - Sazby a jednotkové ceny'!F63)+SUMIFS('A2 - Seznam míst plnění vnitřní'!$K$5:$K$1131,'A2 - Seznam míst plnění vnitřní'!$I$5:$I$1131,'C - Sazby a jednotkové ceny'!E63,'A2 - Seznam míst plnění vnitřní'!$J$5:$J$1131,'C - Sazby a jednotkové ceny'!F63)</f>
        <v>0</v>
      </c>
      <c r="H63" s="59">
        <f>(VLOOKUP(F63,'ZADÁVACÍ LIST'!$B$21:$L$27,11,FALSE))*(VLOOKUP(E63,'ZADÁVACÍ LIST'!$B$9:$L$17,11,FALSE))</f>
        <v>0</v>
      </c>
      <c r="I63" s="60">
        <f t="shared" si="0"/>
        <v>0</v>
      </c>
    </row>
    <row r="64" spans="1:9" x14ac:dyDescent="0.2">
      <c r="B64" s="57">
        <v>37</v>
      </c>
      <c r="C64" s="408" t="s">
        <v>344</v>
      </c>
      <c r="D64" s="409"/>
      <c r="E64" s="58" t="s">
        <v>418</v>
      </c>
      <c r="F64" s="58">
        <v>28</v>
      </c>
      <c r="G64" s="96">
        <f>SUMIFS('A1 - Seznam míst plnění vnější'!$N$5:$N$1418,'A1 - Seznam míst plnění vnější'!$L$5:$L$1418,'C - Sazby a jednotkové ceny'!E64,'A1 - Seznam míst plnění vnější'!$M$5:$M$1418,'C - Sazby a jednotkové ceny'!F64)+SUMIFS('A2 - Seznam míst plnění vnitřní'!$K$5:$K$1131,'A2 - Seznam míst plnění vnitřní'!$I$5:$I$1131,'C - Sazby a jednotkové ceny'!E64,'A2 - Seznam míst plnění vnitřní'!$J$5:$J$1131,'C - Sazby a jednotkové ceny'!F64)</f>
        <v>0</v>
      </c>
      <c r="H64" s="59">
        <f>(VLOOKUP(F64,'ZADÁVACÍ LIST'!$B$21:$L$27,11,FALSE))*(VLOOKUP(E64,'ZADÁVACÍ LIST'!$B$9:$L$17,11,FALSE))</f>
        <v>0</v>
      </c>
      <c r="I64" s="60">
        <f t="shared" si="0"/>
        <v>0</v>
      </c>
    </row>
    <row r="65" spans="1:11" x14ac:dyDescent="0.2">
      <c r="B65" s="57">
        <v>38</v>
      </c>
      <c r="C65" s="408" t="s">
        <v>344</v>
      </c>
      <c r="D65" s="409"/>
      <c r="E65" s="58" t="s">
        <v>418</v>
      </c>
      <c r="F65" s="58">
        <v>20</v>
      </c>
      <c r="G65" s="96">
        <f>SUMIFS('A1 - Seznam míst plnění vnější'!$N$5:$N$1418,'A1 - Seznam míst plnění vnější'!$L$5:$L$1418,'C - Sazby a jednotkové ceny'!E65,'A1 - Seznam míst plnění vnější'!$M$5:$M$1418,'C - Sazby a jednotkové ceny'!F65)+SUMIFS('A2 - Seznam míst plnění vnitřní'!$K$5:$K$1131,'A2 - Seznam míst plnění vnitřní'!$I$5:$I$1131,'C - Sazby a jednotkové ceny'!E65,'A2 - Seznam míst plnění vnitřní'!$J$5:$J$1131,'C - Sazby a jednotkové ceny'!F65)</f>
        <v>591.59500000000014</v>
      </c>
      <c r="H65" s="59">
        <f>(VLOOKUP(F65,'ZADÁVACÍ LIST'!$B$21:$L$27,11,FALSE))*(VLOOKUP(E65,'ZADÁVACÍ LIST'!$B$9:$L$17,11,FALSE))</f>
        <v>0</v>
      </c>
      <c r="I65" s="60">
        <f t="shared" si="0"/>
        <v>0</v>
      </c>
    </row>
    <row r="66" spans="1:11" x14ac:dyDescent="0.2">
      <c r="B66" s="57">
        <v>39</v>
      </c>
      <c r="C66" s="408" t="s">
        <v>344</v>
      </c>
      <c r="D66" s="409"/>
      <c r="E66" s="58" t="s">
        <v>418</v>
      </c>
      <c r="F66" s="58">
        <v>12</v>
      </c>
      <c r="G66" s="96">
        <f>SUMIFS('A1 - Seznam míst plnění vnější'!$N$5:$N$1418,'A1 - Seznam míst plnění vnější'!$L$5:$L$1418,'C - Sazby a jednotkové ceny'!E66,'A1 - Seznam míst plnění vnější'!$M$5:$M$1418,'C - Sazby a jednotkové ceny'!F66)+SUMIFS('A2 - Seznam míst plnění vnitřní'!$K$5:$K$1131,'A2 - Seznam míst plnění vnitřní'!$I$5:$I$1131,'C - Sazby a jednotkové ceny'!E66,'A2 - Seznam míst plnění vnitřní'!$J$5:$J$1131,'C - Sazby a jednotkové ceny'!F66)</f>
        <v>1242.8103999999996</v>
      </c>
      <c r="H66" s="59">
        <f>(VLOOKUP(F66,'ZADÁVACÍ LIST'!$B$21:$L$27,11,FALSE))*(VLOOKUP(E66,'ZADÁVACÍ LIST'!$B$9:$L$17,11,FALSE))</f>
        <v>0</v>
      </c>
      <c r="I66" s="60">
        <f t="shared" si="0"/>
        <v>0</v>
      </c>
    </row>
    <row r="67" spans="1:11" x14ac:dyDescent="0.2">
      <c r="B67" s="57">
        <v>40</v>
      </c>
      <c r="C67" s="408" t="s">
        <v>344</v>
      </c>
      <c r="D67" s="409"/>
      <c r="E67" s="58" t="s">
        <v>418</v>
      </c>
      <c r="F67" s="58">
        <v>4</v>
      </c>
      <c r="G67" s="96">
        <f>SUMIFS('A1 - Seznam míst plnění vnější'!$N$5:$N$1418,'A1 - Seznam míst plnění vnější'!$L$5:$L$1418,'C - Sazby a jednotkové ceny'!E67,'A1 - Seznam míst plnění vnější'!$M$5:$M$1418,'C - Sazby a jednotkové ceny'!F67)+SUMIFS('A2 - Seznam míst plnění vnitřní'!$K$5:$K$1131,'A2 - Seznam míst plnění vnitřní'!$I$5:$I$1131,'C - Sazby a jednotkové ceny'!E67,'A2 - Seznam míst plnění vnitřní'!$J$5:$J$1131,'C - Sazby a jednotkové ceny'!F67)</f>
        <v>20.78</v>
      </c>
      <c r="H67" s="59">
        <f>(VLOOKUP(F67,'ZADÁVACÍ LIST'!$B$21:$L$27,11,FALSE))*(VLOOKUP(E67,'ZADÁVACÍ LIST'!$B$9:$L$17,11,FALSE))</f>
        <v>0</v>
      </c>
      <c r="I67" s="60">
        <f t="shared" si="0"/>
        <v>0</v>
      </c>
    </row>
    <row r="68" spans="1:11" x14ac:dyDescent="0.2">
      <c r="B68" s="57">
        <v>41</v>
      </c>
      <c r="C68" s="408" t="s">
        <v>344</v>
      </c>
      <c r="D68" s="409"/>
      <c r="E68" s="58" t="s">
        <v>418</v>
      </c>
      <c r="F68" s="58">
        <v>2</v>
      </c>
      <c r="G68" s="96">
        <f>SUMIFS('A1 - Seznam míst plnění vnější'!$N$5:$N$1418,'A1 - Seznam míst plnění vnější'!$L$5:$L$1418,'C - Sazby a jednotkové ceny'!E68,'A1 - Seznam míst plnění vnější'!$M$5:$M$1418,'C - Sazby a jednotkové ceny'!F68)+SUMIFS('A2 - Seznam míst plnění vnitřní'!$K$5:$K$1131,'A2 - Seznam míst plnění vnitřní'!$I$5:$I$1131,'C - Sazby a jednotkové ceny'!E68,'A2 - Seznam míst plnění vnitřní'!$J$5:$J$1131,'C - Sazby a jednotkové ceny'!F68)</f>
        <v>0</v>
      </c>
      <c r="H68" s="59">
        <f>(VLOOKUP(F68,'ZADÁVACÍ LIST'!$B$21:$L$27,11,FALSE))*(VLOOKUP(E68,'ZADÁVACÍ LIST'!$B$9:$L$17,11,FALSE))</f>
        <v>0</v>
      </c>
      <c r="I68" s="60">
        <f t="shared" si="0"/>
        <v>0</v>
      </c>
    </row>
    <row r="69" spans="1:11" ht="13.5" thickBot="1" x14ac:dyDescent="0.25">
      <c r="A69" s="48"/>
      <c r="B69" s="95">
        <v>42</v>
      </c>
      <c r="C69" s="408" t="s">
        <v>344</v>
      </c>
      <c r="D69" s="409"/>
      <c r="E69" s="58" t="s">
        <v>418</v>
      </c>
      <c r="F69" s="58">
        <v>1</v>
      </c>
      <c r="G69" s="96">
        <f>SUMIFS('A1 - Seznam míst plnění vnější'!$N$5:$N$1418,'A1 - Seznam míst plnění vnější'!$L$5:$L$1418,'C - Sazby a jednotkové ceny'!E69,'A1 - Seznam míst plnění vnější'!$M$5:$M$1418,'C - Sazby a jednotkové ceny'!F69)+SUMIFS('A2 - Seznam míst plnění vnitřní'!$K$5:$K$1131,'A2 - Seznam míst plnění vnitřní'!$I$5:$I$1131,'C - Sazby a jednotkové ceny'!E69,'A2 - Seznam míst plnění vnitřní'!$J$5:$J$1131,'C - Sazby a jednotkové ceny'!F69)</f>
        <v>0</v>
      </c>
      <c r="H69" s="59">
        <f>(VLOOKUP(F69,'ZADÁVACÍ LIST'!$B$21:$L$27,11,FALSE))*(VLOOKUP(E69,'ZADÁVACÍ LIST'!$B$9:$L$17,11,FALSE))</f>
        <v>0</v>
      </c>
      <c r="I69" s="60">
        <f t="shared" si="0"/>
        <v>0</v>
      </c>
    </row>
    <row r="70" spans="1:11" ht="13.5" customHeight="1" thickBot="1" x14ac:dyDescent="0.25">
      <c r="B70" s="425" t="s">
        <v>2560</v>
      </c>
      <c r="C70" s="426"/>
      <c r="D70" s="426"/>
      <c r="E70" s="426"/>
      <c r="F70" s="426"/>
      <c r="G70" s="426"/>
      <c r="H70" s="426"/>
      <c r="I70" s="61">
        <f>SUM(I7:I69)</f>
        <v>0</v>
      </c>
    </row>
    <row r="71" spans="1:11" ht="13.5" customHeight="1" x14ac:dyDescent="0.2">
      <c r="B71" s="50" t="s">
        <v>351</v>
      </c>
      <c r="C71" s="62"/>
      <c r="D71" s="62"/>
      <c r="E71" s="62"/>
      <c r="F71" s="62"/>
      <c r="G71" s="62"/>
      <c r="H71" s="62"/>
      <c r="I71" s="63"/>
    </row>
    <row r="72" spans="1:11" ht="13.5" customHeight="1" thickBot="1" x14ac:dyDescent="0.25">
      <c r="C72" s="62"/>
      <c r="D72" s="62"/>
      <c r="E72" s="62"/>
      <c r="F72" s="62"/>
      <c r="G72" s="62"/>
      <c r="H72" s="62"/>
      <c r="I72" s="63"/>
    </row>
    <row r="73" spans="1:11" ht="13.5" customHeight="1" thickBot="1" x14ac:dyDescent="0.25">
      <c r="B73" s="425" t="s">
        <v>352</v>
      </c>
      <c r="C73" s="426"/>
      <c r="D73" s="426"/>
      <c r="E73" s="426"/>
      <c r="F73" s="426"/>
      <c r="G73" s="426"/>
      <c r="H73" s="426"/>
      <c r="I73" s="61">
        <f>I70*12</f>
        <v>0</v>
      </c>
    </row>
    <row r="74" spans="1:11" ht="15" customHeight="1" x14ac:dyDescent="0.2">
      <c r="B74" s="50" t="s">
        <v>353</v>
      </c>
    </row>
    <row r="75" spans="1:11" ht="12" customHeight="1" x14ac:dyDescent="0.2">
      <c r="B75" s="50" t="s">
        <v>354</v>
      </c>
    </row>
    <row r="76" spans="1:11" ht="7.5" customHeight="1" x14ac:dyDescent="0.2"/>
    <row r="77" spans="1:11" ht="20.25" customHeight="1" x14ac:dyDescent="0.2"/>
    <row r="78" spans="1:11" x14ac:dyDescent="0.2">
      <c r="B78" s="64"/>
      <c r="G78" s="428"/>
      <c r="H78" s="428"/>
      <c r="I78" s="429"/>
      <c r="J78" s="429"/>
      <c r="K78" s="429"/>
    </row>
    <row r="79" spans="1:11" ht="31.5" customHeight="1" x14ac:dyDescent="0.2">
      <c r="B79" s="64"/>
      <c r="G79" s="428"/>
      <c r="H79" s="428"/>
      <c r="I79" s="429"/>
      <c r="J79" s="429"/>
      <c r="K79" s="429"/>
    </row>
    <row r="80" spans="1:11" ht="14.25" customHeight="1" x14ac:dyDescent="0.2">
      <c r="B80" s="64"/>
    </row>
    <row r="81" spans="7:11" ht="24.75" customHeight="1" x14ac:dyDescent="0.2">
      <c r="G81" s="427"/>
      <c r="H81" s="427"/>
      <c r="I81" s="427"/>
      <c r="J81" s="427"/>
      <c r="K81" s="65"/>
    </row>
    <row r="82" spans="7:11" x14ac:dyDescent="0.2">
      <c r="I82" s="65"/>
      <c r="J82" s="65"/>
      <c r="K82" s="65"/>
    </row>
  </sheetData>
  <mergeCells count="73">
    <mergeCell ref="G81:J81"/>
    <mergeCell ref="C13:D13"/>
    <mergeCell ref="C20:D20"/>
    <mergeCell ref="C27:D27"/>
    <mergeCell ref="C34:D34"/>
    <mergeCell ref="C41:D41"/>
    <mergeCell ref="C48:D48"/>
    <mergeCell ref="C49:D49"/>
    <mergeCell ref="C50:D50"/>
    <mergeCell ref="C51:D51"/>
    <mergeCell ref="G78:H79"/>
    <mergeCell ref="I78:K79"/>
    <mergeCell ref="C68:D68"/>
    <mergeCell ref="C69:D69"/>
    <mergeCell ref="C62:D62"/>
    <mergeCell ref="C63:D63"/>
    <mergeCell ref="B73:H73"/>
    <mergeCell ref="C56:D56"/>
    <mergeCell ref="C57:D57"/>
    <mergeCell ref="C58:D58"/>
    <mergeCell ref="C59:D59"/>
    <mergeCell ref="C60:D60"/>
    <mergeCell ref="C61:D61"/>
    <mergeCell ref="C64:D64"/>
    <mergeCell ref="C65:D65"/>
    <mergeCell ref="C66:D66"/>
    <mergeCell ref="C67:D67"/>
    <mergeCell ref="B70:H70"/>
    <mergeCell ref="C52:D52"/>
    <mergeCell ref="C53:D53"/>
    <mergeCell ref="C54:D54"/>
    <mergeCell ref="C55:D55"/>
    <mergeCell ref="C43:D43"/>
    <mergeCell ref="C44:D44"/>
    <mergeCell ref="C45:D45"/>
    <mergeCell ref="C46:D46"/>
    <mergeCell ref="C47:D47"/>
    <mergeCell ref="C42:D42"/>
    <mergeCell ref="C29:D29"/>
    <mergeCell ref="C30:D30"/>
    <mergeCell ref="C31:D31"/>
    <mergeCell ref="C32:D32"/>
    <mergeCell ref="C33:D33"/>
    <mergeCell ref="C35:D35"/>
    <mergeCell ref="C36:D36"/>
    <mergeCell ref="C37:D37"/>
    <mergeCell ref="C38:D38"/>
    <mergeCell ref="C39:D39"/>
    <mergeCell ref="C40:D40"/>
    <mergeCell ref="C28:D28"/>
    <mergeCell ref="C15:D15"/>
    <mergeCell ref="C16:D16"/>
    <mergeCell ref="C17:D17"/>
    <mergeCell ref="C18:D18"/>
    <mergeCell ref="C19:D19"/>
    <mergeCell ref="C21:D21"/>
    <mergeCell ref="C22:D22"/>
    <mergeCell ref="C23:D23"/>
    <mergeCell ref="C24:D24"/>
    <mergeCell ref="C25:D25"/>
    <mergeCell ref="C26:D26"/>
    <mergeCell ref="C14:D14"/>
    <mergeCell ref="B2:I2"/>
    <mergeCell ref="B3:I3"/>
    <mergeCell ref="B4:I4"/>
    <mergeCell ref="C5:D5"/>
    <mergeCell ref="B6:E6"/>
    <mergeCell ref="C7:D7"/>
    <mergeCell ref="C8:D8"/>
    <mergeCell ref="C9:D9"/>
    <mergeCell ref="C10:D10"/>
    <mergeCell ref="C11:D11"/>
    <mergeCell ref="C12:D12"/>
  </mergeCells>
  <printOptions horizontalCentered="1"/>
  <pageMargins left="0.19685039370078741" right="0.19685039370078741" top="1.1811023622047245" bottom="0.19685039370078741" header="0.31496062992125984" footer="0.31496062992125984"/>
  <pageSetup paperSize="9" scale="98" fitToHeight="0" orientation="portrait"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217"/>
  <sheetViews>
    <sheetView view="pageBreakPreview" zoomScale="60" zoomScaleNormal="90" workbookViewId="0">
      <pane ySplit="4" topLeftCell="A1168" activePane="bottomLeft" state="frozen"/>
      <selection pane="bottomLeft" activeCell="A2" sqref="A2:D2"/>
    </sheetView>
  </sheetViews>
  <sheetFormatPr defaultRowHeight="15" x14ac:dyDescent="0.25"/>
  <cols>
    <col min="1" max="1" width="35.42578125" customWidth="1"/>
    <col min="2" max="2" width="7.28515625" style="167" customWidth="1"/>
    <col min="3" max="3" width="6.42578125" style="168" customWidth="1"/>
    <col min="4" max="4" width="8.42578125" style="168" customWidth="1"/>
    <col min="5" max="32" width="10.7109375" customWidth="1"/>
    <col min="33" max="33" width="19.42578125" customWidth="1"/>
    <col min="34" max="34" width="17.5703125" customWidth="1"/>
    <col min="35" max="35" width="32.42578125" customWidth="1"/>
  </cols>
  <sheetData>
    <row r="1" spans="1:36" ht="23.25" x14ac:dyDescent="0.25">
      <c r="A1" s="178"/>
      <c r="B1" s="179"/>
      <c r="C1" s="179"/>
      <c r="D1" s="179"/>
      <c r="E1" s="178"/>
      <c r="F1" s="178"/>
      <c r="G1" s="178"/>
      <c r="H1" s="178"/>
      <c r="I1" s="178"/>
      <c r="J1" s="178"/>
      <c r="K1" s="178"/>
      <c r="L1" s="178"/>
      <c r="M1" s="178"/>
      <c r="N1" s="178"/>
      <c r="O1" s="181"/>
      <c r="P1" s="178"/>
      <c r="Q1" s="178"/>
      <c r="R1" s="214" t="s">
        <v>521</v>
      </c>
      <c r="S1" s="178"/>
      <c r="T1" s="178"/>
      <c r="U1" s="178"/>
      <c r="V1" s="178"/>
      <c r="W1" s="178"/>
      <c r="X1" s="178"/>
      <c r="Y1" s="178"/>
      <c r="Z1" s="178"/>
      <c r="AA1" s="178"/>
      <c r="AB1" s="178"/>
      <c r="AC1" s="178"/>
      <c r="AD1" s="178"/>
      <c r="AE1" s="178"/>
      <c r="AF1" s="180"/>
      <c r="AG1" s="180"/>
      <c r="AH1" s="180"/>
      <c r="AI1" s="180"/>
    </row>
    <row r="2" spans="1:36" ht="95.25" customHeight="1" x14ac:dyDescent="0.4">
      <c r="A2" s="430" t="s">
        <v>2565</v>
      </c>
      <c r="B2" s="431"/>
      <c r="C2" s="431"/>
      <c r="D2" s="432"/>
      <c r="E2" s="438" t="s">
        <v>2558</v>
      </c>
      <c r="F2" s="438"/>
      <c r="G2" s="438"/>
      <c r="H2" s="438"/>
      <c r="I2" s="438"/>
      <c r="J2" s="438"/>
      <c r="K2" s="438"/>
      <c r="L2" s="438"/>
      <c r="M2" s="438"/>
      <c r="N2" s="438"/>
      <c r="O2" s="438"/>
      <c r="P2" s="438"/>
      <c r="Q2" s="438"/>
      <c r="R2" s="438"/>
      <c r="S2" s="438"/>
      <c r="T2" s="438"/>
      <c r="U2" s="438"/>
      <c r="V2" s="438"/>
      <c r="W2" s="438"/>
      <c r="X2" s="438"/>
      <c r="Y2" s="438"/>
      <c r="Z2" s="438"/>
      <c r="AA2" s="438"/>
      <c r="AB2" s="438"/>
      <c r="AC2" s="438"/>
      <c r="AD2" s="438"/>
      <c r="AE2" s="438"/>
      <c r="AF2" s="438"/>
      <c r="AG2" s="434" t="s">
        <v>499</v>
      </c>
      <c r="AH2" s="434"/>
      <c r="AI2" s="434"/>
    </row>
    <row r="3" spans="1:36" ht="51.95" customHeight="1" x14ac:dyDescent="0.35">
      <c r="A3" s="439">
        <v>43862</v>
      </c>
      <c r="B3" s="440"/>
      <c r="C3" s="440"/>
      <c r="D3" s="441"/>
      <c r="E3" s="437" t="s">
        <v>490</v>
      </c>
      <c r="F3" s="437"/>
      <c r="G3" s="437"/>
      <c r="H3" s="437"/>
      <c r="I3" s="437"/>
      <c r="J3" s="437"/>
      <c r="K3" s="437"/>
      <c r="L3" s="437" t="s">
        <v>491</v>
      </c>
      <c r="M3" s="437"/>
      <c r="N3" s="437"/>
      <c r="O3" s="437"/>
      <c r="P3" s="437"/>
      <c r="Q3" s="437"/>
      <c r="R3" s="437"/>
      <c r="S3" s="437" t="s">
        <v>492</v>
      </c>
      <c r="T3" s="437"/>
      <c r="U3" s="437"/>
      <c r="V3" s="437"/>
      <c r="W3" s="437"/>
      <c r="X3" s="437"/>
      <c r="Y3" s="437"/>
      <c r="Z3" s="437" t="s">
        <v>493</v>
      </c>
      <c r="AA3" s="437"/>
      <c r="AB3" s="437"/>
      <c r="AC3" s="437"/>
      <c r="AD3" s="437"/>
      <c r="AE3" s="437"/>
      <c r="AF3" s="437"/>
      <c r="AG3" s="435" t="s">
        <v>500</v>
      </c>
      <c r="AH3" s="436"/>
      <c r="AI3" s="187" t="s">
        <v>501</v>
      </c>
    </row>
    <row r="4" spans="1:36" ht="80.25" customHeight="1" thickBot="1" x14ac:dyDescent="0.3">
      <c r="A4" s="170" t="s">
        <v>2506</v>
      </c>
      <c r="B4" s="171" t="s">
        <v>455</v>
      </c>
      <c r="C4" s="171" t="s">
        <v>494</v>
      </c>
      <c r="D4" s="169" t="s">
        <v>496</v>
      </c>
      <c r="E4" s="172" t="s">
        <v>483</v>
      </c>
      <c r="F4" s="172" t="s">
        <v>484</v>
      </c>
      <c r="G4" s="172" t="s">
        <v>485</v>
      </c>
      <c r="H4" s="172" t="s">
        <v>486</v>
      </c>
      <c r="I4" s="172" t="s">
        <v>487</v>
      </c>
      <c r="J4" s="173" t="s">
        <v>488</v>
      </c>
      <c r="K4" s="173" t="s">
        <v>489</v>
      </c>
      <c r="L4" s="172" t="s">
        <v>483</v>
      </c>
      <c r="M4" s="172" t="s">
        <v>484</v>
      </c>
      <c r="N4" s="172" t="s">
        <v>485</v>
      </c>
      <c r="O4" s="172" t="s">
        <v>486</v>
      </c>
      <c r="P4" s="172" t="s">
        <v>487</v>
      </c>
      <c r="Q4" s="173" t="s">
        <v>488</v>
      </c>
      <c r="R4" s="173" t="s">
        <v>489</v>
      </c>
      <c r="S4" s="172" t="s">
        <v>483</v>
      </c>
      <c r="T4" s="172" t="s">
        <v>484</v>
      </c>
      <c r="U4" s="172" t="s">
        <v>485</v>
      </c>
      <c r="V4" s="172" t="s">
        <v>486</v>
      </c>
      <c r="W4" s="172" t="s">
        <v>487</v>
      </c>
      <c r="X4" s="173" t="s">
        <v>488</v>
      </c>
      <c r="Y4" s="173" t="s">
        <v>489</v>
      </c>
      <c r="Z4" s="172" t="s">
        <v>483</v>
      </c>
      <c r="AA4" s="172" t="s">
        <v>484</v>
      </c>
      <c r="AB4" s="172" t="s">
        <v>485</v>
      </c>
      <c r="AC4" s="172" t="s">
        <v>486</v>
      </c>
      <c r="AD4" s="172" t="s">
        <v>487</v>
      </c>
      <c r="AE4" s="173" t="s">
        <v>488</v>
      </c>
      <c r="AF4" s="173" t="s">
        <v>489</v>
      </c>
      <c r="AG4" s="188" t="s">
        <v>502</v>
      </c>
      <c r="AH4" s="172" t="s">
        <v>498</v>
      </c>
      <c r="AI4" s="172" t="s">
        <v>503</v>
      </c>
    </row>
    <row r="5" spans="1:36" ht="16.5" customHeight="1" x14ac:dyDescent="0.25">
      <c r="A5" s="192" t="s">
        <v>39</v>
      </c>
      <c r="B5" s="193" t="s">
        <v>347</v>
      </c>
      <c r="C5" s="193">
        <v>4</v>
      </c>
      <c r="D5" s="193">
        <v>4</v>
      </c>
      <c r="E5" s="194" t="s">
        <v>495</v>
      </c>
      <c r="F5" s="195"/>
      <c r="G5" s="195"/>
      <c r="H5" s="195"/>
      <c r="I5" s="195"/>
      <c r="J5" s="196"/>
      <c r="K5" s="196"/>
      <c r="L5" s="194" t="s">
        <v>495</v>
      </c>
      <c r="M5" s="195"/>
      <c r="N5" s="195"/>
      <c r="O5" s="195"/>
      <c r="P5" s="195"/>
      <c r="Q5" s="196"/>
      <c r="R5" s="196"/>
      <c r="S5" s="194" t="s">
        <v>495</v>
      </c>
      <c r="T5" s="195"/>
      <c r="U5" s="195"/>
      <c r="V5" s="195"/>
      <c r="W5" s="195"/>
      <c r="X5" s="196"/>
      <c r="Y5" s="196"/>
      <c r="Z5" s="194" t="s">
        <v>495</v>
      </c>
      <c r="AA5" s="195"/>
      <c r="AB5" s="195"/>
      <c r="AC5" s="195"/>
      <c r="AD5" s="195"/>
      <c r="AE5" s="196"/>
      <c r="AF5" s="197"/>
      <c r="AG5" s="198"/>
      <c r="AH5" s="198"/>
      <c r="AI5" s="199"/>
      <c r="AJ5" s="273">
        <f ca="1">(COUNTA(OFFSET(D5,0,WEEKDAY($A$3,2)):AF5))+IF(AND((_xlfn.DAYS((EOMONTH($A$3,0)),$A$3)=27),(WEEKDAY($A$3,2))=1),0,(COUNTA(E5:(OFFSET(D5,0,(_xlfn.DAYS((EOMONTH($A$3,0)),$A$3))+(WEEKDAY($A$3,2))-28)))))</f>
        <v>4</v>
      </c>
    </row>
    <row r="6" spans="1:36" ht="16.5" customHeight="1" x14ac:dyDescent="0.25">
      <c r="A6" s="200" t="s">
        <v>39</v>
      </c>
      <c r="B6" s="177" t="s">
        <v>348</v>
      </c>
      <c r="C6" s="177">
        <v>12</v>
      </c>
      <c r="D6" s="177">
        <v>1</v>
      </c>
      <c r="E6" s="183" t="s">
        <v>495</v>
      </c>
      <c r="F6" s="174"/>
      <c r="G6" s="183" t="s">
        <v>495</v>
      </c>
      <c r="H6" s="174"/>
      <c r="I6" s="183" t="s">
        <v>495</v>
      </c>
      <c r="J6" s="175"/>
      <c r="K6" s="175"/>
      <c r="L6" s="183" t="s">
        <v>495</v>
      </c>
      <c r="M6" s="174"/>
      <c r="N6" s="183" t="s">
        <v>495</v>
      </c>
      <c r="O6" s="174"/>
      <c r="P6" s="183" t="s">
        <v>495</v>
      </c>
      <c r="Q6" s="175"/>
      <c r="R6" s="175"/>
      <c r="S6" s="183" t="s">
        <v>495</v>
      </c>
      <c r="T6" s="174"/>
      <c r="U6" s="183" t="s">
        <v>495</v>
      </c>
      <c r="V6" s="174"/>
      <c r="W6" s="183" t="s">
        <v>495</v>
      </c>
      <c r="X6" s="175"/>
      <c r="Y6" s="175"/>
      <c r="Z6" s="183" t="s">
        <v>495</v>
      </c>
      <c r="AA6" s="174"/>
      <c r="AB6" s="183" t="s">
        <v>495</v>
      </c>
      <c r="AC6" s="174"/>
      <c r="AD6" s="183" t="s">
        <v>495</v>
      </c>
      <c r="AE6" s="175"/>
      <c r="AF6" s="176"/>
      <c r="AG6" s="185"/>
      <c r="AH6" s="185"/>
      <c r="AI6" s="201"/>
      <c r="AJ6" s="273">
        <f ca="1">(COUNTA(OFFSET(D6,0,WEEKDAY($A$3,2)):AF6))+IF(AND((_xlfn.DAYS((EOMONTH($A$3,0)),$A$3)=27),(WEEKDAY($A$3,2))=1),0,(COUNTA(E6:(OFFSET(D6,0,(_xlfn.DAYS((EOMONTH($A$3,0)),$A$3))+(WEEKDAY($A$3,2))-28)))))</f>
        <v>12</v>
      </c>
    </row>
    <row r="7" spans="1:36" ht="16.5" customHeight="1" x14ac:dyDescent="0.25">
      <c r="A7" s="200" t="s">
        <v>39</v>
      </c>
      <c r="B7" s="177" t="s">
        <v>350</v>
      </c>
      <c r="C7" s="177">
        <v>4</v>
      </c>
      <c r="D7" s="177">
        <v>1549</v>
      </c>
      <c r="E7" s="183" t="s">
        <v>495</v>
      </c>
      <c r="F7" s="174"/>
      <c r="G7" s="174"/>
      <c r="H7" s="174"/>
      <c r="I7" s="174"/>
      <c r="J7" s="175"/>
      <c r="K7" s="175"/>
      <c r="L7" s="183" t="s">
        <v>495</v>
      </c>
      <c r="M7" s="174"/>
      <c r="N7" s="174"/>
      <c r="O7" s="174"/>
      <c r="P7" s="174"/>
      <c r="Q7" s="175"/>
      <c r="R7" s="175"/>
      <c r="S7" s="183" t="s">
        <v>495</v>
      </c>
      <c r="T7" s="174"/>
      <c r="U7" s="174"/>
      <c r="V7" s="174"/>
      <c r="W7" s="174"/>
      <c r="X7" s="175"/>
      <c r="Y7" s="175"/>
      <c r="Z7" s="183" t="s">
        <v>495</v>
      </c>
      <c r="AA7" s="174"/>
      <c r="AB7" s="174"/>
      <c r="AC7" s="174"/>
      <c r="AD7" s="174"/>
      <c r="AE7" s="175"/>
      <c r="AF7" s="176"/>
      <c r="AG7" s="185"/>
      <c r="AH7" s="185"/>
      <c r="AI7" s="201"/>
      <c r="AJ7" s="273">
        <f ca="1">(COUNTA(OFFSET(D7,0,WEEKDAY($A$3,2)):AF7))+IF(AND((_xlfn.DAYS((EOMONTH($A$3,0)),$A$3)=27),(WEEKDAY($A$3,2))=1),0,(COUNTA(E7:(OFFSET(D7,0,(_xlfn.DAYS((EOMONTH($A$3,0)),$A$3))+(WEEKDAY($A$3,2))-28)))))</f>
        <v>4</v>
      </c>
    </row>
    <row r="8" spans="1:36" ht="16.5" customHeight="1" x14ac:dyDescent="0.25">
      <c r="A8" s="200" t="s">
        <v>39</v>
      </c>
      <c r="B8" s="177" t="s">
        <v>350</v>
      </c>
      <c r="C8" s="177">
        <v>12</v>
      </c>
      <c r="D8" s="177">
        <v>186</v>
      </c>
      <c r="E8" s="183" t="s">
        <v>495</v>
      </c>
      <c r="F8" s="174"/>
      <c r="G8" s="183" t="s">
        <v>495</v>
      </c>
      <c r="H8" s="174"/>
      <c r="I8" s="183" t="s">
        <v>495</v>
      </c>
      <c r="J8" s="175"/>
      <c r="K8" s="175"/>
      <c r="L8" s="183" t="s">
        <v>495</v>
      </c>
      <c r="M8" s="174"/>
      <c r="N8" s="183" t="s">
        <v>495</v>
      </c>
      <c r="O8" s="174"/>
      <c r="P8" s="183" t="s">
        <v>495</v>
      </c>
      <c r="Q8" s="175"/>
      <c r="R8" s="175"/>
      <c r="S8" s="183" t="s">
        <v>495</v>
      </c>
      <c r="T8" s="174"/>
      <c r="U8" s="183" t="s">
        <v>495</v>
      </c>
      <c r="V8" s="174"/>
      <c r="W8" s="183" t="s">
        <v>495</v>
      </c>
      <c r="X8" s="175"/>
      <c r="Y8" s="175"/>
      <c r="Z8" s="183" t="s">
        <v>495</v>
      </c>
      <c r="AA8" s="174"/>
      <c r="AB8" s="183" t="s">
        <v>495</v>
      </c>
      <c r="AC8" s="174"/>
      <c r="AD8" s="183" t="s">
        <v>495</v>
      </c>
      <c r="AE8" s="175"/>
      <c r="AF8" s="176"/>
      <c r="AG8" s="185"/>
      <c r="AH8" s="185"/>
      <c r="AI8" s="201"/>
      <c r="AJ8" s="273">
        <f ca="1">(COUNTA(OFFSET(D8,0,WEEKDAY($A$3,2)):AF8))+IF(AND((_xlfn.DAYS((EOMONTH($A$3,0)),$A$3)=27),(WEEKDAY($A$3,2))=1),0,(COUNTA(E8:(OFFSET(D8,0,(_xlfn.DAYS((EOMONTH($A$3,0)),$A$3))+(WEEKDAY($A$3,2))-28)))))</f>
        <v>12</v>
      </c>
    </row>
    <row r="9" spans="1:36" ht="16.5" customHeight="1" x14ac:dyDescent="0.25">
      <c r="A9" s="200" t="s">
        <v>41</v>
      </c>
      <c r="B9" s="177" t="s">
        <v>346</v>
      </c>
      <c r="C9" s="177">
        <v>12</v>
      </c>
      <c r="D9" s="177">
        <v>176</v>
      </c>
      <c r="E9" s="183" t="s">
        <v>495</v>
      </c>
      <c r="F9" s="174"/>
      <c r="G9" s="183" t="s">
        <v>495</v>
      </c>
      <c r="H9" s="174"/>
      <c r="I9" s="183" t="s">
        <v>495</v>
      </c>
      <c r="J9" s="175"/>
      <c r="K9" s="175"/>
      <c r="L9" s="183" t="s">
        <v>495</v>
      </c>
      <c r="M9" s="174"/>
      <c r="N9" s="183" t="s">
        <v>495</v>
      </c>
      <c r="O9" s="174"/>
      <c r="P9" s="183" t="s">
        <v>495</v>
      </c>
      <c r="Q9" s="175"/>
      <c r="R9" s="175"/>
      <c r="S9" s="183" t="s">
        <v>495</v>
      </c>
      <c r="T9" s="174"/>
      <c r="U9" s="183" t="s">
        <v>495</v>
      </c>
      <c r="V9" s="174"/>
      <c r="W9" s="183" t="s">
        <v>495</v>
      </c>
      <c r="X9" s="175"/>
      <c r="Y9" s="175"/>
      <c r="Z9" s="183" t="s">
        <v>495</v>
      </c>
      <c r="AA9" s="174"/>
      <c r="AB9" s="183" t="s">
        <v>495</v>
      </c>
      <c r="AC9" s="174"/>
      <c r="AD9" s="183" t="s">
        <v>495</v>
      </c>
      <c r="AE9" s="175"/>
      <c r="AF9" s="176"/>
      <c r="AG9" s="185"/>
      <c r="AH9" s="185"/>
      <c r="AI9" s="201"/>
      <c r="AJ9" s="273">
        <f ca="1">(COUNTA(OFFSET(D9,0,WEEKDAY($A$3,2)):AF9))+IF(AND((_xlfn.DAYS((EOMONTH($A$3,0)),$A$3)=27),(WEEKDAY($A$3,2))=1),0,(COUNTA(E9:(OFFSET(D9,0,(_xlfn.DAYS((EOMONTH($A$3,0)),$A$3))+(WEEKDAY($A$3,2))-28)))))</f>
        <v>12</v>
      </c>
    </row>
    <row r="10" spans="1:36" ht="16.5" customHeight="1" x14ac:dyDescent="0.25">
      <c r="A10" s="200" t="s">
        <v>41</v>
      </c>
      <c r="B10" s="177" t="s">
        <v>347</v>
      </c>
      <c r="C10" s="177">
        <v>12</v>
      </c>
      <c r="D10" s="177">
        <v>5</v>
      </c>
      <c r="E10" s="183" t="s">
        <v>495</v>
      </c>
      <c r="F10" s="174"/>
      <c r="G10" s="183" t="s">
        <v>495</v>
      </c>
      <c r="H10" s="174"/>
      <c r="I10" s="183" t="s">
        <v>495</v>
      </c>
      <c r="J10" s="175"/>
      <c r="K10" s="175"/>
      <c r="L10" s="183" t="s">
        <v>495</v>
      </c>
      <c r="M10" s="174"/>
      <c r="N10" s="183" t="s">
        <v>495</v>
      </c>
      <c r="O10" s="174"/>
      <c r="P10" s="183" t="s">
        <v>495</v>
      </c>
      <c r="Q10" s="175"/>
      <c r="R10" s="175"/>
      <c r="S10" s="183" t="s">
        <v>495</v>
      </c>
      <c r="T10" s="174"/>
      <c r="U10" s="183" t="s">
        <v>495</v>
      </c>
      <c r="V10" s="174"/>
      <c r="W10" s="183" t="s">
        <v>495</v>
      </c>
      <c r="X10" s="175"/>
      <c r="Y10" s="175"/>
      <c r="Z10" s="183" t="s">
        <v>495</v>
      </c>
      <c r="AA10" s="174"/>
      <c r="AB10" s="183" t="s">
        <v>495</v>
      </c>
      <c r="AC10" s="174"/>
      <c r="AD10" s="183" t="s">
        <v>495</v>
      </c>
      <c r="AE10" s="175"/>
      <c r="AF10" s="176"/>
      <c r="AG10" s="185"/>
      <c r="AH10" s="185"/>
      <c r="AI10" s="201"/>
      <c r="AJ10" s="273">
        <f ca="1">(COUNTA(OFFSET(D10,0,WEEKDAY($A$3,2)):AF10))+IF(AND((_xlfn.DAYS((EOMONTH($A$3,0)),$A$3)=27),(WEEKDAY($A$3,2))=1),0,(COUNTA(E10:(OFFSET(D10,0,(_xlfn.DAYS((EOMONTH($A$3,0)),$A$3))+(WEEKDAY($A$3,2))-28)))))</f>
        <v>12</v>
      </c>
    </row>
    <row r="11" spans="1:36" ht="16.5" customHeight="1" x14ac:dyDescent="0.25">
      <c r="A11" s="200" t="s">
        <v>41</v>
      </c>
      <c r="B11" s="177" t="s">
        <v>348</v>
      </c>
      <c r="C11" s="177">
        <v>12</v>
      </c>
      <c r="D11" s="177">
        <v>3</v>
      </c>
      <c r="E11" s="183" t="s">
        <v>495</v>
      </c>
      <c r="F11" s="174"/>
      <c r="G11" s="183" t="s">
        <v>495</v>
      </c>
      <c r="H11" s="174"/>
      <c r="I11" s="183" t="s">
        <v>495</v>
      </c>
      <c r="J11" s="175"/>
      <c r="K11" s="175"/>
      <c r="L11" s="183" t="s">
        <v>495</v>
      </c>
      <c r="M11" s="174"/>
      <c r="N11" s="183" t="s">
        <v>495</v>
      </c>
      <c r="O11" s="174"/>
      <c r="P11" s="183" t="s">
        <v>495</v>
      </c>
      <c r="Q11" s="175"/>
      <c r="R11" s="175"/>
      <c r="S11" s="183" t="s">
        <v>495</v>
      </c>
      <c r="T11" s="174"/>
      <c r="U11" s="183" t="s">
        <v>495</v>
      </c>
      <c r="V11" s="174"/>
      <c r="W11" s="183" t="s">
        <v>495</v>
      </c>
      <c r="X11" s="175"/>
      <c r="Y11" s="175"/>
      <c r="Z11" s="183" t="s">
        <v>495</v>
      </c>
      <c r="AA11" s="174"/>
      <c r="AB11" s="183" t="s">
        <v>495</v>
      </c>
      <c r="AC11" s="174"/>
      <c r="AD11" s="183" t="s">
        <v>495</v>
      </c>
      <c r="AE11" s="175"/>
      <c r="AF11" s="176"/>
      <c r="AG11" s="185"/>
      <c r="AH11" s="185"/>
      <c r="AI11" s="201"/>
      <c r="AJ11" s="273">
        <f ca="1">(COUNTA(OFFSET(D11,0,WEEKDAY($A$3,2)):AF11))+IF(AND((_xlfn.DAYS((EOMONTH($A$3,0)),$A$3)=27),(WEEKDAY($A$3,2))=1),0,(COUNTA(E11:(OFFSET(D11,0,(_xlfn.DAYS((EOMONTH($A$3,0)),$A$3))+(WEEKDAY($A$3,2))-28)))))</f>
        <v>12</v>
      </c>
    </row>
    <row r="12" spans="1:36" ht="16.5" customHeight="1" x14ac:dyDescent="0.25">
      <c r="A12" s="200" t="s">
        <v>41</v>
      </c>
      <c r="B12" s="177" t="s">
        <v>349</v>
      </c>
      <c r="C12" s="177">
        <v>4</v>
      </c>
      <c r="D12" s="177">
        <v>156</v>
      </c>
      <c r="E12" s="183" t="s">
        <v>495</v>
      </c>
      <c r="F12" s="174"/>
      <c r="G12" s="174"/>
      <c r="H12" s="174"/>
      <c r="I12" s="174"/>
      <c r="J12" s="175"/>
      <c r="K12" s="175"/>
      <c r="L12" s="183" t="s">
        <v>495</v>
      </c>
      <c r="M12" s="174"/>
      <c r="N12" s="174"/>
      <c r="O12" s="174"/>
      <c r="P12" s="174"/>
      <c r="Q12" s="175"/>
      <c r="R12" s="175"/>
      <c r="S12" s="183" t="s">
        <v>495</v>
      </c>
      <c r="T12" s="174"/>
      <c r="U12" s="174"/>
      <c r="V12" s="174"/>
      <c r="W12" s="174"/>
      <c r="X12" s="175"/>
      <c r="Y12" s="175"/>
      <c r="Z12" s="183" t="s">
        <v>495</v>
      </c>
      <c r="AA12" s="174"/>
      <c r="AB12" s="174"/>
      <c r="AC12" s="174"/>
      <c r="AD12" s="174"/>
      <c r="AE12" s="175"/>
      <c r="AF12" s="176"/>
      <c r="AG12" s="185"/>
      <c r="AH12" s="185"/>
      <c r="AI12" s="201"/>
      <c r="AJ12" s="273">
        <f ca="1">(COUNTA(OFFSET(D12,0,WEEKDAY($A$3,2)):AF12))+IF(AND((_xlfn.DAYS((EOMONTH($A$3,0)),$A$3)=27),(WEEKDAY($A$3,2))=1),0,(COUNTA(E12:(OFFSET(D12,0,(_xlfn.DAYS((EOMONTH($A$3,0)),$A$3))+(WEEKDAY($A$3,2))-28)))))</f>
        <v>4</v>
      </c>
    </row>
    <row r="13" spans="1:36" ht="16.5" customHeight="1" x14ac:dyDescent="0.25">
      <c r="A13" s="200" t="s">
        <v>41</v>
      </c>
      <c r="B13" s="177" t="s">
        <v>350</v>
      </c>
      <c r="C13" s="177">
        <v>12</v>
      </c>
      <c r="D13" s="177">
        <v>2933</v>
      </c>
      <c r="E13" s="183" t="s">
        <v>495</v>
      </c>
      <c r="F13" s="174"/>
      <c r="G13" s="183" t="s">
        <v>495</v>
      </c>
      <c r="H13" s="174"/>
      <c r="I13" s="183" t="s">
        <v>495</v>
      </c>
      <c r="J13" s="175"/>
      <c r="K13" s="175"/>
      <c r="L13" s="183" t="s">
        <v>495</v>
      </c>
      <c r="M13" s="174"/>
      <c r="N13" s="183" t="s">
        <v>495</v>
      </c>
      <c r="O13" s="174"/>
      <c r="P13" s="183" t="s">
        <v>495</v>
      </c>
      <c r="Q13" s="175"/>
      <c r="R13" s="175"/>
      <c r="S13" s="183" t="s">
        <v>495</v>
      </c>
      <c r="T13" s="174"/>
      <c r="U13" s="183" t="s">
        <v>495</v>
      </c>
      <c r="V13" s="174"/>
      <c r="W13" s="183" t="s">
        <v>495</v>
      </c>
      <c r="X13" s="175"/>
      <c r="Y13" s="175"/>
      <c r="Z13" s="183" t="s">
        <v>495</v>
      </c>
      <c r="AA13" s="174"/>
      <c r="AB13" s="183" t="s">
        <v>495</v>
      </c>
      <c r="AC13" s="174"/>
      <c r="AD13" s="183" t="s">
        <v>495</v>
      </c>
      <c r="AE13" s="175"/>
      <c r="AF13" s="176"/>
      <c r="AG13" s="185"/>
      <c r="AH13" s="185"/>
      <c r="AI13" s="201"/>
      <c r="AJ13" s="273">
        <f ca="1">(COUNTA(OFFSET(D13,0,WEEKDAY($A$3,2)):AF13))+IF(AND((_xlfn.DAYS((EOMONTH($A$3,0)),$A$3)=27),(WEEKDAY($A$3,2))=1),0,(COUNTA(E13:(OFFSET(D13,0,(_xlfn.DAYS((EOMONTH($A$3,0)),$A$3))+(WEEKDAY($A$3,2))-28)))))</f>
        <v>12</v>
      </c>
    </row>
    <row r="14" spans="1:36" ht="16.5" customHeight="1" x14ac:dyDescent="0.25">
      <c r="A14" s="200" t="s">
        <v>42</v>
      </c>
      <c r="B14" s="177" t="s">
        <v>346</v>
      </c>
      <c r="C14" s="177">
        <v>2</v>
      </c>
      <c r="D14" s="177">
        <v>191</v>
      </c>
      <c r="E14" s="183" t="s">
        <v>495</v>
      </c>
      <c r="F14" s="174"/>
      <c r="G14" s="174"/>
      <c r="H14" s="174"/>
      <c r="I14" s="174"/>
      <c r="J14" s="175"/>
      <c r="K14" s="175"/>
      <c r="L14" s="174"/>
      <c r="M14" s="174"/>
      <c r="N14" s="174"/>
      <c r="O14" s="174"/>
      <c r="P14" s="174"/>
      <c r="Q14" s="175"/>
      <c r="R14" s="175"/>
      <c r="S14" s="183" t="s">
        <v>495</v>
      </c>
      <c r="T14" s="174"/>
      <c r="U14" s="174"/>
      <c r="V14" s="174"/>
      <c r="W14" s="174"/>
      <c r="X14" s="175"/>
      <c r="Y14" s="175"/>
      <c r="Z14" s="174"/>
      <c r="AA14" s="174"/>
      <c r="AB14" s="174"/>
      <c r="AC14" s="174"/>
      <c r="AD14" s="174"/>
      <c r="AE14" s="175"/>
      <c r="AF14" s="176"/>
      <c r="AG14" s="185"/>
      <c r="AH14" s="190"/>
      <c r="AI14" s="201"/>
      <c r="AJ14" s="273">
        <f ca="1">(COUNTA(OFFSET(D14,0,WEEKDAY($A$3,2)):AF14))+IF(AND((_xlfn.DAYS((EOMONTH($A$3,0)),$A$3)=27),(WEEKDAY($A$3,2))=1),0,(COUNTA(E14:(OFFSET(D14,0,(_xlfn.DAYS((EOMONTH($A$3,0)),$A$3))+(WEEKDAY($A$3,2))-28)))))</f>
        <v>2</v>
      </c>
    </row>
    <row r="15" spans="1:36" ht="16.5" customHeight="1" x14ac:dyDescent="0.25">
      <c r="A15" s="200" t="s">
        <v>42</v>
      </c>
      <c r="B15" s="177" t="s">
        <v>347</v>
      </c>
      <c r="C15" s="177">
        <v>4</v>
      </c>
      <c r="D15" s="177">
        <v>2</v>
      </c>
      <c r="E15" s="183" t="s">
        <v>495</v>
      </c>
      <c r="F15" s="174"/>
      <c r="G15" s="174"/>
      <c r="H15" s="174"/>
      <c r="I15" s="174"/>
      <c r="J15" s="175"/>
      <c r="K15" s="175"/>
      <c r="L15" s="183" t="s">
        <v>495</v>
      </c>
      <c r="M15" s="174"/>
      <c r="N15" s="174"/>
      <c r="O15" s="174"/>
      <c r="P15" s="174"/>
      <c r="Q15" s="175"/>
      <c r="R15" s="175"/>
      <c r="S15" s="183" t="s">
        <v>495</v>
      </c>
      <c r="T15" s="174"/>
      <c r="U15" s="174"/>
      <c r="V15" s="174"/>
      <c r="W15" s="174"/>
      <c r="X15" s="175"/>
      <c r="Y15" s="175"/>
      <c r="Z15" s="183" t="s">
        <v>495</v>
      </c>
      <c r="AA15" s="174"/>
      <c r="AB15" s="174"/>
      <c r="AC15" s="174"/>
      <c r="AD15" s="174"/>
      <c r="AE15" s="175"/>
      <c r="AF15" s="176"/>
      <c r="AG15" s="189"/>
      <c r="AH15" s="185"/>
      <c r="AI15" s="202"/>
      <c r="AJ15" s="273">
        <f ca="1">(COUNTA(OFFSET(D15,0,WEEKDAY($A$3,2)):AF15))+IF(AND((_xlfn.DAYS((EOMONTH($A$3,0)),$A$3)=27),(WEEKDAY($A$3,2))=1),0,(COUNTA(E15:(OFFSET(D15,0,(_xlfn.DAYS((EOMONTH($A$3,0)),$A$3))+(WEEKDAY($A$3,2))-28)))))</f>
        <v>4</v>
      </c>
    </row>
    <row r="16" spans="1:36" ht="16.5" customHeight="1" x14ac:dyDescent="0.25">
      <c r="A16" s="200" t="s">
        <v>42</v>
      </c>
      <c r="B16" s="177" t="s">
        <v>348</v>
      </c>
      <c r="C16" s="177">
        <v>4</v>
      </c>
      <c r="D16" s="177">
        <v>2</v>
      </c>
      <c r="E16" s="183" t="s">
        <v>495</v>
      </c>
      <c r="F16" s="174"/>
      <c r="G16" s="174"/>
      <c r="H16" s="174"/>
      <c r="I16" s="174"/>
      <c r="J16" s="175"/>
      <c r="K16" s="175"/>
      <c r="L16" s="183" t="s">
        <v>495</v>
      </c>
      <c r="M16" s="174"/>
      <c r="N16" s="174"/>
      <c r="O16" s="174"/>
      <c r="P16" s="174"/>
      <c r="Q16" s="175"/>
      <c r="R16" s="175"/>
      <c r="S16" s="183" t="s">
        <v>495</v>
      </c>
      <c r="T16" s="174"/>
      <c r="U16" s="174"/>
      <c r="V16" s="174"/>
      <c r="W16" s="174"/>
      <c r="X16" s="175"/>
      <c r="Y16" s="175"/>
      <c r="Z16" s="183" t="s">
        <v>495</v>
      </c>
      <c r="AA16" s="174"/>
      <c r="AB16" s="174"/>
      <c r="AC16" s="174"/>
      <c r="AD16" s="174"/>
      <c r="AE16" s="175"/>
      <c r="AF16" s="176"/>
      <c r="AG16" s="185"/>
      <c r="AH16" s="191"/>
      <c r="AI16" s="201"/>
      <c r="AJ16" s="273">
        <f ca="1">(COUNTA(OFFSET(D16,0,WEEKDAY($A$3,2)):AF16))+IF(AND((_xlfn.DAYS((EOMONTH($A$3,0)),$A$3)=27),(WEEKDAY($A$3,2))=1),0,(COUNTA(E16:(OFFSET(D16,0,(_xlfn.DAYS((EOMONTH($A$3,0)),$A$3))+(WEEKDAY($A$3,2))-28)))))</f>
        <v>4</v>
      </c>
    </row>
    <row r="17" spans="1:36" ht="16.5" customHeight="1" x14ac:dyDescent="0.25">
      <c r="A17" s="200" t="s">
        <v>42</v>
      </c>
      <c r="B17" s="177" t="s">
        <v>350</v>
      </c>
      <c r="C17" s="177">
        <v>4</v>
      </c>
      <c r="D17" s="177">
        <v>1945</v>
      </c>
      <c r="E17" s="183" t="s">
        <v>495</v>
      </c>
      <c r="F17" s="174"/>
      <c r="G17" s="174"/>
      <c r="H17" s="174"/>
      <c r="I17" s="174"/>
      <c r="J17" s="175"/>
      <c r="K17" s="175"/>
      <c r="L17" s="183" t="s">
        <v>495</v>
      </c>
      <c r="M17" s="174"/>
      <c r="N17" s="174"/>
      <c r="O17" s="174"/>
      <c r="P17" s="174"/>
      <c r="Q17" s="175"/>
      <c r="R17" s="175"/>
      <c r="S17" s="183" t="s">
        <v>495</v>
      </c>
      <c r="T17" s="174"/>
      <c r="U17" s="174"/>
      <c r="V17" s="174"/>
      <c r="W17" s="174"/>
      <c r="X17" s="175"/>
      <c r="Y17" s="175"/>
      <c r="Z17" s="183" t="s">
        <v>495</v>
      </c>
      <c r="AA17" s="174"/>
      <c r="AB17" s="174"/>
      <c r="AC17" s="174"/>
      <c r="AD17" s="174"/>
      <c r="AE17" s="175"/>
      <c r="AF17" s="176"/>
      <c r="AG17" s="185"/>
      <c r="AH17" s="185"/>
      <c r="AI17" s="201"/>
      <c r="AJ17" s="273">
        <f ca="1">(COUNTA(OFFSET(D17,0,WEEKDAY($A$3,2)):AF17))+IF(AND((_xlfn.DAYS((EOMONTH($A$3,0)),$A$3)=27),(WEEKDAY($A$3,2))=1),0,(COUNTA(E17:(OFFSET(D17,0,(_xlfn.DAYS((EOMONTH($A$3,0)),$A$3))+(WEEKDAY($A$3,2))-28)))))</f>
        <v>4</v>
      </c>
    </row>
    <row r="18" spans="1:36" ht="16.5" customHeight="1" x14ac:dyDescent="0.25">
      <c r="A18" s="200" t="s">
        <v>118</v>
      </c>
      <c r="B18" s="177" t="s">
        <v>347</v>
      </c>
      <c r="C18" s="177">
        <v>4</v>
      </c>
      <c r="D18" s="177">
        <v>1</v>
      </c>
      <c r="E18" s="183" t="s">
        <v>495</v>
      </c>
      <c r="F18" s="174"/>
      <c r="G18" s="174"/>
      <c r="H18" s="174"/>
      <c r="I18" s="174"/>
      <c r="J18" s="175"/>
      <c r="K18" s="175"/>
      <c r="L18" s="183" t="s">
        <v>495</v>
      </c>
      <c r="M18" s="174"/>
      <c r="N18" s="174"/>
      <c r="O18" s="174"/>
      <c r="P18" s="174"/>
      <c r="Q18" s="175"/>
      <c r="R18" s="175"/>
      <c r="S18" s="183" t="s">
        <v>495</v>
      </c>
      <c r="T18" s="174"/>
      <c r="U18" s="174"/>
      <c r="V18" s="174"/>
      <c r="W18" s="174"/>
      <c r="X18" s="175"/>
      <c r="Y18" s="175"/>
      <c r="Z18" s="183" t="s">
        <v>495</v>
      </c>
      <c r="AA18" s="174"/>
      <c r="AB18" s="174"/>
      <c r="AC18" s="174"/>
      <c r="AD18" s="174"/>
      <c r="AE18" s="175"/>
      <c r="AF18" s="176"/>
      <c r="AG18" s="185"/>
      <c r="AH18" s="185"/>
      <c r="AI18" s="201"/>
      <c r="AJ18" s="273">
        <f ca="1">(COUNTA(OFFSET(D18,0,WEEKDAY($A$3,2)):AF18))+IF(AND((_xlfn.DAYS((EOMONTH($A$3,0)),$A$3)=27),(WEEKDAY($A$3,2))=1),0,(COUNTA(E18:(OFFSET(D18,0,(_xlfn.DAYS((EOMONTH($A$3,0)),$A$3))+(WEEKDAY($A$3,2))-28)))))</f>
        <v>4</v>
      </c>
    </row>
    <row r="19" spans="1:36" ht="16.5" customHeight="1" x14ac:dyDescent="0.25">
      <c r="A19" s="200" t="s">
        <v>118</v>
      </c>
      <c r="B19" s="177" t="s">
        <v>350</v>
      </c>
      <c r="C19" s="177">
        <v>4</v>
      </c>
      <c r="D19" s="177">
        <v>982.9</v>
      </c>
      <c r="E19" s="183" t="s">
        <v>495</v>
      </c>
      <c r="F19" s="174"/>
      <c r="G19" s="174"/>
      <c r="H19" s="174"/>
      <c r="I19" s="174"/>
      <c r="J19" s="175"/>
      <c r="K19" s="175"/>
      <c r="L19" s="183" t="s">
        <v>495</v>
      </c>
      <c r="M19" s="174"/>
      <c r="N19" s="174"/>
      <c r="O19" s="174"/>
      <c r="P19" s="174"/>
      <c r="Q19" s="175"/>
      <c r="R19" s="175"/>
      <c r="S19" s="183" t="s">
        <v>495</v>
      </c>
      <c r="T19" s="174"/>
      <c r="U19" s="174"/>
      <c r="V19" s="174"/>
      <c r="W19" s="174"/>
      <c r="X19" s="175"/>
      <c r="Y19" s="175"/>
      <c r="Z19" s="183" t="s">
        <v>495</v>
      </c>
      <c r="AA19" s="174"/>
      <c r="AB19" s="174"/>
      <c r="AC19" s="174"/>
      <c r="AD19" s="174"/>
      <c r="AE19" s="175"/>
      <c r="AF19" s="176"/>
      <c r="AG19" s="185"/>
      <c r="AH19" s="185"/>
      <c r="AI19" s="201"/>
      <c r="AJ19" s="273">
        <f ca="1">(COUNTA(OFFSET(D19,0,WEEKDAY($A$3,2)):AF19))+IF(AND((_xlfn.DAYS((EOMONTH($A$3,0)),$A$3)=27),(WEEKDAY($A$3,2))=1),0,(COUNTA(E19:(OFFSET(D19,0,(_xlfn.DAYS((EOMONTH($A$3,0)),$A$3))+(WEEKDAY($A$3,2))-28)))))</f>
        <v>4</v>
      </c>
    </row>
    <row r="20" spans="1:36" ht="16.5" customHeight="1" x14ac:dyDescent="0.25">
      <c r="A20" s="200" t="s">
        <v>118</v>
      </c>
      <c r="B20" s="177" t="s">
        <v>391</v>
      </c>
      <c r="C20" s="177">
        <v>1</v>
      </c>
      <c r="D20" s="177">
        <v>2217</v>
      </c>
      <c r="E20" s="183" t="s">
        <v>495</v>
      </c>
      <c r="F20" s="174"/>
      <c r="G20" s="174"/>
      <c r="H20" s="174"/>
      <c r="I20" s="174"/>
      <c r="J20" s="175"/>
      <c r="K20" s="175"/>
      <c r="L20" s="174"/>
      <c r="M20" s="174"/>
      <c r="N20" s="174"/>
      <c r="O20" s="174"/>
      <c r="P20" s="174"/>
      <c r="Q20" s="175"/>
      <c r="R20" s="175"/>
      <c r="S20" s="174"/>
      <c r="T20" s="174"/>
      <c r="U20" s="174"/>
      <c r="V20" s="174"/>
      <c r="W20" s="174"/>
      <c r="X20" s="175"/>
      <c r="Y20" s="175"/>
      <c r="Z20" s="174"/>
      <c r="AA20" s="174"/>
      <c r="AB20" s="174"/>
      <c r="AC20" s="174"/>
      <c r="AD20" s="174"/>
      <c r="AE20" s="175"/>
      <c r="AF20" s="176"/>
      <c r="AG20" s="185"/>
      <c r="AH20" s="185"/>
      <c r="AI20" s="201"/>
      <c r="AJ20" s="273">
        <f ca="1">(COUNTA(OFFSET(D20,0,WEEKDAY($A$3,2)):AF20))+IF(AND((_xlfn.DAYS((EOMONTH($A$3,0)),$A$3)=27),(WEEKDAY($A$3,2))=1),0,(COUNTA(E20:(OFFSET(D20,0,(_xlfn.DAYS((EOMONTH($A$3,0)),$A$3))+(WEEKDAY($A$3,2))-28)))))</f>
        <v>1</v>
      </c>
    </row>
    <row r="21" spans="1:36" ht="16.5" customHeight="1" x14ac:dyDescent="0.25">
      <c r="A21" s="200" t="s">
        <v>120</v>
      </c>
      <c r="B21" s="177" t="s">
        <v>346</v>
      </c>
      <c r="C21" s="177">
        <v>2</v>
      </c>
      <c r="D21" s="177">
        <v>12</v>
      </c>
      <c r="E21" s="183" t="s">
        <v>495</v>
      </c>
      <c r="F21" s="174"/>
      <c r="G21" s="174"/>
      <c r="H21" s="174"/>
      <c r="I21" s="174"/>
      <c r="J21" s="175"/>
      <c r="K21" s="175"/>
      <c r="L21" s="174"/>
      <c r="M21" s="174"/>
      <c r="N21" s="174"/>
      <c r="O21" s="174"/>
      <c r="P21" s="174"/>
      <c r="Q21" s="175"/>
      <c r="R21" s="175"/>
      <c r="S21" s="183" t="s">
        <v>495</v>
      </c>
      <c r="T21" s="174"/>
      <c r="U21" s="174"/>
      <c r="V21" s="174"/>
      <c r="W21" s="174"/>
      <c r="X21" s="175"/>
      <c r="Y21" s="175"/>
      <c r="Z21" s="174"/>
      <c r="AA21" s="174"/>
      <c r="AB21" s="174"/>
      <c r="AC21" s="174"/>
      <c r="AD21" s="174"/>
      <c r="AE21" s="175"/>
      <c r="AF21" s="176"/>
      <c r="AG21" s="185"/>
      <c r="AH21" s="185"/>
      <c r="AI21" s="201"/>
      <c r="AJ21" s="273">
        <f ca="1">(COUNTA(OFFSET(D21,0,WEEKDAY($A$3,2)):AF21))+IF(AND((_xlfn.DAYS((EOMONTH($A$3,0)),$A$3)=27),(WEEKDAY($A$3,2))=1),0,(COUNTA(E21:(OFFSET(D21,0,(_xlfn.DAYS((EOMONTH($A$3,0)),$A$3))+(WEEKDAY($A$3,2))-28)))))</f>
        <v>2</v>
      </c>
    </row>
    <row r="22" spans="1:36" ht="16.5" customHeight="1" x14ac:dyDescent="0.25">
      <c r="A22" s="200" t="s">
        <v>120</v>
      </c>
      <c r="B22" s="177" t="s">
        <v>347</v>
      </c>
      <c r="C22" s="177">
        <v>4</v>
      </c>
      <c r="D22" s="177">
        <v>2</v>
      </c>
      <c r="E22" s="183" t="s">
        <v>495</v>
      </c>
      <c r="F22" s="174"/>
      <c r="G22" s="174"/>
      <c r="H22" s="174"/>
      <c r="I22" s="174"/>
      <c r="J22" s="175"/>
      <c r="K22" s="175"/>
      <c r="L22" s="183" t="s">
        <v>495</v>
      </c>
      <c r="M22" s="174"/>
      <c r="N22" s="174"/>
      <c r="O22" s="174"/>
      <c r="P22" s="174"/>
      <c r="Q22" s="175"/>
      <c r="R22" s="175"/>
      <c r="S22" s="183" t="s">
        <v>495</v>
      </c>
      <c r="T22" s="174"/>
      <c r="U22" s="174"/>
      <c r="V22" s="174"/>
      <c r="W22" s="174"/>
      <c r="X22" s="175"/>
      <c r="Y22" s="175"/>
      <c r="Z22" s="183" t="s">
        <v>495</v>
      </c>
      <c r="AA22" s="174"/>
      <c r="AB22" s="174"/>
      <c r="AC22" s="174"/>
      <c r="AD22" s="174"/>
      <c r="AE22" s="175"/>
      <c r="AF22" s="176"/>
      <c r="AG22" s="185"/>
      <c r="AH22" s="185"/>
      <c r="AI22" s="201"/>
      <c r="AJ22" s="273">
        <f ca="1">(COUNTA(OFFSET(D22,0,WEEKDAY($A$3,2)):AF22))+IF(AND((_xlfn.DAYS((EOMONTH($A$3,0)),$A$3)=27),(WEEKDAY($A$3,2))=1),0,(COUNTA(E22:(OFFSET(D22,0,(_xlfn.DAYS((EOMONTH($A$3,0)),$A$3))+(WEEKDAY($A$3,2))-28)))))</f>
        <v>4</v>
      </c>
    </row>
    <row r="23" spans="1:36" ht="16.5" customHeight="1" x14ac:dyDescent="0.25">
      <c r="A23" s="200" t="s">
        <v>120</v>
      </c>
      <c r="B23" s="177" t="s">
        <v>350</v>
      </c>
      <c r="C23" s="177">
        <v>2</v>
      </c>
      <c r="D23" s="177">
        <v>375</v>
      </c>
      <c r="E23" s="183" t="s">
        <v>495</v>
      </c>
      <c r="F23" s="174"/>
      <c r="G23" s="174"/>
      <c r="H23" s="174"/>
      <c r="I23" s="174"/>
      <c r="J23" s="175"/>
      <c r="K23" s="175"/>
      <c r="L23" s="174"/>
      <c r="M23" s="174"/>
      <c r="N23" s="174"/>
      <c r="O23" s="174"/>
      <c r="P23" s="174"/>
      <c r="Q23" s="175"/>
      <c r="R23" s="175"/>
      <c r="S23" s="183" t="s">
        <v>495</v>
      </c>
      <c r="T23" s="174"/>
      <c r="U23" s="174"/>
      <c r="V23" s="174"/>
      <c r="W23" s="174"/>
      <c r="X23" s="175"/>
      <c r="Y23" s="175"/>
      <c r="Z23" s="174"/>
      <c r="AA23" s="174"/>
      <c r="AB23" s="174"/>
      <c r="AC23" s="174"/>
      <c r="AD23" s="174"/>
      <c r="AE23" s="175"/>
      <c r="AF23" s="176"/>
      <c r="AG23" s="185"/>
      <c r="AH23" s="185"/>
      <c r="AI23" s="201"/>
      <c r="AJ23" s="273">
        <f ca="1">(COUNTA(OFFSET(D23,0,WEEKDAY($A$3,2)):AF23))+IF(AND((_xlfn.DAYS((EOMONTH($A$3,0)),$A$3)=27),(WEEKDAY($A$3,2))=1),0,(COUNTA(E23:(OFFSET(D23,0,(_xlfn.DAYS((EOMONTH($A$3,0)),$A$3))+(WEEKDAY($A$3,2))-28)))))</f>
        <v>2</v>
      </c>
    </row>
    <row r="24" spans="1:36" ht="16.5" customHeight="1" x14ac:dyDescent="0.25">
      <c r="A24" s="200" t="s">
        <v>120</v>
      </c>
      <c r="B24" s="177" t="s">
        <v>391</v>
      </c>
      <c r="C24" s="177">
        <v>1</v>
      </c>
      <c r="D24" s="177">
        <v>625</v>
      </c>
      <c r="E24" s="183" t="s">
        <v>495</v>
      </c>
      <c r="F24" s="174"/>
      <c r="G24" s="174"/>
      <c r="H24" s="174"/>
      <c r="I24" s="174"/>
      <c r="J24" s="175"/>
      <c r="K24" s="175"/>
      <c r="L24" s="174"/>
      <c r="M24" s="174"/>
      <c r="N24" s="174"/>
      <c r="O24" s="174"/>
      <c r="P24" s="174"/>
      <c r="Q24" s="175"/>
      <c r="R24" s="175"/>
      <c r="S24" s="174"/>
      <c r="T24" s="174"/>
      <c r="U24" s="174"/>
      <c r="V24" s="174"/>
      <c r="W24" s="174"/>
      <c r="X24" s="175"/>
      <c r="Y24" s="175"/>
      <c r="Z24" s="174"/>
      <c r="AA24" s="174"/>
      <c r="AB24" s="174"/>
      <c r="AC24" s="174"/>
      <c r="AD24" s="174"/>
      <c r="AE24" s="175"/>
      <c r="AF24" s="176"/>
      <c r="AG24" s="185"/>
      <c r="AH24" s="185"/>
      <c r="AI24" s="201"/>
      <c r="AJ24" s="273">
        <f ca="1">(COUNTA(OFFSET(D24,0,WEEKDAY($A$3,2)):AF24))+IF(AND((_xlfn.DAYS((EOMONTH($A$3,0)),$A$3)=27),(WEEKDAY($A$3,2))=1),0,(COUNTA(E24:(OFFSET(D24,0,(_xlfn.DAYS((EOMONTH($A$3,0)),$A$3))+(WEEKDAY($A$3,2))-28)))))</f>
        <v>1</v>
      </c>
    </row>
    <row r="25" spans="1:36" ht="16.5" customHeight="1" x14ac:dyDescent="0.25">
      <c r="A25" s="200" t="s">
        <v>43</v>
      </c>
      <c r="B25" s="177" t="s">
        <v>346</v>
      </c>
      <c r="C25" s="177">
        <v>4</v>
      </c>
      <c r="D25" s="177">
        <v>230</v>
      </c>
      <c r="E25" s="183" t="s">
        <v>495</v>
      </c>
      <c r="F25" s="174"/>
      <c r="G25" s="174"/>
      <c r="H25" s="174"/>
      <c r="I25" s="174"/>
      <c r="J25" s="175"/>
      <c r="K25" s="175"/>
      <c r="L25" s="183" t="s">
        <v>495</v>
      </c>
      <c r="M25" s="174"/>
      <c r="N25" s="174"/>
      <c r="O25" s="174"/>
      <c r="P25" s="174"/>
      <c r="Q25" s="175"/>
      <c r="R25" s="175"/>
      <c r="S25" s="183" t="s">
        <v>495</v>
      </c>
      <c r="T25" s="174"/>
      <c r="U25" s="174"/>
      <c r="V25" s="174"/>
      <c r="W25" s="174"/>
      <c r="X25" s="175"/>
      <c r="Y25" s="175"/>
      <c r="Z25" s="183" t="s">
        <v>495</v>
      </c>
      <c r="AA25" s="174"/>
      <c r="AB25" s="174"/>
      <c r="AC25" s="174"/>
      <c r="AD25" s="174"/>
      <c r="AE25" s="175"/>
      <c r="AF25" s="176"/>
      <c r="AG25" s="185"/>
      <c r="AH25" s="185"/>
      <c r="AI25" s="201"/>
      <c r="AJ25" s="273">
        <f ca="1">(COUNTA(OFFSET(D25,0,WEEKDAY($A$3,2)):AF25))+IF(AND((_xlfn.DAYS((EOMONTH($A$3,0)),$A$3)=27),(WEEKDAY($A$3,2))=1),0,(COUNTA(E25:(OFFSET(D25,0,(_xlfn.DAYS((EOMONTH($A$3,0)),$A$3))+(WEEKDAY($A$3,2))-28)))))</f>
        <v>4</v>
      </c>
    </row>
    <row r="26" spans="1:36" ht="16.5" customHeight="1" x14ac:dyDescent="0.25">
      <c r="A26" s="200" t="s">
        <v>43</v>
      </c>
      <c r="B26" s="177" t="s">
        <v>347</v>
      </c>
      <c r="C26" s="177">
        <v>4</v>
      </c>
      <c r="D26" s="177">
        <v>2</v>
      </c>
      <c r="E26" s="183" t="s">
        <v>495</v>
      </c>
      <c r="F26" s="174"/>
      <c r="G26" s="174"/>
      <c r="H26" s="174"/>
      <c r="I26" s="174"/>
      <c r="J26" s="175"/>
      <c r="K26" s="175"/>
      <c r="L26" s="183" t="s">
        <v>495</v>
      </c>
      <c r="M26" s="174"/>
      <c r="N26" s="174"/>
      <c r="O26" s="174"/>
      <c r="P26" s="174"/>
      <c r="Q26" s="175"/>
      <c r="R26" s="175"/>
      <c r="S26" s="183" t="s">
        <v>495</v>
      </c>
      <c r="T26" s="174"/>
      <c r="U26" s="174"/>
      <c r="V26" s="174"/>
      <c r="W26" s="174"/>
      <c r="X26" s="175"/>
      <c r="Y26" s="175"/>
      <c r="Z26" s="183" t="s">
        <v>495</v>
      </c>
      <c r="AA26" s="174"/>
      <c r="AB26" s="174"/>
      <c r="AC26" s="174"/>
      <c r="AD26" s="174"/>
      <c r="AE26" s="175"/>
      <c r="AF26" s="176"/>
      <c r="AG26" s="185"/>
      <c r="AH26" s="185"/>
      <c r="AI26" s="201"/>
      <c r="AJ26" s="273">
        <f ca="1">(COUNTA(OFFSET(D26,0,WEEKDAY($A$3,2)):AF26))+IF(AND((_xlfn.DAYS((EOMONTH($A$3,0)),$A$3)=27),(WEEKDAY($A$3,2))=1),0,(COUNTA(E26:(OFFSET(D26,0,(_xlfn.DAYS((EOMONTH($A$3,0)),$A$3))+(WEEKDAY($A$3,2))-28)))))</f>
        <v>4</v>
      </c>
    </row>
    <row r="27" spans="1:36" ht="16.5" customHeight="1" x14ac:dyDescent="0.25">
      <c r="A27" s="200" t="s">
        <v>43</v>
      </c>
      <c r="B27" s="177" t="s">
        <v>348</v>
      </c>
      <c r="C27" s="177">
        <v>4</v>
      </c>
      <c r="D27" s="177">
        <v>2</v>
      </c>
      <c r="E27" s="183" t="s">
        <v>495</v>
      </c>
      <c r="F27" s="174"/>
      <c r="G27" s="174"/>
      <c r="H27" s="174"/>
      <c r="I27" s="174"/>
      <c r="J27" s="175"/>
      <c r="K27" s="175"/>
      <c r="L27" s="183" t="s">
        <v>495</v>
      </c>
      <c r="M27" s="174"/>
      <c r="N27" s="174"/>
      <c r="O27" s="174"/>
      <c r="P27" s="174"/>
      <c r="Q27" s="175"/>
      <c r="R27" s="175"/>
      <c r="S27" s="183" t="s">
        <v>495</v>
      </c>
      <c r="T27" s="174"/>
      <c r="U27" s="174"/>
      <c r="V27" s="174"/>
      <c r="W27" s="174"/>
      <c r="X27" s="175"/>
      <c r="Y27" s="175"/>
      <c r="Z27" s="183" t="s">
        <v>495</v>
      </c>
      <c r="AA27" s="174"/>
      <c r="AB27" s="174"/>
      <c r="AC27" s="174"/>
      <c r="AD27" s="174"/>
      <c r="AE27" s="175"/>
      <c r="AF27" s="176"/>
      <c r="AG27" s="185"/>
      <c r="AH27" s="185"/>
      <c r="AI27" s="201"/>
      <c r="AJ27" s="273">
        <f ca="1">(COUNTA(OFFSET(D27,0,WEEKDAY($A$3,2)):AF27))+IF(AND((_xlfn.DAYS((EOMONTH($A$3,0)),$A$3)=27),(WEEKDAY($A$3,2))=1),0,(COUNTA(E27:(OFFSET(D27,0,(_xlfn.DAYS((EOMONTH($A$3,0)),$A$3))+(WEEKDAY($A$3,2))-28)))))</f>
        <v>4</v>
      </c>
    </row>
    <row r="28" spans="1:36" ht="16.5" customHeight="1" x14ac:dyDescent="0.25">
      <c r="A28" s="200" t="s">
        <v>43</v>
      </c>
      <c r="B28" s="177" t="s">
        <v>350</v>
      </c>
      <c r="C28" s="177">
        <v>4</v>
      </c>
      <c r="D28" s="177">
        <v>1388</v>
      </c>
      <c r="E28" s="183" t="s">
        <v>495</v>
      </c>
      <c r="F28" s="174"/>
      <c r="G28" s="174"/>
      <c r="H28" s="174"/>
      <c r="I28" s="174"/>
      <c r="J28" s="175"/>
      <c r="K28" s="175"/>
      <c r="L28" s="183" t="s">
        <v>495</v>
      </c>
      <c r="M28" s="174"/>
      <c r="N28" s="174"/>
      <c r="O28" s="174"/>
      <c r="P28" s="174"/>
      <c r="Q28" s="175"/>
      <c r="R28" s="175"/>
      <c r="S28" s="183" t="s">
        <v>495</v>
      </c>
      <c r="T28" s="174"/>
      <c r="U28" s="174"/>
      <c r="V28" s="174"/>
      <c r="W28" s="174"/>
      <c r="X28" s="175"/>
      <c r="Y28" s="175"/>
      <c r="Z28" s="183" t="s">
        <v>495</v>
      </c>
      <c r="AA28" s="174"/>
      <c r="AB28" s="174"/>
      <c r="AC28" s="174"/>
      <c r="AD28" s="174"/>
      <c r="AE28" s="175"/>
      <c r="AF28" s="176"/>
      <c r="AG28" s="185"/>
      <c r="AH28" s="185"/>
      <c r="AI28" s="201"/>
      <c r="AJ28" s="273">
        <f ca="1">(COUNTA(OFFSET(D28,0,WEEKDAY($A$3,2)):AF28))+IF(AND((_xlfn.DAYS((EOMONTH($A$3,0)),$A$3)=27),(WEEKDAY($A$3,2))=1),0,(COUNTA(E28:(OFFSET(D28,0,(_xlfn.DAYS((EOMONTH($A$3,0)),$A$3))+(WEEKDAY($A$3,2))-28)))))</f>
        <v>4</v>
      </c>
    </row>
    <row r="29" spans="1:36" ht="16.5" customHeight="1" x14ac:dyDescent="0.25">
      <c r="A29" s="200" t="s">
        <v>122</v>
      </c>
      <c r="B29" s="177" t="s">
        <v>346</v>
      </c>
      <c r="C29" s="177">
        <v>2</v>
      </c>
      <c r="D29" s="177">
        <v>8</v>
      </c>
      <c r="E29" s="183" t="s">
        <v>495</v>
      </c>
      <c r="F29" s="174"/>
      <c r="G29" s="174"/>
      <c r="H29" s="174"/>
      <c r="I29" s="174"/>
      <c r="J29" s="175"/>
      <c r="K29" s="175"/>
      <c r="L29" s="174"/>
      <c r="M29" s="174"/>
      <c r="N29" s="174"/>
      <c r="O29" s="174"/>
      <c r="P29" s="174"/>
      <c r="Q29" s="175"/>
      <c r="R29" s="175"/>
      <c r="S29" s="183" t="s">
        <v>495</v>
      </c>
      <c r="T29" s="174"/>
      <c r="U29" s="174"/>
      <c r="V29" s="174"/>
      <c r="W29" s="174"/>
      <c r="X29" s="175"/>
      <c r="Y29" s="175"/>
      <c r="Z29" s="174"/>
      <c r="AA29" s="174"/>
      <c r="AB29" s="174"/>
      <c r="AC29" s="174"/>
      <c r="AD29" s="174"/>
      <c r="AE29" s="175"/>
      <c r="AF29" s="176"/>
      <c r="AG29" s="185"/>
      <c r="AH29" s="185"/>
      <c r="AI29" s="201"/>
      <c r="AJ29" s="273">
        <f ca="1">(COUNTA(OFFSET(D29,0,WEEKDAY($A$3,2)):AF29))+IF(AND((_xlfn.DAYS((EOMONTH($A$3,0)),$A$3)=27),(WEEKDAY($A$3,2))=1),0,(COUNTA(E29:(OFFSET(D29,0,(_xlfn.DAYS((EOMONTH($A$3,0)),$A$3))+(WEEKDAY($A$3,2))-28)))))</f>
        <v>2</v>
      </c>
    </row>
    <row r="30" spans="1:36" ht="16.5" customHeight="1" x14ac:dyDescent="0.25">
      <c r="A30" s="200" t="s">
        <v>122</v>
      </c>
      <c r="B30" s="177" t="s">
        <v>347</v>
      </c>
      <c r="C30" s="177">
        <v>4</v>
      </c>
      <c r="D30" s="177">
        <v>1</v>
      </c>
      <c r="E30" s="183" t="s">
        <v>495</v>
      </c>
      <c r="F30" s="174"/>
      <c r="G30" s="174"/>
      <c r="H30" s="174"/>
      <c r="I30" s="174"/>
      <c r="J30" s="175"/>
      <c r="K30" s="175"/>
      <c r="L30" s="183" t="s">
        <v>495</v>
      </c>
      <c r="M30" s="174"/>
      <c r="N30" s="174"/>
      <c r="O30" s="174"/>
      <c r="P30" s="174"/>
      <c r="Q30" s="175"/>
      <c r="R30" s="175"/>
      <c r="S30" s="183" t="s">
        <v>495</v>
      </c>
      <c r="T30" s="174"/>
      <c r="U30" s="174"/>
      <c r="V30" s="174"/>
      <c r="W30" s="174"/>
      <c r="X30" s="175"/>
      <c r="Y30" s="175"/>
      <c r="Z30" s="183" t="s">
        <v>495</v>
      </c>
      <c r="AA30" s="174"/>
      <c r="AB30" s="174"/>
      <c r="AC30" s="174"/>
      <c r="AD30" s="174"/>
      <c r="AE30" s="175"/>
      <c r="AF30" s="176"/>
      <c r="AG30" s="185"/>
      <c r="AH30" s="185"/>
      <c r="AI30" s="201"/>
      <c r="AJ30" s="273">
        <f ca="1">(COUNTA(OFFSET(D30,0,WEEKDAY($A$3,2)):AF30))+IF(AND((_xlfn.DAYS((EOMONTH($A$3,0)),$A$3)=27),(WEEKDAY($A$3,2))=1),0,(COUNTA(E30:(OFFSET(D30,0,(_xlfn.DAYS((EOMONTH($A$3,0)),$A$3))+(WEEKDAY($A$3,2))-28)))))</f>
        <v>4</v>
      </c>
    </row>
    <row r="31" spans="1:36" ht="16.5" customHeight="1" x14ac:dyDescent="0.25">
      <c r="A31" s="200" t="s">
        <v>122</v>
      </c>
      <c r="B31" s="177" t="s">
        <v>350</v>
      </c>
      <c r="C31" s="177">
        <v>2</v>
      </c>
      <c r="D31" s="177">
        <v>528</v>
      </c>
      <c r="E31" s="183" t="s">
        <v>495</v>
      </c>
      <c r="F31" s="174"/>
      <c r="G31" s="174"/>
      <c r="H31" s="174"/>
      <c r="I31" s="174"/>
      <c r="J31" s="175"/>
      <c r="K31" s="175"/>
      <c r="L31" s="174"/>
      <c r="M31" s="174"/>
      <c r="N31" s="174"/>
      <c r="O31" s="174"/>
      <c r="P31" s="174"/>
      <c r="Q31" s="175"/>
      <c r="R31" s="175"/>
      <c r="S31" s="183" t="s">
        <v>495</v>
      </c>
      <c r="T31" s="174"/>
      <c r="U31" s="174"/>
      <c r="V31" s="174"/>
      <c r="W31" s="174"/>
      <c r="X31" s="175"/>
      <c r="Y31" s="175"/>
      <c r="Z31" s="174"/>
      <c r="AA31" s="174"/>
      <c r="AB31" s="174"/>
      <c r="AC31" s="174"/>
      <c r="AD31" s="174"/>
      <c r="AE31" s="175"/>
      <c r="AF31" s="176"/>
      <c r="AG31" s="185"/>
      <c r="AH31" s="185"/>
      <c r="AI31" s="201"/>
      <c r="AJ31" s="273">
        <f ca="1">(COUNTA(OFFSET(D31,0,WEEKDAY($A$3,2)):AF31))+IF(AND((_xlfn.DAYS((EOMONTH($A$3,0)),$A$3)=27),(WEEKDAY($A$3,2))=1),0,(COUNTA(E31:(OFFSET(D31,0,(_xlfn.DAYS((EOMONTH($A$3,0)),$A$3))+(WEEKDAY($A$3,2))-28)))))</f>
        <v>2</v>
      </c>
    </row>
    <row r="32" spans="1:36" ht="16.5" customHeight="1" x14ac:dyDescent="0.25">
      <c r="A32" s="200" t="s">
        <v>122</v>
      </c>
      <c r="B32" s="177" t="s">
        <v>391</v>
      </c>
      <c r="C32" s="177">
        <v>1</v>
      </c>
      <c r="D32" s="177">
        <v>880</v>
      </c>
      <c r="E32" s="183" t="s">
        <v>495</v>
      </c>
      <c r="F32" s="174"/>
      <c r="G32" s="174"/>
      <c r="H32" s="174"/>
      <c r="I32" s="174"/>
      <c r="J32" s="175"/>
      <c r="K32" s="175"/>
      <c r="L32" s="174"/>
      <c r="M32" s="174"/>
      <c r="N32" s="174"/>
      <c r="O32" s="174"/>
      <c r="P32" s="174"/>
      <c r="Q32" s="175"/>
      <c r="R32" s="175"/>
      <c r="S32" s="174"/>
      <c r="T32" s="174"/>
      <c r="U32" s="174"/>
      <c r="V32" s="174"/>
      <c r="W32" s="174"/>
      <c r="X32" s="175"/>
      <c r="Y32" s="175"/>
      <c r="Z32" s="174"/>
      <c r="AA32" s="174"/>
      <c r="AB32" s="174"/>
      <c r="AC32" s="174"/>
      <c r="AD32" s="174"/>
      <c r="AE32" s="175"/>
      <c r="AF32" s="176"/>
      <c r="AG32" s="185"/>
      <c r="AH32" s="185"/>
      <c r="AI32" s="201"/>
      <c r="AJ32" s="273">
        <f ca="1">(COUNTA(OFFSET(D32,0,WEEKDAY($A$3,2)):AF32))+IF(AND((_xlfn.DAYS((EOMONTH($A$3,0)),$A$3)=27),(WEEKDAY($A$3,2))=1),0,(COUNTA(E32:(OFFSET(D32,0,(_xlfn.DAYS((EOMONTH($A$3,0)),$A$3))+(WEEKDAY($A$3,2))-28)))))</f>
        <v>1</v>
      </c>
    </row>
    <row r="33" spans="1:36" ht="16.5" customHeight="1" x14ac:dyDescent="0.25">
      <c r="A33" s="200" t="s">
        <v>40</v>
      </c>
      <c r="B33" s="177" t="s">
        <v>347</v>
      </c>
      <c r="C33" s="177">
        <v>4</v>
      </c>
      <c r="D33" s="177">
        <v>7</v>
      </c>
      <c r="E33" s="183" t="s">
        <v>495</v>
      </c>
      <c r="F33" s="174"/>
      <c r="G33" s="174"/>
      <c r="H33" s="174"/>
      <c r="I33" s="174"/>
      <c r="J33" s="175"/>
      <c r="K33" s="175"/>
      <c r="L33" s="183" t="s">
        <v>495</v>
      </c>
      <c r="M33" s="174"/>
      <c r="N33" s="174"/>
      <c r="O33" s="174"/>
      <c r="P33" s="174"/>
      <c r="Q33" s="175"/>
      <c r="R33" s="175"/>
      <c r="S33" s="183" t="s">
        <v>495</v>
      </c>
      <c r="T33" s="174"/>
      <c r="U33" s="174"/>
      <c r="V33" s="174"/>
      <c r="W33" s="174"/>
      <c r="X33" s="175"/>
      <c r="Y33" s="175"/>
      <c r="Z33" s="183" t="s">
        <v>495</v>
      </c>
      <c r="AA33" s="174"/>
      <c r="AB33" s="174"/>
      <c r="AC33" s="174"/>
      <c r="AD33" s="174"/>
      <c r="AE33" s="175"/>
      <c r="AF33" s="176"/>
      <c r="AG33" s="185"/>
      <c r="AH33" s="185"/>
      <c r="AI33" s="201"/>
      <c r="AJ33" s="273">
        <f ca="1">(COUNTA(OFFSET(D33,0,WEEKDAY($A$3,2)):AF33))+IF(AND((_xlfn.DAYS((EOMONTH($A$3,0)),$A$3)=27),(WEEKDAY($A$3,2))=1),0,(COUNTA(E33:(OFFSET(D33,0,(_xlfn.DAYS((EOMONTH($A$3,0)),$A$3))+(WEEKDAY($A$3,2))-28)))))</f>
        <v>4</v>
      </c>
    </row>
    <row r="34" spans="1:36" ht="16.5" customHeight="1" x14ac:dyDescent="0.25">
      <c r="A34" s="200" t="s">
        <v>40</v>
      </c>
      <c r="B34" s="177" t="s">
        <v>348</v>
      </c>
      <c r="C34" s="177">
        <v>4</v>
      </c>
      <c r="D34" s="177">
        <v>3</v>
      </c>
      <c r="E34" s="183" t="s">
        <v>495</v>
      </c>
      <c r="F34" s="174"/>
      <c r="G34" s="174"/>
      <c r="H34" s="174"/>
      <c r="I34" s="174"/>
      <c r="J34" s="175"/>
      <c r="K34" s="175"/>
      <c r="L34" s="183" t="s">
        <v>495</v>
      </c>
      <c r="M34" s="174"/>
      <c r="N34" s="174"/>
      <c r="O34" s="174"/>
      <c r="P34" s="174"/>
      <c r="Q34" s="175"/>
      <c r="R34" s="175"/>
      <c r="S34" s="183" t="s">
        <v>495</v>
      </c>
      <c r="T34" s="174"/>
      <c r="U34" s="174"/>
      <c r="V34" s="174"/>
      <c r="W34" s="174"/>
      <c r="X34" s="175"/>
      <c r="Y34" s="175"/>
      <c r="Z34" s="183" t="s">
        <v>495</v>
      </c>
      <c r="AA34" s="174"/>
      <c r="AB34" s="174"/>
      <c r="AC34" s="174"/>
      <c r="AD34" s="174"/>
      <c r="AE34" s="175"/>
      <c r="AF34" s="176"/>
      <c r="AG34" s="185"/>
      <c r="AH34" s="185"/>
      <c r="AI34" s="201"/>
      <c r="AJ34" s="273">
        <f ca="1">(COUNTA(OFFSET(D34,0,WEEKDAY($A$3,2)):AF34))+IF(AND((_xlfn.DAYS((EOMONTH($A$3,0)),$A$3)=27),(WEEKDAY($A$3,2))=1),0,(COUNTA(E34:(OFFSET(D34,0,(_xlfn.DAYS((EOMONTH($A$3,0)),$A$3))+(WEEKDAY($A$3,2))-28)))))</f>
        <v>4</v>
      </c>
    </row>
    <row r="35" spans="1:36" ht="16.5" customHeight="1" x14ac:dyDescent="0.25">
      <c r="A35" s="200" t="s">
        <v>40</v>
      </c>
      <c r="B35" s="177" t="s">
        <v>348</v>
      </c>
      <c r="C35" s="177">
        <v>12</v>
      </c>
      <c r="D35" s="177">
        <v>2</v>
      </c>
      <c r="E35" s="183" t="s">
        <v>495</v>
      </c>
      <c r="F35" s="174"/>
      <c r="G35" s="183" t="s">
        <v>495</v>
      </c>
      <c r="H35" s="174"/>
      <c r="I35" s="183" t="s">
        <v>495</v>
      </c>
      <c r="J35" s="175"/>
      <c r="K35" s="175"/>
      <c r="L35" s="183" t="s">
        <v>495</v>
      </c>
      <c r="M35" s="174"/>
      <c r="N35" s="183" t="s">
        <v>495</v>
      </c>
      <c r="O35" s="174"/>
      <c r="P35" s="183" t="s">
        <v>495</v>
      </c>
      <c r="Q35" s="175"/>
      <c r="R35" s="175"/>
      <c r="S35" s="183" t="s">
        <v>495</v>
      </c>
      <c r="T35" s="174"/>
      <c r="U35" s="183" t="s">
        <v>495</v>
      </c>
      <c r="V35" s="174"/>
      <c r="W35" s="183" t="s">
        <v>495</v>
      </c>
      <c r="X35" s="175"/>
      <c r="Y35" s="175"/>
      <c r="Z35" s="183" t="s">
        <v>495</v>
      </c>
      <c r="AA35" s="174"/>
      <c r="AB35" s="183" t="s">
        <v>495</v>
      </c>
      <c r="AC35" s="174"/>
      <c r="AD35" s="183" t="s">
        <v>495</v>
      </c>
      <c r="AE35" s="175"/>
      <c r="AF35" s="176"/>
      <c r="AG35" s="185"/>
      <c r="AH35" s="185"/>
      <c r="AI35" s="201"/>
      <c r="AJ35" s="273">
        <f ca="1">(COUNTA(OFFSET(D35,0,WEEKDAY($A$3,2)):AF35))+IF(AND((_xlfn.DAYS((EOMONTH($A$3,0)),$A$3)=27),(WEEKDAY($A$3,2))=1),0,(COUNTA(E35:(OFFSET(D35,0,(_xlfn.DAYS((EOMONTH($A$3,0)),$A$3))+(WEEKDAY($A$3,2))-28)))))</f>
        <v>12</v>
      </c>
    </row>
    <row r="36" spans="1:36" ht="16.5" customHeight="1" x14ac:dyDescent="0.25">
      <c r="A36" s="200" t="s">
        <v>40</v>
      </c>
      <c r="B36" s="177" t="s">
        <v>349</v>
      </c>
      <c r="C36" s="177">
        <v>4</v>
      </c>
      <c r="D36" s="177">
        <v>138</v>
      </c>
      <c r="E36" s="183" t="s">
        <v>495</v>
      </c>
      <c r="F36" s="174"/>
      <c r="G36" s="174"/>
      <c r="H36" s="174"/>
      <c r="I36" s="174"/>
      <c r="J36" s="175"/>
      <c r="K36" s="175"/>
      <c r="L36" s="183" t="s">
        <v>495</v>
      </c>
      <c r="M36" s="174"/>
      <c r="N36" s="174"/>
      <c r="O36" s="174"/>
      <c r="P36" s="174"/>
      <c r="Q36" s="175"/>
      <c r="R36" s="175"/>
      <c r="S36" s="183" t="s">
        <v>495</v>
      </c>
      <c r="T36" s="174"/>
      <c r="U36" s="174"/>
      <c r="V36" s="174"/>
      <c r="W36" s="174"/>
      <c r="X36" s="175"/>
      <c r="Y36" s="175"/>
      <c r="Z36" s="183" t="s">
        <v>495</v>
      </c>
      <c r="AA36" s="174"/>
      <c r="AB36" s="174"/>
      <c r="AC36" s="174"/>
      <c r="AD36" s="174"/>
      <c r="AE36" s="175"/>
      <c r="AF36" s="176"/>
      <c r="AG36" s="185"/>
      <c r="AH36" s="185"/>
      <c r="AI36" s="201"/>
      <c r="AJ36" s="273">
        <f ca="1">(COUNTA(OFFSET(D36,0,WEEKDAY($A$3,2)):AF36))+IF(AND((_xlfn.DAYS((EOMONTH($A$3,0)),$A$3)=27),(WEEKDAY($A$3,2))=1),0,(COUNTA(E36:(OFFSET(D36,0,(_xlfn.DAYS((EOMONTH($A$3,0)),$A$3))+(WEEKDAY($A$3,2))-28)))))</f>
        <v>4</v>
      </c>
    </row>
    <row r="37" spans="1:36" ht="16.5" customHeight="1" x14ac:dyDescent="0.25">
      <c r="A37" s="200" t="s">
        <v>40</v>
      </c>
      <c r="B37" s="177" t="s">
        <v>350</v>
      </c>
      <c r="C37" s="177">
        <v>4</v>
      </c>
      <c r="D37" s="177">
        <v>4408</v>
      </c>
      <c r="E37" s="183" t="s">
        <v>495</v>
      </c>
      <c r="F37" s="174"/>
      <c r="G37" s="174"/>
      <c r="H37" s="174"/>
      <c r="I37" s="174"/>
      <c r="J37" s="175"/>
      <c r="K37" s="175"/>
      <c r="L37" s="183" t="s">
        <v>495</v>
      </c>
      <c r="M37" s="174"/>
      <c r="N37" s="174"/>
      <c r="O37" s="174"/>
      <c r="P37" s="174"/>
      <c r="Q37" s="175"/>
      <c r="R37" s="175"/>
      <c r="S37" s="183" t="s">
        <v>495</v>
      </c>
      <c r="T37" s="174"/>
      <c r="U37" s="174"/>
      <c r="V37" s="174"/>
      <c r="W37" s="174"/>
      <c r="X37" s="175"/>
      <c r="Y37" s="175"/>
      <c r="Z37" s="183" t="s">
        <v>495</v>
      </c>
      <c r="AA37" s="174"/>
      <c r="AB37" s="174"/>
      <c r="AC37" s="174"/>
      <c r="AD37" s="174"/>
      <c r="AE37" s="175"/>
      <c r="AF37" s="176"/>
      <c r="AG37" s="185"/>
      <c r="AH37" s="185"/>
      <c r="AI37" s="201"/>
      <c r="AJ37" s="273">
        <f ca="1">(COUNTA(OFFSET(D37,0,WEEKDAY($A$3,2)):AF37))+IF(AND((_xlfn.DAYS((EOMONTH($A$3,0)),$A$3)=27),(WEEKDAY($A$3,2))=1),0,(COUNTA(E37:(OFFSET(D37,0,(_xlfn.DAYS((EOMONTH($A$3,0)),$A$3))+(WEEKDAY($A$3,2))-28)))))</f>
        <v>4</v>
      </c>
    </row>
    <row r="38" spans="1:36" ht="16.5" customHeight="1" x14ac:dyDescent="0.25">
      <c r="A38" s="200" t="s">
        <v>40</v>
      </c>
      <c r="B38" s="177" t="s">
        <v>350</v>
      </c>
      <c r="C38" s="177">
        <v>12</v>
      </c>
      <c r="D38" s="177">
        <v>280</v>
      </c>
      <c r="E38" s="183" t="s">
        <v>495</v>
      </c>
      <c r="F38" s="174"/>
      <c r="G38" s="183" t="s">
        <v>495</v>
      </c>
      <c r="H38" s="174"/>
      <c r="I38" s="183" t="s">
        <v>495</v>
      </c>
      <c r="J38" s="175"/>
      <c r="K38" s="175"/>
      <c r="L38" s="183" t="s">
        <v>495</v>
      </c>
      <c r="M38" s="174"/>
      <c r="N38" s="183" t="s">
        <v>495</v>
      </c>
      <c r="O38" s="174"/>
      <c r="P38" s="183" t="s">
        <v>495</v>
      </c>
      <c r="Q38" s="175"/>
      <c r="R38" s="175"/>
      <c r="S38" s="183" t="s">
        <v>495</v>
      </c>
      <c r="T38" s="174"/>
      <c r="U38" s="183" t="s">
        <v>495</v>
      </c>
      <c r="V38" s="174"/>
      <c r="W38" s="183" t="s">
        <v>495</v>
      </c>
      <c r="X38" s="175"/>
      <c r="Y38" s="175"/>
      <c r="Z38" s="183" t="s">
        <v>495</v>
      </c>
      <c r="AA38" s="174"/>
      <c r="AB38" s="183" t="s">
        <v>495</v>
      </c>
      <c r="AC38" s="174"/>
      <c r="AD38" s="183" t="s">
        <v>495</v>
      </c>
      <c r="AE38" s="175"/>
      <c r="AF38" s="176"/>
      <c r="AG38" s="185"/>
      <c r="AH38" s="185"/>
      <c r="AI38" s="201"/>
      <c r="AJ38" s="273">
        <f ca="1">(COUNTA(OFFSET(D38,0,WEEKDAY($A$3,2)):AF38))+IF(AND((_xlfn.DAYS((EOMONTH($A$3,0)),$A$3)=27),(WEEKDAY($A$3,2))=1),0,(COUNTA(E38:(OFFSET(D38,0,(_xlfn.DAYS((EOMONTH($A$3,0)),$A$3))+(WEEKDAY($A$3,2))-28)))))</f>
        <v>12</v>
      </c>
    </row>
    <row r="39" spans="1:36" ht="16.5" customHeight="1" x14ac:dyDescent="0.25">
      <c r="A39" s="200" t="s">
        <v>40</v>
      </c>
      <c r="B39" s="177" t="s">
        <v>391</v>
      </c>
      <c r="C39" s="177">
        <v>1</v>
      </c>
      <c r="D39" s="177">
        <v>1875</v>
      </c>
      <c r="E39" s="183" t="s">
        <v>495</v>
      </c>
      <c r="F39" s="174"/>
      <c r="G39" s="174"/>
      <c r="H39" s="174"/>
      <c r="I39" s="174"/>
      <c r="J39" s="175"/>
      <c r="K39" s="175"/>
      <c r="L39" s="174"/>
      <c r="M39" s="174"/>
      <c r="N39" s="174"/>
      <c r="O39" s="174"/>
      <c r="P39" s="174"/>
      <c r="Q39" s="175"/>
      <c r="R39" s="175"/>
      <c r="S39" s="174"/>
      <c r="T39" s="174"/>
      <c r="U39" s="174"/>
      <c r="V39" s="174"/>
      <c r="W39" s="174"/>
      <c r="X39" s="175"/>
      <c r="Y39" s="175"/>
      <c r="Z39" s="174"/>
      <c r="AA39" s="174"/>
      <c r="AB39" s="174"/>
      <c r="AC39" s="174"/>
      <c r="AD39" s="174"/>
      <c r="AE39" s="175"/>
      <c r="AF39" s="176"/>
      <c r="AG39" s="185"/>
      <c r="AH39" s="185"/>
      <c r="AI39" s="201"/>
      <c r="AJ39" s="273">
        <f ca="1">(COUNTA(OFFSET(D39,0,WEEKDAY($A$3,2)):AF39))+IF(AND((_xlfn.DAYS((EOMONTH($A$3,0)),$A$3)=27),(WEEKDAY($A$3,2))=1),0,(COUNTA(E39:(OFFSET(D39,0,(_xlfn.DAYS((EOMONTH($A$3,0)),$A$3))+(WEEKDAY($A$3,2))-28)))))</f>
        <v>1</v>
      </c>
    </row>
    <row r="40" spans="1:36" ht="16.5" customHeight="1" x14ac:dyDescent="0.25">
      <c r="A40" s="200" t="s">
        <v>44</v>
      </c>
      <c r="B40" s="177" t="s">
        <v>346</v>
      </c>
      <c r="C40" s="177">
        <v>2</v>
      </c>
      <c r="D40" s="177">
        <v>42</v>
      </c>
      <c r="E40" s="183" t="s">
        <v>495</v>
      </c>
      <c r="F40" s="174"/>
      <c r="G40" s="174"/>
      <c r="H40" s="174"/>
      <c r="I40" s="174"/>
      <c r="J40" s="175"/>
      <c r="K40" s="175"/>
      <c r="L40" s="174"/>
      <c r="M40" s="174"/>
      <c r="N40" s="174"/>
      <c r="O40" s="174"/>
      <c r="P40" s="174"/>
      <c r="Q40" s="175"/>
      <c r="R40" s="175"/>
      <c r="S40" s="183" t="s">
        <v>495</v>
      </c>
      <c r="T40" s="174"/>
      <c r="U40" s="174"/>
      <c r="V40" s="174"/>
      <c r="W40" s="174"/>
      <c r="X40" s="175"/>
      <c r="Y40" s="175"/>
      <c r="Z40" s="174"/>
      <c r="AA40" s="174"/>
      <c r="AB40" s="174"/>
      <c r="AC40" s="174"/>
      <c r="AD40" s="174"/>
      <c r="AE40" s="175"/>
      <c r="AF40" s="176"/>
      <c r="AG40" s="185"/>
      <c r="AH40" s="185"/>
      <c r="AI40" s="201"/>
      <c r="AJ40" s="273">
        <f ca="1">(COUNTA(OFFSET(D40,0,WEEKDAY($A$3,2)):AF40))+IF(AND((_xlfn.DAYS((EOMONTH($A$3,0)),$A$3)=27),(WEEKDAY($A$3,2))=1),0,(COUNTA(E40:(OFFSET(D40,0,(_xlfn.DAYS((EOMONTH($A$3,0)),$A$3))+(WEEKDAY($A$3,2))-28)))))</f>
        <v>2</v>
      </c>
    </row>
    <row r="41" spans="1:36" ht="16.5" customHeight="1" x14ac:dyDescent="0.25">
      <c r="A41" s="200" t="s">
        <v>44</v>
      </c>
      <c r="B41" s="177" t="s">
        <v>347</v>
      </c>
      <c r="C41" s="177">
        <v>4</v>
      </c>
      <c r="D41" s="177">
        <v>7</v>
      </c>
      <c r="E41" s="183" t="s">
        <v>495</v>
      </c>
      <c r="F41" s="174"/>
      <c r="G41" s="174"/>
      <c r="H41" s="174"/>
      <c r="I41" s="174"/>
      <c r="J41" s="175"/>
      <c r="K41" s="175"/>
      <c r="L41" s="183" t="s">
        <v>495</v>
      </c>
      <c r="M41" s="174"/>
      <c r="N41" s="174"/>
      <c r="O41" s="174"/>
      <c r="P41" s="174"/>
      <c r="Q41" s="175"/>
      <c r="R41" s="175"/>
      <c r="S41" s="183" t="s">
        <v>495</v>
      </c>
      <c r="T41" s="174"/>
      <c r="U41" s="174"/>
      <c r="V41" s="174"/>
      <c r="W41" s="174"/>
      <c r="X41" s="175"/>
      <c r="Y41" s="175"/>
      <c r="Z41" s="183" t="s">
        <v>495</v>
      </c>
      <c r="AA41" s="174"/>
      <c r="AB41" s="174"/>
      <c r="AC41" s="174"/>
      <c r="AD41" s="174"/>
      <c r="AE41" s="175"/>
      <c r="AF41" s="176"/>
      <c r="AG41" s="185"/>
      <c r="AH41" s="185"/>
      <c r="AI41" s="201"/>
      <c r="AJ41" s="273">
        <f ca="1">(COUNTA(OFFSET(D41,0,WEEKDAY($A$3,2)):AF41))+IF(AND((_xlfn.DAYS((EOMONTH($A$3,0)),$A$3)=27),(WEEKDAY($A$3,2))=1),0,(COUNTA(E41:(OFFSET(D41,0,(_xlfn.DAYS((EOMONTH($A$3,0)),$A$3))+(WEEKDAY($A$3,2))-28)))))</f>
        <v>4</v>
      </c>
    </row>
    <row r="42" spans="1:36" ht="16.5" customHeight="1" x14ac:dyDescent="0.25">
      <c r="A42" s="200" t="s">
        <v>44</v>
      </c>
      <c r="B42" s="177" t="s">
        <v>348</v>
      </c>
      <c r="C42" s="177">
        <v>4</v>
      </c>
      <c r="D42" s="177">
        <v>3</v>
      </c>
      <c r="E42" s="183" t="s">
        <v>495</v>
      </c>
      <c r="F42" s="174"/>
      <c r="G42" s="174"/>
      <c r="H42" s="174"/>
      <c r="I42" s="174"/>
      <c r="J42" s="175"/>
      <c r="K42" s="175"/>
      <c r="L42" s="183" t="s">
        <v>495</v>
      </c>
      <c r="M42" s="174"/>
      <c r="N42" s="174"/>
      <c r="O42" s="174"/>
      <c r="P42" s="174"/>
      <c r="Q42" s="175"/>
      <c r="R42" s="175"/>
      <c r="S42" s="183" t="s">
        <v>495</v>
      </c>
      <c r="T42" s="174"/>
      <c r="U42" s="174"/>
      <c r="V42" s="174"/>
      <c r="W42" s="174"/>
      <c r="X42" s="175"/>
      <c r="Y42" s="175"/>
      <c r="Z42" s="183" t="s">
        <v>495</v>
      </c>
      <c r="AA42" s="174"/>
      <c r="AB42" s="174"/>
      <c r="AC42" s="174"/>
      <c r="AD42" s="174"/>
      <c r="AE42" s="175"/>
      <c r="AF42" s="176"/>
      <c r="AG42" s="185"/>
      <c r="AH42" s="185"/>
      <c r="AI42" s="201"/>
      <c r="AJ42" s="273">
        <f ca="1">(COUNTA(OFFSET(D42,0,WEEKDAY($A$3,2)):AF42))+IF(AND((_xlfn.DAYS((EOMONTH($A$3,0)),$A$3)=27),(WEEKDAY($A$3,2))=1),0,(COUNTA(E42:(OFFSET(D42,0,(_xlfn.DAYS((EOMONTH($A$3,0)),$A$3))+(WEEKDAY($A$3,2))-28)))))</f>
        <v>4</v>
      </c>
    </row>
    <row r="43" spans="1:36" ht="16.5" customHeight="1" x14ac:dyDescent="0.25">
      <c r="A43" s="200" t="s">
        <v>44</v>
      </c>
      <c r="B43" s="177" t="s">
        <v>350</v>
      </c>
      <c r="C43" s="177">
        <v>4</v>
      </c>
      <c r="D43" s="177">
        <v>1579</v>
      </c>
      <c r="E43" s="183" t="s">
        <v>495</v>
      </c>
      <c r="F43" s="174"/>
      <c r="G43" s="174"/>
      <c r="H43" s="174"/>
      <c r="I43" s="174"/>
      <c r="J43" s="175"/>
      <c r="K43" s="175"/>
      <c r="L43" s="183" t="s">
        <v>495</v>
      </c>
      <c r="M43" s="174"/>
      <c r="N43" s="174"/>
      <c r="O43" s="174"/>
      <c r="P43" s="174"/>
      <c r="Q43" s="175"/>
      <c r="R43" s="175"/>
      <c r="S43" s="183" t="s">
        <v>495</v>
      </c>
      <c r="T43" s="174"/>
      <c r="U43" s="174"/>
      <c r="V43" s="174"/>
      <c r="W43" s="174"/>
      <c r="X43" s="175"/>
      <c r="Y43" s="175"/>
      <c r="Z43" s="183" t="s">
        <v>495</v>
      </c>
      <c r="AA43" s="174"/>
      <c r="AB43" s="174"/>
      <c r="AC43" s="174"/>
      <c r="AD43" s="174"/>
      <c r="AE43" s="175"/>
      <c r="AF43" s="176"/>
      <c r="AG43" s="185"/>
      <c r="AH43" s="185"/>
      <c r="AI43" s="201"/>
      <c r="AJ43" s="273">
        <f ca="1">(COUNTA(OFFSET(D43,0,WEEKDAY($A$3,2)):AF43))+IF(AND((_xlfn.DAYS((EOMONTH($A$3,0)),$A$3)=27),(WEEKDAY($A$3,2))=1),0,(COUNTA(E43:(OFFSET(D43,0,(_xlfn.DAYS((EOMONTH($A$3,0)),$A$3))+(WEEKDAY($A$3,2))-28)))))</f>
        <v>4</v>
      </c>
    </row>
    <row r="44" spans="1:36" ht="16.5" customHeight="1" x14ac:dyDescent="0.25">
      <c r="A44" s="200" t="s">
        <v>276</v>
      </c>
      <c r="B44" s="177" t="s">
        <v>346</v>
      </c>
      <c r="C44" s="177">
        <v>4</v>
      </c>
      <c r="D44" s="177">
        <v>30</v>
      </c>
      <c r="E44" s="183" t="s">
        <v>495</v>
      </c>
      <c r="F44" s="174"/>
      <c r="G44" s="174"/>
      <c r="H44" s="174"/>
      <c r="I44" s="174"/>
      <c r="J44" s="175"/>
      <c r="K44" s="175"/>
      <c r="L44" s="183" t="s">
        <v>495</v>
      </c>
      <c r="M44" s="174"/>
      <c r="N44" s="174"/>
      <c r="O44" s="174"/>
      <c r="P44" s="174"/>
      <c r="Q44" s="175"/>
      <c r="R44" s="175"/>
      <c r="S44" s="183" t="s">
        <v>495</v>
      </c>
      <c r="T44" s="174"/>
      <c r="U44" s="174"/>
      <c r="V44" s="174"/>
      <c r="W44" s="174"/>
      <c r="X44" s="175"/>
      <c r="Y44" s="175"/>
      <c r="Z44" s="183" t="s">
        <v>495</v>
      </c>
      <c r="AA44" s="174"/>
      <c r="AB44" s="174"/>
      <c r="AC44" s="174"/>
      <c r="AD44" s="174"/>
      <c r="AE44" s="175"/>
      <c r="AF44" s="176"/>
      <c r="AG44" s="185"/>
      <c r="AH44" s="185"/>
      <c r="AI44" s="201"/>
      <c r="AJ44" s="273">
        <f ca="1">(COUNTA(OFFSET(D44,0,WEEKDAY($A$3,2)):AF44))+IF(AND((_xlfn.DAYS((EOMONTH($A$3,0)),$A$3)=27),(WEEKDAY($A$3,2))=1),0,(COUNTA(E44:(OFFSET(D44,0,(_xlfn.DAYS((EOMONTH($A$3,0)),$A$3))+(WEEKDAY($A$3,2))-28)))))</f>
        <v>4</v>
      </c>
    </row>
    <row r="45" spans="1:36" ht="16.5" customHeight="1" x14ac:dyDescent="0.25">
      <c r="A45" s="200" t="s">
        <v>276</v>
      </c>
      <c r="B45" s="177" t="s">
        <v>347</v>
      </c>
      <c r="C45" s="177">
        <v>2</v>
      </c>
      <c r="D45" s="177">
        <v>2</v>
      </c>
      <c r="E45" s="183" t="s">
        <v>495</v>
      </c>
      <c r="F45" s="174"/>
      <c r="G45" s="174"/>
      <c r="H45" s="174"/>
      <c r="I45" s="174"/>
      <c r="J45" s="175"/>
      <c r="K45" s="175"/>
      <c r="L45" s="174"/>
      <c r="M45" s="174"/>
      <c r="N45" s="174"/>
      <c r="O45" s="174"/>
      <c r="P45" s="174"/>
      <c r="Q45" s="175"/>
      <c r="R45" s="175"/>
      <c r="S45" s="183" t="s">
        <v>495</v>
      </c>
      <c r="T45" s="174"/>
      <c r="U45" s="174"/>
      <c r="V45" s="174"/>
      <c r="W45" s="174"/>
      <c r="X45" s="175"/>
      <c r="Y45" s="175"/>
      <c r="Z45" s="174"/>
      <c r="AA45" s="174"/>
      <c r="AB45" s="174"/>
      <c r="AC45" s="174"/>
      <c r="AD45" s="174"/>
      <c r="AE45" s="175"/>
      <c r="AF45" s="176"/>
      <c r="AG45" s="185"/>
      <c r="AH45" s="185"/>
      <c r="AI45" s="201"/>
      <c r="AJ45" s="273">
        <f ca="1">(COUNTA(OFFSET(D45,0,WEEKDAY($A$3,2)):AF45))+IF(AND((_xlfn.DAYS((EOMONTH($A$3,0)),$A$3)=27),(WEEKDAY($A$3,2))=1),0,(COUNTA(E45:(OFFSET(D45,0,(_xlfn.DAYS((EOMONTH($A$3,0)),$A$3))+(WEEKDAY($A$3,2))-28)))))</f>
        <v>2</v>
      </c>
    </row>
    <row r="46" spans="1:36" ht="16.5" customHeight="1" x14ac:dyDescent="0.25">
      <c r="A46" s="200" t="s">
        <v>4</v>
      </c>
      <c r="B46" s="177" t="s">
        <v>347</v>
      </c>
      <c r="C46" s="177">
        <v>4</v>
      </c>
      <c r="D46" s="177">
        <v>2</v>
      </c>
      <c r="E46" s="183" t="s">
        <v>495</v>
      </c>
      <c r="F46" s="174"/>
      <c r="G46" s="174"/>
      <c r="H46" s="174"/>
      <c r="I46" s="174"/>
      <c r="J46" s="175"/>
      <c r="K46" s="175"/>
      <c r="L46" s="183" t="s">
        <v>495</v>
      </c>
      <c r="M46" s="174"/>
      <c r="N46" s="174"/>
      <c r="O46" s="174"/>
      <c r="P46" s="174"/>
      <c r="Q46" s="175"/>
      <c r="R46" s="175"/>
      <c r="S46" s="183" t="s">
        <v>495</v>
      </c>
      <c r="T46" s="174"/>
      <c r="U46" s="174"/>
      <c r="V46" s="174"/>
      <c r="W46" s="174"/>
      <c r="X46" s="175"/>
      <c r="Y46" s="175"/>
      <c r="Z46" s="183" t="s">
        <v>495</v>
      </c>
      <c r="AA46" s="174"/>
      <c r="AB46" s="174"/>
      <c r="AC46" s="174"/>
      <c r="AD46" s="174"/>
      <c r="AE46" s="175"/>
      <c r="AF46" s="176"/>
      <c r="AG46" s="185"/>
      <c r="AH46" s="185"/>
      <c r="AI46" s="201"/>
      <c r="AJ46" s="273">
        <f ca="1">(COUNTA(OFFSET(D46,0,WEEKDAY($A$3,2)):AF46))+IF(AND((_xlfn.DAYS((EOMONTH($A$3,0)),$A$3)=27),(WEEKDAY($A$3,2))=1),0,(COUNTA(E46:(OFFSET(D46,0,(_xlfn.DAYS((EOMONTH($A$3,0)),$A$3))+(WEEKDAY($A$3,2))-28)))))</f>
        <v>4</v>
      </c>
    </row>
    <row r="47" spans="1:36" ht="16.5" customHeight="1" x14ac:dyDescent="0.25">
      <c r="A47" s="200" t="s">
        <v>4</v>
      </c>
      <c r="B47" s="177" t="s">
        <v>350</v>
      </c>
      <c r="C47" s="177">
        <v>4</v>
      </c>
      <c r="D47" s="177">
        <v>2083</v>
      </c>
      <c r="E47" s="183" t="s">
        <v>495</v>
      </c>
      <c r="F47" s="174"/>
      <c r="G47" s="174"/>
      <c r="H47" s="174"/>
      <c r="I47" s="174"/>
      <c r="J47" s="175"/>
      <c r="K47" s="175"/>
      <c r="L47" s="183" t="s">
        <v>495</v>
      </c>
      <c r="M47" s="174"/>
      <c r="N47" s="174"/>
      <c r="O47" s="174"/>
      <c r="P47" s="174"/>
      <c r="Q47" s="175"/>
      <c r="R47" s="175"/>
      <c r="S47" s="183" t="s">
        <v>495</v>
      </c>
      <c r="T47" s="174"/>
      <c r="U47" s="174"/>
      <c r="V47" s="174"/>
      <c r="W47" s="174"/>
      <c r="X47" s="175"/>
      <c r="Y47" s="175"/>
      <c r="Z47" s="183" t="s">
        <v>495</v>
      </c>
      <c r="AA47" s="174"/>
      <c r="AB47" s="174"/>
      <c r="AC47" s="174"/>
      <c r="AD47" s="174"/>
      <c r="AE47" s="175"/>
      <c r="AF47" s="176"/>
      <c r="AG47" s="185"/>
      <c r="AH47" s="185"/>
      <c r="AI47" s="201"/>
      <c r="AJ47" s="273">
        <f ca="1">(COUNTA(OFFSET(D47,0,WEEKDAY($A$3,2)):AF47))+IF(AND((_xlfn.DAYS((EOMONTH($A$3,0)),$A$3)=27),(WEEKDAY($A$3,2))=1),0,(COUNTA(E47:(OFFSET(D47,0,(_xlfn.DAYS((EOMONTH($A$3,0)),$A$3))+(WEEKDAY($A$3,2))-28)))))</f>
        <v>4</v>
      </c>
    </row>
    <row r="48" spans="1:36" ht="16.5" customHeight="1" x14ac:dyDescent="0.25">
      <c r="A48" s="200" t="s">
        <v>277</v>
      </c>
      <c r="B48" s="177" t="s">
        <v>346</v>
      </c>
      <c r="C48" s="177">
        <v>4</v>
      </c>
      <c r="D48" s="177">
        <v>14</v>
      </c>
      <c r="E48" s="183" t="s">
        <v>495</v>
      </c>
      <c r="F48" s="174"/>
      <c r="G48" s="174"/>
      <c r="H48" s="174"/>
      <c r="I48" s="174"/>
      <c r="J48" s="175"/>
      <c r="K48" s="175"/>
      <c r="L48" s="183" t="s">
        <v>495</v>
      </c>
      <c r="M48" s="174"/>
      <c r="N48" s="174"/>
      <c r="O48" s="174"/>
      <c r="P48" s="174"/>
      <c r="Q48" s="175"/>
      <c r="R48" s="175"/>
      <c r="S48" s="183" t="s">
        <v>495</v>
      </c>
      <c r="T48" s="174"/>
      <c r="U48" s="174"/>
      <c r="V48" s="174"/>
      <c r="W48" s="174"/>
      <c r="X48" s="175"/>
      <c r="Y48" s="175"/>
      <c r="Z48" s="183" t="s">
        <v>495</v>
      </c>
      <c r="AA48" s="174"/>
      <c r="AB48" s="174"/>
      <c r="AC48" s="174"/>
      <c r="AD48" s="174"/>
      <c r="AE48" s="175"/>
      <c r="AF48" s="176"/>
      <c r="AG48" s="185"/>
      <c r="AH48" s="185"/>
      <c r="AI48" s="201"/>
      <c r="AJ48" s="273">
        <f ca="1">(COUNTA(OFFSET(D48,0,WEEKDAY($A$3,2)):AF48))+IF(AND((_xlfn.DAYS((EOMONTH($A$3,0)),$A$3)=27),(WEEKDAY($A$3,2))=1),0,(COUNTA(E48:(OFFSET(D48,0,(_xlfn.DAYS((EOMONTH($A$3,0)),$A$3))+(WEEKDAY($A$3,2))-28)))))</f>
        <v>4</v>
      </c>
    </row>
    <row r="49" spans="1:36" ht="16.5" customHeight="1" x14ac:dyDescent="0.25">
      <c r="A49" s="200" t="s">
        <v>277</v>
      </c>
      <c r="B49" s="177" t="s">
        <v>347</v>
      </c>
      <c r="C49" s="177">
        <v>4</v>
      </c>
      <c r="D49" s="177">
        <v>2</v>
      </c>
      <c r="E49" s="183" t="s">
        <v>495</v>
      </c>
      <c r="F49" s="174"/>
      <c r="G49" s="174"/>
      <c r="H49" s="174"/>
      <c r="I49" s="174"/>
      <c r="J49" s="175"/>
      <c r="K49" s="175"/>
      <c r="L49" s="183" t="s">
        <v>495</v>
      </c>
      <c r="M49" s="174"/>
      <c r="N49" s="174"/>
      <c r="O49" s="174"/>
      <c r="P49" s="174"/>
      <c r="Q49" s="175"/>
      <c r="R49" s="175"/>
      <c r="S49" s="183" t="s">
        <v>495</v>
      </c>
      <c r="T49" s="174"/>
      <c r="U49" s="174"/>
      <c r="V49" s="174"/>
      <c r="W49" s="174"/>
      <c r="X49" s="175"/>
      <c r="Y49" s="175"/>
      <c r="Z49" s="183" t="s">
        <v>495</v>
      </c>
      <c r="AA49" s="174"/>
      <c r="AB49" s="174"/>
      <c r="AC49" s="174"/>
      <c r="AD49" s="174"/>
      <c r="AE49" s="175"/>
      <c r="AF49" s="176"/>
      <c r="AG49" s="185"/>
      <c r="AH49" s="185"/>
      <c r="AI49" s="201"/>
      <c r="AJ49" s="273">
        <f ca="1">(COUNTA(OFFSET(D49,0,WEEKDAY($A$3,2)):AF49))+IF(AND((_xlfn.DAYS((EOMONTH($A$3,0)),$A$3)=27),(WEEKDAY($A$3,2))=1),0,(COUNTA(E49:(OFFSET(D49,0,(_xlfn.DAYS((EOMONTH($A$3,0)),$A$3))+(WEEKDAY($A$3,2))-28)))))</f>
        <v>4</v>
      </c>
    </row>
    <row r="50" spans="1:36" ht="16.5" customHeight="1" x14ac:dyDescent="0.25">
      <c r="A50" s="200" t="s">
        <v>60</v>
      </c>
      <c r="B50" s="177" t="s">
        <v>346</v>
      </c>
      <c r="C50" s="177">
        <v>4</v>
      </c>
      <c r="D50" s="177">
        <v>34</v>
      </c>
      <c r="E50" s="183" t="s">
        <v>495</v>
      </c>
      <c r="F50" s="174"/>
      <c r="G50" s="174"/>
      <c r="H50" s="174"/>
      <c r="I50" s="174"/>
      <c r="J50" s="175"/>
      <c r="K50" s="175"/>
      <c r="L50" s="183" t="s">
        <v>495</v>
      </c>
      <c r="M50" s="174"/>
      <c r="N50" s="174"/>
      <c r="O50" s="174"/>
      <c r="P50" s="174"/>
      <c r="Q50" s="175"/>
      <c r="R50" s="175"/>
      <c r="S50" s="183" t="s">
        <v>495</v>
      </c>
      <c r="T50" s="174"/>
      <c r="U50" s="174"/>
      <c r="V50" s="174"/>
      <c r="W50" s="174"/>
      <c r="X50" s="175"/>
      <c r="Y50" s="175"/>
      <c r="Z50" s="183" t="s">
        <v>495</v>
      </c>
      <c r="AA50" s="174"/>
      <c r="AB50" s="174"/>
      <c r="AC50" s="174"/>
      <c r="AD50" s="174"/>
      <c r="AE50" s="175"/>
      <c r="AF50" s="176"/>
      <c r="AG50" s="185"/>
      <c r="AH50" s="185"/>
      <c r="AI50" s="201"/>
      <c r="AJ50" s="273">
        <f ca="1">(COUNTA(OFFSET(D50,0,WEEKDAY($A$3,2)):AF50))+IF(AND((_xlfn.DAYS((EOMONTH($A$3,0)),$A$3)=27),(WEEKDAY($A$3,2))=1),0,(COUNTA(E50:(OFFSET(D50,0,(_xlfn.DAYS((EOMONTH($A$3,0)),$A$3))+(WEEKDAY($A$3,2))-28)))))</f>
        <v>4</v>
      </c>
    </row>
    <row r="51" spans="1:36" ht="16.5" customHeight="1" x14ac:dyDescent="0.25">
      <c r="A51" s="200" t="s">
        <v>60</v>
      </c>
      <c r="B51" s="177" t="s">
        <v>347</v>
      </c>
      <c r="C51" s="177">
        <v>4</v>
      </c>
      <c r="D51" s="177">
        <v>2</v>
      </c>
      <c r="E51" s="183" t="s">
        <v>495</v>
      </c>
      <c r="F51" s="174"/>
      <c r="G51" s="174"/>
      <c r="H51" s="174"/>
      <c r="I51" s="174"/>
      <c r="J51" s="175"/>
      <c r="K51" s="175"/>
      <c r="L51" s="183" t="s">
        <v>495</v>
      </c>
      <c r="M51" s="174"/>
      <c r="N51" s="174"/>
      <c r="O51" s="174"/>
      <c r="P51" s="174"/>
      <c r="Q51" s="175"/>
      <c r="R51" s="175"/>
      <c r="S51" s="183" t="s">
        <v>495</v>
      </c>
      <c r="T51" s="174"/>
      <c r="U51" s="174"/>
      <c r="V51" s="174"/>
      <c r="W51" s="174"/>
      <c r="X51" s="175"/>
      <c r="Y51" s="175"/>
      <c r="Z51" s="183" t="s">
        <v>495</v>
      </c>
      <c r="AA51" s="174"/>
      <c r="AB51" s="174"/>
      <c r="AC51" s="174"/>
      <c r="AD51" s="174"/>
      <c r="AE51" s="175"/>
      <c r="AF51" s="176"/>
      <c r="AG51" s="185"/>
      <c r="AH51" s="185"/>
      <c r="AI51" s="201"/>
      <c r="AJ51" s="273">
        <f ca="1">(COUNTA(OFFSET(D51,0,WEEKDAY($A$3,2)):AF51))+IF(AND((_xlfn.DAYS((EOMONTH($A$3,0)),$A$3)=27),(WEEKDAY($A$3,2))=1),0,(COUNTA(E51:(OFFSET(D51,0,(_xlfn.DAYS((EOMONTH($A$3,0)),$A$3))+(WEEKDAY($A$3,2))-28)))))</f>
        <v>4</v>
      </c>
    </row>
    <row r="52" spans="1:36" ht="16.5" customHeight="1" x14ac:dyDescent="0.25">
      <c r="A52" s="200" t="s">
        <v>60</v>
      </c>
      <c r="B52" s="177" t="s">
        <v>350</v>
      </c>
      <c r="C52" s="177">
        <v>4</v>
      </c>
      <c r="D52" s="177">
        <v>91</v>
      </c>
      <c r="E52" s="183" t="s">
        <v>495</v>
      </c>
      <c r="F52" s="174"/>
      <c r="G52" s="174"/>
      <c r="H52" s="174"/>
      <c r="I52" s="174"/>
      <c r="J52" s="175"/>
      <c r="K52" s="175"/>
      <c r="L52" s="183" t="s">
        <v>495</v>
      </c>
      <c r="M52" s="174"/>
      <c r="N52" s="174"/>
      <c r="O52" s="174"/>
      <c r="P52" s="174"/>
      <c r="Q52" s="175"/>
      <c r="R52" s="175"/>
      <c r="S52" s="183" t="s">
        <v>495</v>
      </c>
      <c r="T52" s="174"/>
      <c r="U52" s="174"/>
      <c r="V52" s="174"/>
      <c r="W52" s="174"/>
      <c r="X52" s="175"/>
      <c r="Y52" s="175"/>
      <c r="Z52" s="183" t="s">
        <v>495</v>
      </c>
      <c r="AA52" s="174"/>
      <c r="AB52" s="174"/>
      <c r="AC52" s="174"/>
      <c r="AD52" s="174"/>
      <c r="AE52" s="175"/>
      <c r="AF52" s="176"/>
      <c r="AG52" s="185"/>
      <c r="AH52" s="185"/>
      <c r="AI52" s="201"/>
      <c r="AJ52" s="273">
        <f ca="1">(COUNTA(OFFSET(D52,0,WEEKDAY($A$3,2)):AF52))+IF(AND((_xlfn.DAYS((EOMONTH($A$3,0)),$A$3)=27),(WEEKDAY($A$3,2))=1),0,(COUNTA(E52:(OFFSET(D52,0,(_xlfn.DAYS((EOMONTH($A$3,0)),$A$3))+(WEEKDAY($A$3,2))-28)))))</f>
        <v>4</v>
      </c>
    </row>
    <row r="53" spans="1:36" ht="16.5" customHeight="1" x14ac:dyDescent="0.25">
      <c r="A53" s="200" t="s">
        <v>124</v>
      </c>
      <c r="B53" s="177" t="s">
        <v>346</v>
      </c>
      <c r="C53" s="177">
        <v>2</v>
      </c>
      <c r="D53" s="177">
        <v>30</v>
      </c>
      <c r="E53" s="183" t="s">
        <v>495</v>
      </c>
      <c r="F53" s="174"/>
      <c r="G53" s="174"/>
      <c r="H53" s="174"/>
      <c r="I53" s="174"/>
      <c r="J53" s="175"/>
      <c r="K53" s="175"/>
      <c r="L53" s="174"/>
      <c r="M53" s="174"/>
      <c r="N53" s="174"/>
      <c r="O53" s="174"/>
      <c r="P53" s="174"/>
      <c r="Q53" s="175"/>
      <c r="R53" s="175"/>
      <c r="S53" s="183" t="s">
        <v>495</v>
      </c>
      <c r="T53" s="174"/>
      <c r="U53" s="174"/>
      <c r="V53" s="174"/>
      <c r="W53" s="174"/>
      <c r="X53" s="175"/>
      <c r="Y53" s="175"/>
      <c r="Z53" s="174"/>
      <c r="AA53" s="174"/>
      <c r="AB53" s="174"/>
      <c r="AC53" s="174"/>
      <c r="AD53" s="174"/>
      <c r="AE53" s="175"/>
      <c r="AF53" s="176"/>
      <c r="AG53" s="185"/>
      <c r="AH53" s="185"/>
      <c r="AI53" s="201"/>
      <c r="AJ53" s="273">
        <f ca="1">(COUNTA(OFFSET(D53,0,WEEKDAY($A$3,2)):AF53))+IF(AND((_xlfn.DAYS((EOMONTH($A$3,0)),$A$3)=27),(WEEKDAY($A$3,2))=1),0,(COUNTA(E53:(OFFSET(D53,0,(_xlfn.DAYS((EOMONTH($A$3,0)),$A$3))+(WEEKDAY($A$3,2))-28)))))</f>
        <v>2</v>
      </c>
    </row>
    <row r="54" spans="1:36" ht="16.5" customHeight="1" x14ac:dyDescent="0.25">
      <c r="A54" s="200" t="s">
        <v>124</v>
      </c>
      <c r="B54" s="177" t="s">
        <v>347</v>
      </c>
      <c r="C54" s="177">
        <v>4</v>
      </c>
      <c r="D54" s="177">
        <v>1</v>
      </c>
      <c r="E54" s="183" t="s">
        <v>495</v>
      </c>
      <c r="F54" s="174"/>
      <c r="G54" s="174"/>
      <c r="H54" s="174"/>
      <c r="I54" s="174"/>
      <c r="J54" s="175"/>
      <c r="K54" s="175"/>
      <c r="L54" s="183" t="s">
        <v>495</v>
      </c>
      <c r="M54" s="174"/>
      <c r="N54" s="174"/>
      <c r="O54" s="174"/>
      <c r="P54" s="174"/>
      <c r="Q54" s="175"/>
      <c r="R54" s="175"/>
      <c r="S54" s="183" t="s">
        <v>495</v>
      </c>
      <c r="T54" s="174"/>
      <c r="U54" s="174"/>
      <c r="V54" s="174"/>
      <c r="W54" s="174"/>
      <c r="X54" s="175"/>
      <c r="Y54" s="175"/>
      <c r="Z54" s="183" t="s">
        <v>495</v>
      </c>
      <c r="AA54" s="174"/>
      <c r="AB54" s="174"/>
      <c r="AC54" s="174"/>
      <c r="AD54" s="174"/>
      <c r="AE54" s="175"/>
      <c r="AF54" s="176"/>
      <c r="AG54" s="185"/>
      <c r="AH54" s="185"/>
      <c r="AI54" s="201"/>
      <c r="AJ54" s="273">
        <f ca="1">(COUNTA(OFFSET(D54,0,WEEKDAY($A$3,2)):AF54))+IF(AND((_xlfn.DAYS((EOMONTH($A$3,0)),$A$3)=27),(WEEKDAY($A$3,2))=1),0,(COUNTA(E54:(OFFSET(D54,0,(_xlfn.DAYS((EOMONTH($A$3,0)),$A$3))+(WEEKDAY($A$3,2))-28)))))</f>
        <v>4</v>
      </c>
    </row>
    <row r="55" spans="1:36" ht="16.5" customHeight="1" x14ac:dyDescent="0.25">
      <c r="A55" s="200" t="s">
        <v>124</v>
      </c>
      <c r="B55" s="177" t="s">
        <v>350</v>
      </c>
      <c r="C55" s="177">
        <v>2</v>
      </c>
      <c r="D55" s="177">
        <v>427</v>
      </c>
      <c r="E55" s="183" t="s">
        <v>495</v>
      </c>
      <c r="F55" s="174"/>
      <c r="G55" s="174"/>
      <c r="H55" s="174"/>
      <c r="I55" s="174"/>
      <c r="J55" s="175"/>
      <c r="K55" s="175"/>
      <c r="L55" s="174"/>
      <c r="M55" s="174"/>
      <c r="N55" s="174"/>
      <c r="O55" s="174"/>
      <c r="P55" s="174"/>
      <c r="Q55" s="175"/>
      <c r="R55" s="175"/>
      <c r="S55" s="183" t="s">
        <v>495</v>
      </c>
      <c r="T55" s="174"/>
      <c r="U55" s="174"/>
      <c r="V55" s="174"/>
      <c r="W55" s="174"/>
      <c r="X55" s="175"/>
      <c r="Y55" s="175"/>
      <c r="Z55" s="174"/>
      <c r="AA55" s="174"/>
      <c r="AB55" s="174"/>
      <c r="AC55" s="174"/>
      <c r="AD55" s="174"/>
      <c r="AE55" s="175"/>
      <c r="AF55" s="176"/>
      <c r="AG55" s="185"/>
      <c r="AH55" s="185"/>
      <c r="AI55" s="201"/>
      <c r="AJ55" s="273">
        <f ca="1">(COUNTA(OFFSET(D55,0,WEEKDAY($A$3,2)):AF55))+IF(AND((_xlfn.DAYS((EOMONTH($A$3,0)),$A$3)=27),(WEEKDAY($A$3,2))=1),0,(COUNTA(E55:(OFFSET(D55,0,(_xlfn.DAYS((EOMONTH($A$3,0)),$A$3))+(WEEKDAY($A$3,2))-28)))))</f>
        <v>2</v>
      </c>
    </row>
    <row r="56" spans="1:36" ht="16.5" customHeight="1" x14ac:dyDescent="0.25">
      <c r="A56" s="200" t="s">
        <v>62</v>
      </c>
      <c r="B56" s="177" t="s">
        <v>346</v>
      </c>
      <c r="C56" s="177">
        <v>4</v>
      </c>
      <c r="D56" s="177">
        <v>22</v>
      </c>
      <c r="E56" s="183" t="s">
        <v>495</v>
      </c>
      <c r="F56" s="174"/>
      <c r="G56" s="174"/>
      <c r="H56" s="174"/>
      <c r="I56" s="174"/>
      <c r="J56" s="175"/>
      <c r="K56" s="175"/>
      <c r="L56" s="183" t="s">
        <v>495</v>
      </c>
      <c r="M56" s="174"/>
      <c r="N56" s="174"/>
      <c r="O56" s="174"/>
      <c r="P56" s="174"/>
      <c r="Q56" s="175"/>
      <c r="R56" s="175"/>
      <c r="S56" s="183" t="s">
        <v>495</v>
      </c>
      <c r="T56" s="174"/>
      <c r="U56" s="174"/>
      <c r="V56" s="174"/>
      <c r="W56" s="174"/>
      <c r="X56" s="175"/>
      <c r="Y56" s="175"/>
      <c r="Z56" s="183" t="s">
        <v>495</v>
      </c>
      <c r="AA56" s="174"/>
      <c r="AB56" s="174"/>
      <c r="AC56" s="174"/>
      <c r="AD56" s="174"/>
      <c r="AE56" s="175"/>
      <c r="AF56" s="176"/>
      <c r="AG56" s="185"/>
      <c r="AH56" s="185"/>
      <c r="AI56" s="201"/>
      <c r="AJ56" s="273">
        <f ca="1">(COUNTA(OFFSET(D56,0,WEEKDAY($A$3,2)):AF56))+IF(AND((_xlfn.DAYS((EOMONTH($A$3,0)),$A$3)=27),(WEEKDAY($A$3,2))=1),0,(COUNTA(E56:(OFFSET(D56,0,(_xlfn.DAYS((EOMONTH($A$3,0)),$A$3))+(WEEKDAY($A$3,2))-28)))))</f>
        <v>4</v>
      </c>
    </row>
    <row r="57" spans="1:36" ht="16.5" customHeight="1" x14ac:dyDescent="0.25">
      <c r="A57" s="200" t="s">
        <v>62</v>
      </c>
      <c r="B57" s="177" t="s">
        <v>347</v>
      </c>
      <c r="C57" s="177">
        <v>4</v>
      </c>
      <c r="D57" s="177">
        <v>1</v>
      </c>
      <c r="E57" s="183" t="s">
        <v>495</v>
      </c>
      <c r="F57" s="174"/>
      <c r="G57" s="174"/>
      <c r="H57" s="174"/>
      <c r="I57" s="174"/>
      <c r="J57" s="175"/>
      <c r="K57" s="175"/>
      <c r="L57" s="183" t="s">
        <v>495</v>
      </c>
      <c r="M57" s="174"/>
      <c r="N57" s="174"/>
      <c r="O57" s="174"/>
      <c r="P57" s="174"/>
      <c r="Q57" s="175"/>
      <c r="R57" s="175"/>
      <c r="S57" s="183" t="s">
        <v>495</v>
      </c>
      <c r="T57" s="174"/>
      <c r="U57" s="174"/>
      <c r="V57" s="174"/>
      <c r="W57" s="174"/>
      <c r="X57" s="175"/>
      <c r="Y57" s="175"/>
      <c r="Z57" s="183" t="s">
        <v>495</v>
      </c>
      <c r="AA57" s="174"/>
      <c r="AB57" s="174"/>
      <c r="AC57" s="174"/>
      <c r="AD57" s="174"/>
      <c r="AE57" s="175"/>
      <c r="AF57" s="176"/>
      <c r="AG57" s="185"/>
      <c r="AH57" s="185"/>
      <c r="AI57" s="201"/>
      <c r="AJ57" s="273">
        <f ca="1">(COUNTA(OFFSET(D57,0,WEEKDAY($A$3,2)):AF57))+IF(AND((_xlfn.DAYS((EOMONTH($A$3,0)),$A$3)=27),(WEEKDAY($A$3,2))=1),0,(COUNTA(E57:(OFFSET(D57,0,(_xlfn.DAYS((EOMONTH($A$3,0)),$A$3))+(WEEKDAY($A$3,2))-28)))))</f>
        <v>4</v>
      </c>
    </row>
    <row r="58" spans="1:36" ht="16.5" customHeight="1" x14ac:dyDescent="0.25">
      <c r="A58" s="200" t="s">
        <v>64</v>
      </c>
      <c r="B58" s="177" t="s">
        <v>347</v>
      </c>
      <c r="C58" s="177">
        <v>4</v>
      </c>
      <c r="D58" s="177">
        <v>1</v>
      </c>
      <c r="E58" s="183" t="s">
        <v>495</v>
      </c>
      <c r="F58" s="174"/>
      <c r="G58" s="174"/>
      <c r="H58" s="174"/>
      <c r="I58" s="174"/>
      <c r="J58" s="175"/>
      <c r="K58" s="175"/>
      <c r="L58" s="183" t="s">
        <v>495</v>
      </c>
      <c r="M58" s="174"/>
      <c r="N58" s="174"/>
      <c r="O58" s="174"/>
      <c r="P58" s="174"/>
      <c r="Q58" s="175"/>
      <c r="R58" s="175"/>
      <c r="S58" s="183" t="s">
        <v>495</v>
      </c>
      <c r="T58" s="174"/>
      <c r="U58" s="174"/>
      <c r="V58" s="174"/>
      <c r="W58" s="174"/>
      <c r="X58" s="175"/>
      <c r="Y58" s="175"/>
      <c r="Z58" s="183" t="s">
        <v>495</v>
      </c>
      <c r="AA58" s="174"/>
      <c r="AB58" s="174"/>
      <c r="AC58" s="174"/>
      <c r="AD58" s="174"/>
      <c r="AE58" s="175"/>
      <c r="AF58" s="176"/>
      <c r="AG58" s="185"/>
      <c r="AH58" s="185"/>
      <c r="AI58" s="201"/>
      <c r="AJ58" s="273">
        <f ca="1">(COUNTA(OFFSET(D58,0,WEEKDAY($A$3,2)):AF58))+IF(AND((_xlfn.DAYS((EOMONTH($A$3,0)),$A$3)=27),(WEEKDAY($A$3,2))=1),0,(COUNTA(E58:(OFFSET(D58,0,(_xlfn.DAYS((EOMONTH($A$3,0)),$A$3))+(WEEKDAY($A$3,2))-28)))))</f>
        <v>4</v>
      </c>
    </row>
    <row r="59" spans="1:36" ht="16.5" customHeight="1" x14ac:dyDescent="0.25">
      <c r="A59" s="200" t="s">
        <v>12</v>
      </c>
      <c r="B59" s="177" t="s">
        <v>347</v>
      </c>
      <c r="C59" s="177">
        <v>20</v>
      </c>
      <c r="D59" s="177">
        <v>3</v>
      </c>
      <c r="E59" s="183" t="s">
        <v>495</v>
      </c>
      <c r="F59" s="183" t="s">
        <v>495</v>
      </c>
      <c r="G59" s="183" t="s">
        <v>495</v>
      </c>
      <c r="H59" s="183" t="s">
        <v>495</v>
      </c>
      <c r="I59" s="183" t="s">
        <v>495</v>
      </c>
      <c r="J59" s="175"/>
      <c r="K59" s="175"/>
      <c r="L59" s="183" t="s">
        <v>495</v>
      </c>
      <c r="M59" s="183" t="s">
        <v>495</v>
      </c>
      <c r="N59" s="183" t="s">
        <v>495</v>
      </c>
      <c r="O59" s="183" t="s">
        <v>495</v>
      </c>
      <c r="P59" s="183" t="s">
        <v>495</v>
      </c>
      <c r="Q59" s="175"/>
      <c r="R59" s="175"/>
      <c r="S59" s="183" t="s">
        <v>495</v>
      </c>
      <c r="T59" s="183" t="s">
        <v>495</v>
      </c>
      <c r="U59" s="183" t="s">
        <v>495</v>
      </c>
      <c r="V59" s="183" t="s">
        <v>495</v>
      </c>
      <c r="W59" s="183" t="s">
        <v>495</v>
      </c>
      <c r="X59" s="175"/>
      <c r="Y59" s="175"/>
      <c r="Z59" s="183" t="s">
        <v>495</v>
      </c>
      <c r="AA59" s="183" t="s">
        <v>495</v>
      </c>
      <c r="AB59" s="183" t="s">
        <v>495</v>
      </c>
      <c r="AC59" s="183" t="s">
        <v>495</v>
      </c>
      <c r="AD59" s="183" t="s">
        <v>495</v>
      </c>
      <c r="AE59" s="175"/>
      <c r="AF59" s="176"/>
      <c r="AG59" s="185"/>
      <c r="AH59" s="185"/>
      <c r="AI59" s="201"/>
      <c r="AJ59" s="273">
        <f ca="1">(COUNTA(OFFSET(D59,0,WEEKDAY($A$3,2)):AF59))+IF(AND((_xlfn.DAYS((EOMONTH($A$3,0)),$A$3)=27),(WEEKDAY($A$3,2))=1),0,(COUNTA(E59:(OFFSET(D59,0,(_xlfn.DAYS((EOMONTH($A$3,0)),$A$3))+(WEEKDAY($A$3,2))-28)))))</f>
        <v>20</v>
      </c>
    </row>
    <row r="60" spans="1:36" ht="16.5" customHeight="1" x14ac:dyDescent="0.25">
      <c r="A60" s="200" t="s">
        <v>12</v>
      </c>
      <c r="B60" s="177" t="s">
        <v>348</v>
      </c>
      <c r="C60" s="177">
        <v>12</v>
      </c>
      <c r="D60" s="177">
        <v>1</v>
      </c>
      <c r="E60" s="183" t="s">
        <v>495</v>
      </c>
      <c r="F60" s="174"/>
      <c r="G60" s="183" t="s">
        <v>495</v>
      </c>
      <c r="H60" s="174"/>
      <c r="I60" s="183" t="s">
        <v>495</v>
      </c>
      <c r="J60" s="175"/>
      <c r="K60" s="175"/>
      <c r="L60" s="183" t="s">
        <v>495</v>
      </c>
      <c r="M60" s="174"/>
      <c r="N60" s="183" t="s">
        <v>495</v>
      </c>
      <c r="O60" s="174"/>
      <c r="P60" s="183" t="s">
        <v>495</v>
      </c>
      <c r="Q60" s="175"/>
      <c r="R60" s="175"/>
      <c r="S60" s="183" t="s">
        <v>495</v>
      </c>
      <c r="T60" s="174"/>
      <c r="U60" s="183" t="s">
        <v>495</v>
      </c>
      <c r="V60" s="174"/>
      <c r="W60" s="183" t="s">
        <v>495</v>
      </c>
      <c r="X60" s="175"/>
      <c r="Y60" s="175"/>
      <c r="Z60" s="183" t="s">
        <v>495</v>
      </c>
      <c r="AA60" s="174"/>
      <c r="AB60" s="183" t="s">
        <v>495</v>
      </c>
      <c r="AC60" s="174"/>
      <c r="AD60" s="183" t="s">
        <v>495</v>
      </c>
      <c r="AE60" s="175"/>
      <c r="AF60" s="176"/>
      <c r="AG60" s="185"/>
      <c r="AH60" s="185"/>
      <c r="AI60" s="201"/>
      <c r="AJ60" s="273">
        <f ca="1">(COUNTA(OFFSET(D60,0,WEEKDAY($A$3,2)):AF60))+IF(AND((_xlfn.DAYS((EOMONTH($A$3,0)),$A$3)=27),(WEEKDAY($A$3,2))=1),0,(COUNTA(E60:(OFFSET(D60,0,(_xlfn.DAYS((EOMONTH($A$3,0)),$A$3))+(WEEKDAY($A$3,2))-28)))))</f>
        <v>12</v>
      </c>
    </row>
    <row r="61" spans="1:36" ht="57.75" customHeight="1" x14ac:dyDescent="0.25">
      <c r="A61" s="200" t="s">
        <v>12</v>
      </c>
      <c r="B61" s="177" t="s">
        <v>350</v>
      </c>
      <c r="C61" s="177">
        <v>4</v>
      </c>
      <c r="D61" s="177">
        <v>650</v>
      </c>
      <c r="E61" s="183" t="s">
        <v>495</v>
      </c>
      <c r="F61" s="174"/>
      <c r="G61" s="174"/>
      <c r="H61" s="174"/>
      <c r="I61" s="174"/>
      <c r="J61" s="175"/>
      <c r="K61" s="175"/>
      <c r="L61" s="183" t="s">
        <v>495</v>
      </c>
      <c r="M61" s="174"/>
      <c r="N61" s="174"/>
      <c r="O61" s="174"/>
      <c r="P61" s="174"/>
      <c r="Q61" s="175"/>
      <c r="R61" s="175"/>
      <c r="S61" s="183" t="s">
        <v>495</v>
      </c>
      <c r="T61" s="174"/>
      <c r="U61" s="174"/>
      <c r="V61" s="174"/>
      <c r="W61" s="174"/>
      <c r="X61" s="175"/>
      <c r="Y61" s="175"/>
      <c r="Z61" s="183" t="s">
        <v>495</v>
      </c>
      <c r="AA61" s="174"/>
      <c r="AB61" s="174"/>
      <c r="AC61" s="174"/>
      <c r="AD61" s="174"/>
      <c r="AE61" s="175"/>
      <c r="AF61" s="176"/>
      <c r="AG61" s="185"/>
      <c r="AH61" s="185"/>
      <c r="AI61" s="201"/>
      <c r="AJ61" s="273">
        <f ca="1">(COUNTA(OFFSET(D61,0,WEEKDAY($A$3,2)):AF61))+IF(AND((_xlfn.DAYS((EOMONTH($A$3,0)),$A$3)=27),(WEEKDAY($A$3,2))=1),0,(COUNTA(E61:(OFFSET(D61,0,(_xlfn.DAYS((EOMONTH($A$3,0)),$A$3))+(WEEKDAY($A$3,2))-28)))))</f>
        <v>4</v>
      </c>
    </row>
    <row r="62" spans="1:36" ht="16.5" customHeight="1" x14ac:dyDescent="0.25">
      <c r="A62" s="200" t="s">
        <v>12</v>
      </c>
      <c r="B62" s="177" t="s">
        <v>350</v>
      </c>
      <c r="C62" s="177">
        <v>12</v>
      </c>
      <c r="D62" s="177">
        <v>69</v>
      </c>
      <c r="E62" s="183" t="s">
        <v>495</v>
      </c>
      <c r="F62" s="174"/>
      <c r="G62" s="183" t="s">
        <v>495</v>
      </c>
      <c r="H62" s="174"/>
      <c r="I62" s="183" t="s">
        <v>495</v>
      </c>
      <c r="J62" s="175"/>
      <c r="K62" s="175"/>
      <c r="L62" s="183" t="s">
        <v>495</v>
      </c>
      <c r="M62" s="174"/>
      <c r="N62" s="183" t="s">
        <v>495</v>
      </c>
      <c r="O62" s="174"/>
      <c r="P62" s="183" t="s">
        <v>495</v>
      </c>
      <c r="Q62" s="175"/>
      <c r="R62" s="175"/>
      <c r="S62" s="183" t="s">
        <v>495</v>
      </c>
      <c r="T62" s="174"/>
      <c r="U62" s="183" t="s">
        <v>495</v>
      </c>
      <c r="V62" s="174"/>
      <c r="W62" s="183" t="s">
        <v>495</v>
      </c>
      <c r="X62" s="175"/>
      <c r="Y62" s="175"/>
      <c r="Z62" s="183" t="s">
        <v>495</v>
      </c>
      <c r="AA62" s="174"/>
      <c r="AB62" s="183" t="s">
        <v>495</v>
      </c>
      <c r="AC62" s="174"/>
      <c r="AD62" s="183" t="s">
        <v>495</v>
      </c>
      <c r="AE62" s="175"/>
      <c r="AF62" s="176"/>
      <c r="AG62" s="185"/>
      <c r="AH62" s="185"/>
      <c r="AI62" s="201"/>
      <c r="AJ62" s="273">
        <f ca="1">(COUNTA(OFFSET(D62,0,WEEKDAY($A$3,2)):AF62))+IF(AND((_xlfn.DAYS((EOMONTH($A$3,0)),$A$3)=27),(WEEKDAY($A$3,2))=1),0,(COUNTA(E62:(OFFSET(D62,0,(_xlfn.DAYS((EOMONTH($A$3,0)),$A$3))+(WEEKDAY($A$3,2))-28)))))</f>
        <v>12</v>
      </c>
    </row>
    <row r="63" spans="1:36" ht="16.5" customHeight="1" x14ac:dyDescent="0.25">
      <c r="A63" s="200" t="s">
        <v>309</v>
      </c>
      <c r="B63" s="177" t="s">
        <v>347</v>
      </c>
      <c r="C63" s="177">
        <v>2</v>
      </c>
      <c r="D63" s="177">
        <v>2</v>
      </c>
      <c r="E63" s="183" t="s">
        <v>495</v>
      </c>
      <c r="F63" s="174"/>
      <c r="G63" s="174"/>
      <c r="H63" s="174"/>
      <c r="I63" s="174"/>
      <c r="J63" s="175"/>
      <c r="K63" s="175"/>
      <c r="L63" s="174"/>
      <c r="M63" s="174"/>
      <c r="N63" s="174"/>
      <c r="O63" s="174"/>
      <c r="P63" s="174"/>
      <c r="Q63" s="175"/>
      <c r="R63" s="175"/>
      <c r="S63" s="183" t="s">
        <v>495</v>
      </c>
      <c r="T63" s="174"/>
      <c r="U63" s="174"/>
      <c r="V63" s="174"/>
      <c r="W63" s="174"/>
      <c r="X63" s="175"/>
      <c r="Y63" s="175"/>
      <c r="Z63" s="174"/>
      <c r="AA63" s="174"/>
      <c r="AB63" s="174"/>
      <c r="AC63" s="174"/>
      <c r="AD63" s="174"/>
      <c r="AE63" s="175"/>
      <c r="AF63" s="176"/>
      <c r="AG63" s="185"/>
      <c r="AH63" s="185"/>
      <c r="AI63" s="201"/>
      <c r="AJ63" s="273">
        <f ca="1">(COUNTA(OFFSET(D63,0,WEEKDAY($A$3,2)):AF63))+IF(AND((_xlfn.DAYS((EOMONTH($A$3,0)),$A$3)=27),(WEEKDAY($A$3,2))=1),0,(COUNTA(E63:(OFFSET(D63,0,(_xlfn.DAYS((EOMONTH($A$3,0)),$A$3))+(WEEKDAY($A$3,2))-28)))))</f>
        <v>2</v>
      </c>
    </row>
    <row r="64" spans="1:36" ht="26.25" customHeight="1" x14ac:dyDescent="0.25">
      <c r="A64" s="200" t="s">
        <v>309</v>
      </c>
      <c r="B64" s="177" t="s">
        <v>347</v>
      </c>
      <c r="C64" s="177">
        <v>12</v>
      </c>
      <c r="D64" s="177">
        <v>1</v>
      </c>
      <c r="E64" s="183" t="s">
        <v>495</v>
      </c>
      <c r="F64" s="174"/>
      <c r="G64" s="183" t="s">
        <v>495</v>
      </c>
      <c r="H64" s="174"/>
      <c r="I64" s="183" t="s">
        <v>495</v>
      </c>
      <c r="J64" s="175"/>
      <c r="K64" s="175"/>
      <c r="L64" s="183" t="s">
        <v>495</v>
      </c>
      <c r="M64" s="174"/>
      <c r="N64" s="183" t="s">
        <v>495</v>
      </c>
      <c r="O64" s="174"/>
      <c r="P64" s="183" t="s">
        <v>495</v>
      </c>
      <c r="Q64" s="175"/>
      <c r="R64" s="175"/>
      <c r="S64" s="183" t="s">
        <v>495</v>
      </c>
      <c r="T64" s="174"/>
      <c r="U64" s="183" t="s">
        <v>495</v>
      </c>
      <c r="V64" s="174"/>
      <c r="W64" s="183" t="s">
        <v>495</v>
      </c>
      <c r="X64" s="175"/>
      <c r="Y64" s="175"/>
      <c r="Z64" s="183" t="s">
        <v>495</v>
      </c>
      <c r="AA64" s="174"/>
      <c r="AB64" s="183" t="s">
        <v>495</v>
      </c>
      <c r="AC64" s="174"/>
      <c r="AD64" s="183" t="s">
        <v>495</v>
      </c>
      <c r="AE64" s="175"/>
      <c r="AF64" s="176"/>
      <c r="AG64" s="185"/>
      <c r="AH64" s="185"/>
      <c r="AI64" s="201"/>
      <c r="AJ64" s="273">
        <f ca="1">(COUNTA(OFFSET(D64,0,WEEKDAY($A$3,2)):AF64))+IF(AND((_xlfn.DAYS((EOMONTH($A$3,0)),$A$3)=27),(WEEKDAY($A$3,2))=1),0,(COUNTA(E64:(OFFSET(D64,0,(_xlfn.DAYS((EOMONTH($A$3,0)),$A$3))+(WEEKDAY($A$3,2))-28)))))</f>
        <v>12</v>
      </c>
    </row>
    <row r="65" spans="1:36" ht="16.5" customHeight="1" x14ac:dyDescent="0.25">
      <c r="A65" s="200" t="s">
        <v>309</v>
      </c>
      <c r="B65" s="177" t="s">
        <v>350</v>
      </c>
      <c r="C65" s="177">
        <v>2</v>
      </c>
      <c r="D65" s="177">
        <v>574</v>
      </c>
      <c r="E65" s="183" t="s">
        <v>495</v>
      </c>
      <c r="F65" s="174"/>
      <c r="G65" s="174"/>
      <c r="H65" s="174"/>
      <c r="I65" s="174"/>
      <c r="J65" s="175"/>
      <c r="K65" s="175"/>
      <c r="L65" s="174"/>
      <c r="M65" s="174"/>
      <c r="N65" s="174"/>
      <c r="O65" s="174"/>
      <c r="P65" s="174"/>
      <c r="Q65" s="175"/>
      <c r="R65" s="175"/>
      <c r="S65" s="183" t="s">
        <v>495</v>
      </c>
      <c r="T65" s="174"/>
      <c r="U65" s="174"/>
      <c r="V65" s="174"/>
      <c r="W65" s="174"/>
      <c r="X65" s="175"/>
      <c r="Y65" s="175"/>
      <c r="Z65" s="174"/>
      <c r="AA65" s="174"/>
      <c r="AB65" s="174"/>
      <c r="AC65" s="174"/>
      <c r="AD65" s="174"/>
      <c r="AE65" s="175"/>
      <c r="AF65" s="176"/>
      <c r="AG65" s="185"/>
      <c r="AH65" s="185"/>
      <c r="AI65" s="201"/>
      <c r="AJ65" s="273">
        <f ca="1">(COUNTA(OFFSET(D65,0,WEEKDAY($A$3,2)):AF65))+IF(AND((_xlfn.DAYS((EOMONTH($A$3,0)),$A$3)=27),(WEEKDAY($A$3,2))=1),0,(COUNTA(E65:(OFFSET(D65,0,(_xlfn.DAYS((EOMONTH($A$3,0)),$A$3))+(WEEKDAY($A$3,2))-28)))))</f>
        <v>2</v>
      </c>
    </row>
    <row r="66" spans="1:36" ht="16.5" customHeight="1" x14ac:dyDescent="0.25">
      <c r="A66" s="200" t="s">
        <v>309</v>
      </c>
      <c r="B66" s="177" t="s">
        <v>350</v>
      </c>
      <c r="C66" s="177">
        <v>12</v>
      </c>
      <c r="D66" s="177">
        <v>20</v>
      </c>
      <c r="E66" s="183" t="s">
        <v>495</v>
      </c>
      <c r="F66" s="174"/>
      <c r="G66" s="183" t="s">
        <v>495</v>
      </c>
      <c r="H66" s="174"/>
      <c r="I66" s="183" t="s">
        <v>495</v>
      </c>
      <c r="J66" s="175"/>
      <c r="K66" s="175"/>
      <c r="L66" s="183" t="s">
        <v>495</v>
      </c>
      <c r="M66" s="174"/>
      <c r="N66" s="183" t="s">
        <v>495</v>
      </c>
      <c r="O66" s="174"/>
      <c r="P66" s="183" t="s">
        <v>495</v>
      </c>
      <c r="Q66" s="175"/>
      <c r="R66" s="175"/>
      <c r="S66" s="183" t="s">
        <v>495</v>
      </c>
      <c r="T66" s="174"/>
      <c r="U66" s="183" t="s">
        <v>495</v>
      </c>
      <c r="V66" s="174"/>
      <c r="W66" s="183" t="s">
        <v>495</v>
      </c>
      <c r="X66" s="175"/>
      <c r="Y66" s="175"/>
      <c r="Z66" s="183" t="s">
        <v>495</v>
      </c>
      <c r="AA66" s="174"/>
      <c r="AB66" s="183" t="s">
        <v>495</v>
      </c>
      <c r="AC66" s="174"/>
      <c r="AD66" s="183" t="s">
        <v>495</v>
      </c>
      <c r="AE66" s="175"/>
      <c r="AF66" s="176"/>
      <c r="AG66" s="185"/>
      <c r="AH66" s="185"/>
      <c r="AI66" s="201"/>
      <c r="AJ66" s="273">
        <f ca="1">(COUNTA(OFFSET(D66,0,WEEKDAY($A$3,2)):AF66))+IF(AND((_xlfn.DAYS((EOMONTH($A$3,0)),$A$3)=27),(WEEKDAY($A$3,2))=1),0,(COUNTA(E66:(OFFSET(D66,0,(_xlfn.DAYS((EOMONTH($A$3,0)),$A$3))+(WEEKDAY($A$3,2))-28)))))</f>
        <v>12</v>
      </c>
    </row>
    <row r="67" spans="1:36" ht="16.5" customHeight="1" x14ac:dyDescent="0.25">
      <c r="A67" s="200" t="s">
        <v>309</v>
      </c>
      <c r="B67" s="177" t="s">
        <v>391</v>
      </c>
      <c r="C67" s="177">
        <v>1</v>
      </c>
      <c r="D67" s="177">
        <v>210</v>
      </c>
      <c r="E67" s="183" t="s">
        <v>495</v>
      </c>
      <c r="F67" s="174"/>
      <c r="G67" s="174"/>
      <c r="H67" s="174"/>
      <c r="I67" s="174"/>
      <c r="J67" s="175"/>
      <c r="K67" s="175"/>
      <c r="L67" s="174"/>
      <c r="M67" s="174"/>
      <c r="N67" s="174"/>
      <c r="O67" s="174"/>
      <c r="P67" s="174"/>
      <c r="Q67" s="175"/>
      <c r="R67" s="175"/>
      <c r="S67" s="174"/>
      <c r="T67" s="174"/>
      <c r="U67" s="174"/>
      <c r="V67" s="174"/>
      <c r="W67" s="174"/>
      <c r="X67" s="175"/>
      <c r="Y67" s="175"/>
      <c r="Z67" s="174"/>
      <c r="AA67" s="174"/>
      <c r="AB67" s="174"/>
      <c r="AC67" s="174"/>
      <c r="AD67" s="174"/>
      <c r="AE67" s="175"/>
      <c r="AF67" s="176"/>
      <c r="AG67" s="185"/>
      <c r="AH67" s="185"/>
      <c r="AI67" s="201"/>
      <c r="AJ67" s="273">
        <f ca="1">(COUNTA(OFFSET(D67,0,WEEKDAY($A$3,2)):AF67))+IF(AND((_xlfn.DAYS((EOMONTH($A$3,0)),$A$3)=27),(WEEKDAY($A$3,2))=1),0,(COUNTA(E67:(OFFSET(D67,0,(_xlfn.DAYS((EOMONTH($A$3,0)),$A$3))+(WEEKDAY($A$3,2))-28)))))</f>
        <v>1</v>
      </c>
    </row>
    <row r="68" spans="1:36" ht="16.5" customHeight="1" x14ac:dyDescent="0.25">
      <c r="A68" s="200" t="s">
        <v>66</v>
      </c>
      <c r="B68" s="177" t="s">
        <v>347</v>
      </c>
      <c r="C68" s="177">
        <v>2</v>
      </c>
      <c r="D68" s="177">
        <v>2</v>
      </c>
      <c r="E68" s="183" t="s">
        <v>495</v>
      </c>
      <c r="F68" s="174"/>
      <c r="G68" s="174"/>
      <c r="H68" s="174"/>
      <c r="I68" s="174"/>
      <c r="J68" s="175"/>
      <c r="K68" s="175"/>
      <c r="L68" s="174"/>
      <c r="M68" s="174"/>
      <c r="N68" s="174"/>
      <c r="O68" s="174"/>
      <c r="P68" s="174"/>
      <c r="Q68" s="175"/>
      <c r="R68" s="175"/>
      <c r="S68" s="183" t="s">
        <v>495</v>
      </c>
      <c r="T68" s="174"/>
      <c r="U68" s="174"/>
      <c r="V68" s="174"/>
      <c r="W68" s="174"/>
      <c r="X68" s="175"/>
      <c r="Y68" s="175"/>
      <c r="Z68" s="174"/>
      <c r="AA68" s="174"/>
      <c r="AB68" s="174"/>
      <c r="AC68" s="174"/>
      <c r="AD68" s="174"/>
      <c r="AE68" s="175"/>
      <c r="AF68" s="176"/>
      <c r="AG68" s="185"/>
      <c r="AH68" s="185"/>
      <c r="AI68" s="201"/>
      <c r="AJ68" s="273">
        <f ca="1">(COUNTA(OFFSET(D68,0,WEEKDAY($A$3,2)):AF68))+IF(AND((_xlfn.DAYS((EOMONTH($A$3,0)),$A$3)=27),(WEEKDAY($A$3,2))=1),0,(COUNTA(E68:(OFFSET(D68,0,(_xlfn.DAYS((EOMONTH($A$3,0)),$A$3))+(WEEKDAY($A$3,2))-28)))))</f>
        <v>2</v>
      </c>
    </row>
    <row r="69" spans="1:36" ht="16.5" customHeight="1" x14ac:dyDescent="0.25">
      <c r="A69" s="200" t="s">
        <v>66</v>
      </c>
      <c r="B69" s="177" t="s">
        <v>350</v>
      </c>
      <c r="C69" s="177">
        <v>2</v>
      </c>
      <c r="D69" s="177">
        <v>236</v>
      </c>
      <c r="E69" s="183" t="s">
        <v>495</v>
      </c>
      <c r="F69" s="174"/>
      <c r="G69" s="174"/>
      <c r="H69" s="174"/>
      <c r="I69" s="174"/>
      <c r="J69" s="175"/>
      <c r="K69" s="175"/>
      <c r="L69" s="174"/>
      <c r="M69" s="174"/>
      <c r="N69" s="174"/>
      <c r="O69" s="174"/>
      <c r="P69" s="174"/>
      <c r="Q69" s="175"/>
      <c r="R69" s="175"/>
      <c r="S69" s="183" t="s">
        <v>495</v>
      </c>
      <c r="T69" s="174"/>
      <c r="U69" s="174"/>
      <c r="V69" s="174"/>
      <c r="W69" s="174"/>
      <c r="X69" s="175"/>
      <c r="Y69" s="175"/>
      <c r="Z69" s="174"/>
      <c r="AA69" s="174"/>
      <c r="AB69" s="174"/>
      <c r="AC69" s="174"/>
      <c r="AD69" s="174"/>
      <c r="AE69" s="175"/>
      <c r="AF69" s="176"/>
      <c r="AG69" s="185"/>
      <c r="AH69" s="185"/>
      <c r="AI69" s="201"/>
      <c r="AJ69" s="273">
        <f ca="1">(COUNTA(OFFSET(D69,0,WEEKDAY($A$3,2)):AF69))+IF(AND((_xlfn.DAYS((EOMONTH($A$3,0)),$A$3)=27),(WEEKDAY($A$3,2))=1),0,(COUNTA(E69:(OFFSET(D69,0,(_xlfn.DAYS((EOMONTH($A$3,0)),$A$3))+(WEEKDAY($A$3,2))-28)))))</f>
        <v>2</v>
      </c>
    </row>
    <row r="70" spans="1:36" ht="16.5" customHeight="1" x14ac:dyDescent="0.25">
      <c r="A70" s="200" t="s">
        <v>127</v>
      </c>
      <c r="B70" s="177" t="s">
        <v>350</v>
      </c>
      <c r="C70" s="177">
        <v>4</v>
      </c>
      <c r="D70" s="177">
        <v>1370</v>
      </c>
      <c r="E70" s="183" t="s">
        <v>495</v>
      </c>
      <c r="F70" s="174"/>
      <c r="G70" s="174"/>
      <c r="H70" s="174"/>
      <c r="I70" s="174"/>
      <c r="J70" s="175"/>
      <c r="K70" s="175"/>
      <c r="L70" s="183" t="s">
        <v>495</v>
      </c>
      <c r="M70" s="174"/>
      <c r="N70" s="174"/>
      <c r="O70" s="174"/>
      <c r="P70" s="174"/>
      <c r="Q70" s="175"/>
      <c r="R70" s="175"/>
      <c r="S70" s="183" t="s">
        <v>495</v>
      </c>
      <c r="T70" s="174"/>
      <c r="U70" s="174"/>
      <c r="V70" s="174"/>
      <c r="W70" s="174"/>
      <c r="X70" s="175"/>
      <c r="Y70" s="175"/>
      <c r="Z70" s="183" t="s">
        <v>495</v>
      </c>
      <c r="AA70" s="174"/>
      <c r="AB70" s="174"/>
      <c r="AC70" s="174"/>
      <c r="AD70" s="174"/>
      <c r="AE70" s="175"/>
      <c r="AF70" s="176"/>
      <c r="AG70" s="185"/>
      <c r="AH70" s="185"/>
      <c r="AI70" s="201"/>
      <c r="AJ70" s="273">
        <f ca="1">(COUNTA(OFFSET(D70,0,WEEKDAY($A$3,2)):AF70))+IF(AND((_xlfn.DAYS((EOMONTH($A$3,0)),$A$3)=27),(WEEKDAY($A$3,2))=1),0,(COUNTA(E70:(OFFSET(D70,0,(_xlfn.DAYS((EOMONTH($A$3,0)),$A$3))+(WEEKDAY($A$3,2))-28)))))</f>
        <v>4</v>
      </c>
    </row>
    <row r="71" spans="1:36" ht="24" customHeight="1" x14ac:dyDescent="0.25">
      <c r="A71" s="200" t="s">
        <v>127</v>
      </c>
      <c r="B71" s="177" t="s">
        <v>391</v>
      </c>
      <c r="C71" s="177">
        <v>1</v>
      </c>
      <c r="D71" s="177">
        <v>4606</v>
      </c>
      <c r="E71" s="183" t="s">
        <v>495</v>
      </c>
      <c r="F71" s="174"/>
      <c r="G71" s="174"/>
      <c r="H71" s="174"/>
      <c r="I71" s="174"/>
      <c r="J71" s="175"/>
      <c r="K71" s="175"/>
      <c r="L71" s="174"/>
      <c r="M71" s="174"/>
      <c r="N71" s="174"/>
      <c r="O71" s="174"/>
      <c r="P71" s="174"/>
      <c r="Q71" s="175"/>
      <c r="R71" s="175"/>
      <c r="S71" s="174"/>
      <c r="T71" s="174"/>
      <c r="U71" s="174"/>
      <c r="V71" s="174"/>
      <c r="W71" s="174"/>
      <c r="X71" s="175"/>
      <c r="Y71" s="175"/>
      <c r="Z71" s="174"/>
      <c r="AA71" s="174"/>
      <c r="AB71" s="174"/>
      <c r="AC71" s="174"/>
      <c r="AD71" s="174"/>
      <c r="AE71" s="175"/>
      <c r="AF71" s="176"/>
      <c r="AG71" s="185"/>
      <c r="AH71" s="185"/>
      <c r="AI71" s="201"/>
      <c r="AJ71" s="273">
        <f ca="1">(COUNTA(OFFSET(D71,0,WEEKDAY($A$3,2)):AF71))+IF(AND((_xlfn.DAYS((EOMONTH($A$3,0)),$A$3)=27),(WEEKDAY($A$3,2))=1),0,(COUNTA(E71:(OFFSET(D71,0,(_xlfn.DAYS((EOMONTH($A$3,0)),$A$3))+(WEEKDAY($A$3,2))-28)))))</f>
        <v>1</v>
      </c>
    </row>
    <row r="72" spans="1:36" ht="24" customHeight="1" x14ac:dyDescent="0.25">
      <c r="A72" s="200" t="s">
        <v>474</v>
      </c>
      <c r="B72" s="177" t="s">
        <v>345</v>
      </c>
      <c r="C72" s="177">
        <v>28</v>
      </c>
      <c r="D72" s="177">
        <v>2</v>
      </c>
      <c r="E72" s="183" t="s">
        <v>495</v>
      </c>
      <c r="F72" s="183" t="s">
        <v>495</v>
      </c>
      <c r="G72" s="183" t="s">
        <v>495</v>
      </c>
      <c r="H72" s="183" t="s">
        <v>495</v>
      </c>
      <c r="I72" s="183" t="s">
        <v>495</v>
      </c>
      <c r="J72" s="175" t="s">
        <v>495</v>
      </c>
      <c r="K72" s="175" t="s">
        <v>495</v>
      </c>
      <c r="L72" s="183" t="s">
        <v>495</v>
      </c>
      <c r="M72" s="183" t="s">
        <v>495</v>
      </c>
      <c r="N72" s="183" t="s">
        <v>495</v>
      </c>
      <c r="O72" s="183" t="s">
        <v>495</v>
      </c>
      <c r="P72" s="183" t="s">
        <v>495</v>
      </c>
      <c r="Q72" s="175" t="s">
        <v>495</v>
      </c>
      <c r="R72" s="175" t="s">
        <v>495</v>
      </c>
      <c r="S72" s="183" t="s">
        <v>495</v>
      </c>
      <c r="T72" s="183" t="s">
        <v>495</v>
      </c>
      <c r="U72" s="183" t="s">
        <v>495</v>
      </c>
      <c r="V72" s="183" t="s">
        <v>495</v>
      </c>
      <c r="W72" s="183" t="s">
        <v>495</v>
      </c>
      <c r="X72" s="175" t="s">
        <v>495</v>
      </c>
      <c r="Y72" s="175" t="s">
        <v>495</v>
      </c>
      <c r="Z72" s="183" t="s">
        <v>495</v>
      </c>
      <c r="AA72" s="183" t="s">
        <v>495</v>
      </c>
      <c r="AB72" s="183" t="s">
        <v>495</v>
      </c>
      <c r="AC72" s="183" t="s">
        <v>495</v>
      </c>
      <c r="AD72" s="183" t="s">
        <v>495</v>
      </c>
      <c r="AE72" s="175" t="s">
        <v>495</v>
      </c>
      <c r="AF72" s="176" t="s">
        <v>495</v>
      </c>
      <c r="AG72" s="185"/>
      <c r="AH72" s="185"/>
      <c r="AI72" s="201"/>
      <c r="AJ72" s="273">
        <f ca="1">(COUNTA(OFFSET(D72,0,WEEKDAY($A$3,2)):AF72))+IF(AND((_xlfn.DAYS((EOMONTH($A$3,0)),$A$3)=27),(WEEKDAY($A$3,2))=1),0,(COUNTA(E72:(OFFSET(D72,0,(_xlfn.DAYS((EOMONTH($A$3,0)),$A$3))+(WEEKDAY($A$3,2))-28)))))</f>
        <v>29</v>
      </c>
    </row>
    <row r="73" spans="1:36" ht="24" customHeight="1" x14ac:dyDescent="0.25">
      <c r="A73" s="200" t="s">
        <v>474</v>
      </c>
      <c r="B73" s="177" t="s">
        <v>346</v>
      </c>
      <c r="C73" s="177">
        <v>28</v>
      </c>
      <c r="D73" s="177">
        <v>445</v>
      </c>
      <c r="E73" s="183" t="s">
        <v>495</v>
      </c>
      <c r="F73" s="183" t="s">
        <v>495</v>
      </c>
      <c r="G73" s="183" t="s">
        <v>495</v>
      </c>
      <c r="H73" s="183" t="s">
        <v>495</v>
      </c>
      <c r="I73" s="183" t="s">
        <v>495</v>
      </c>
      <c r="J73" s="175" t="s">
        <v>495</v>
      </c>
      <c r="K73" s="175" t="s">
        <v>495</v>
      </c>
      <c r="L73" s="183" t="s">
        <v>495</v>
      </c>
      <c r="M73" s="183" t="s">
        <v>495</v>
      </c>
      <c r="N73" s="183" t="s">
        <v>495</v>
      </c>
      <c r="O73" s="183" t="s">
        <v>495</v>
      </c>
      <c r="P73" s="183" t="s">
        <v>495</v>
      </c>
      <c r="Q73" s="175" t="s">
        <v>495</v>
      </c>
      <c r="R73" s="175" t="s">
        <v>495</v>
      </c>
      <c r="S73" s="183" t="s">
        <v>495</v>
      </c>
      <c r="T73" s="183" t="s">
        <v>495</v>
      </c>
      <c r="U73" s="183" t="s">
        <v>495</v>
      </c>
      <c r="V73" s="183" t="s">
        <v>495</v>
      </c>
      <c r="W73" s="183" t="s">
        <v>495</v>
      </c>
      <c r="X73" s="175" t="s">
        <v>495</v>
      </c>
      <c r="Y73" s="175" t="s">
        <v>495</v>
      </c>
      <c r="Z73" s="183" t="s">
        <v>495</v>
      </c>
      <c r="AA73" s="183" t="s">
        <v>495</v>
      </c>
      <c r="AB73" s="183" t="s">
        <v>495</v>
      </c>
      <c r="AC73" s="183" t="s">
        <v>495</v>
      </c>
      <c r="AD73" s="183" t="s">
        <v>495</v>
      </c>
      <c r="AE73" s="175" t="s">
        <v>495</v>
      </c>
      <c r="AF73" s="176" t="s">
        <v>495</v>
      </c>
      <c r="AG73" s="185"/>
      <c r="AH73" s="185"/>
      <c r="AI73" s="201"/>
      <c r="AJ73" s="273">
        <f ca="1">(COUNTA(OFFSET(D73,0,WEEKDAY($A$3,2)):AF73))+IF(AND((_xlfn.DAYS((EOMONTH($A$3,0)),$A$3)=27),(WEEKDAY($A$3,2))=1),0,(COUNTA(E73:(OFFSET(D73,0,(_xlfn.DAYS((EOMONTH($A$3,0)),$A$3))+(WEEKDAY($A$3,2))-28)))))</f>
        <v>29</v>
      </c>
    </row>
    <row r="74" spans="1:36" ht="33" customHeight="1" x14ac:dyDescent="0.25">
      <c r="A74" s="200" t="s">
        <v>474</v>
      </c>
      <c r="B74" s="177" t="s">
        <v>347</v>
      </c>
      <c r="C74" s="177">
        <v>48</v>
      </c>
      <c r="D74" s="177">
        <v>20</v>
      </c>
      <c r="E74" s="184" t="s">
        <v>497</v>
      </c>
      <c r="F74" s="184" t="s">
        <v>497</v>
      </c>
      <c r="G74" s="184" t="s">
        <v>497</v>
      </c>
      <c r="H74" s="184" t="s">
        <v>497</v>
      </c>
      <c r="I74" s="184" t="s">
        <v>497</v>
      </c>
      <c r="J74" s="175" t="s">
        <v>495</v>
      </c>
      <c r="K74" s="175" t="s">
        <v>495</v>
      </c>
      <c r="L74" s="184" t="s">
        <v>497</v>
      </c>
      <c r="M74" s="184" t="s">
        <v>497</v>
      </c>
      <c r="N74" s="184" t="s">
        <v>497</v>
      </c>
      <c r="O74" s="184" t="s">
        <v>497</v>
      </c>
      <c r="P74" s="184" t="s">
        <v>497</v>
      </c>
      <c r="Q74" s="175" t="s">
        <v>495</v>
      </c>
      <c r="R74" s="175" t="s">
        <v>495</v>
      </c>
      <c r="S74" s="184" t="s">
        <v>497</v>
      </c>
      <c r="T74" s="184" t="s">
        <v>497</v>
      </c>
      <c r="U74" s="184" t="s">
        <v>497</v>
      </c>
      <c r="V74" s="184" t="s">
        <v>497</v>
      </c>
      <c r="W74" s="184" t="s">
        <v>497</v>
      </c>
      <c r="X74" s="175" t="s">
        <v>495</v>
      </c>
      <c r="Y74" s="175" t="s">
        <v>495</v>
      </c>
      <c r="Z74" s="184" t="s">
        <v>497</v>
      </c>
      <c r="AA74" s="184" t="s">
        <v>497</v>
      </c>
      <c r="AB74" s="184" t="s">
        <v>497</v>
      </c>
      <c r="AC74" s="184" t="s">
        <v>497</v>
      </c>
      <c r="AD74" s="184" t="s">
        <v>497</v>
      </c>
      <c r="AE74" s="175" t="s">
        <v>495</v>
      </c>
      <c r="AF74" s="176" t="s">
        <v>495</v>
      </c>
      <c r="AG74" s="186"/>
      <c r="AH74" s="186"/>
      <c r="AI74" s="203"/>
      <c r="AJ74" s="273">
        <f ca="1">(COUNTA(OFFSET(D74,0,WEEKDAY($A$3,2)):AF74))+IF(AND((_xlfn.DAYS((EOMONTH($A$3,0)),$A$3)=27),(WEEKDAY($A$3,2))=1),0,(COUNTA(E74:(OFFSET(D74,0,(_xlfn.DAYS((EOMONTH($A$3,0)),$A$3))+(WEEKDAY($A$3,2))-28)))))</f>
        <v>29</v>
      </c>
    </row>
    <row r="75" spans="1:36" ht="16.5" customHeight="1" x14ac:dyDescent="0.25">
      <c r="A75" s="200" t="s">
        <v>474</v>
      </c>
      <c r="B75" s="177" t="s">
        <v>349</v>
      </c>
      <c r="C75" s="177">
        <v>12</v>
      </c>
      <c r="D75" s="177">
        <v>595</v>
      </c>
      <c r="E75" s="183" t="s">
        <v>495</v>
      </c>
      <c r="F75" s="174"/>
      <c r="G75" s="183" t="s">
        <v>495</v>
      </c>
      <c r="H75" s="174"/>
      <c r="I75" s="183" t="s">
        <v>495</v>
      </c>
      <c r="J75" s="175"/>
      <c r="K75" s="175"/>
      <c r="L75" s="183" t="s">
        <v>495</v>
      </c>
      <c r="M75" s="174"/>
      <c r="N75" s="183" t="s">
        <v>495</v>
      </c>
      <c r="O75" s="174"/>
      <c r="P75" s="183" t="s">
        <v>495</v>
      </c>
      <c r="Q75" s="175"/>
      <c r="R75" s="175"/>
      <c r="S75" s="183" t="s">
        <v>495</v>
      </c>
      <c r="T75" s="174"/>
      <c r="U75" s="183" t="s">
        <v>495</v>
      </c>
      <c r="V75" s="174"/>
      <c r="W75" s="183" t="s">
        <v>495</v>
      </c>
      <c r="X75" s="175"/>
      <c r="Y75" s="175"/>
      <c r="Z75" s="183" t="s">
        <v>495</v>
      </c>
      <c r="AA75" s="174"/>
      <c r="AB75" s="183" t="s">
        <v>495</v>
      </c>
      <c r="AC75" s="174"/>
      <c r="AD75" s="183" t="s">
        <v>495</v>
      </c>
      <c r="AE75" s="175"/>
      <c r="AF75" s="176"/>
      <c r="AG75" s="185"/>
      <c r="AH75" s="185"/>
      <c r="AI75" s="201"/>
      <c r="AJ75" s="273">
        <f ca="1">(COUNTA(OFFSET(D75,0,WEEKDAY($A$3,2)):AF75))+IF(AND((_xlfn.DAYS((EOMONTH($A$3,0)),$A$3)=27),(WEEKDAY($A$3,2))=1),0,(COUNTA(E75:(OFFSET(D75,0,(_xlfn.DAYS((EOMONTH($A$3,0)),$A$3))+(WEEKDAY($A$3,2))-28)))))</f>
        <v>12</v>
      </c>
    </row>
    <row r="76" spans="1:36" ht="16.5" customHeight="1" x14ac:dyDescent="0.25">
      <c r="A76" s="200" t="s">
        <v>474</v>
      </c>
      <c r="B76" s="177" t="s">
        <v>350</v>
      </c>
      <c r="C76" s="177">
        <v>28</v>
      </c>
      <c r="D76" s="177">
        <v>2780</v>
      </c>
      <c r="E76" s="183" t="s">
        <v>495</v>
      </c>
      <c r="F76" s="183" t="s">
        <v>495</v>
      </c>
      <c r="G76" s="183" t="s">
        <v>495</v>
      </c>
      <c r="H76" s="183" t="s">
        <v>495</v>
      </c>
      <c r="I76" s="183" t="s">
        <v>495</v>
      </c>
      <c r="J76" s="175" t="s">
        <v>495</v>
      </c>
      <c r="K76" s="175" t="s">
        <v>495</v>
      </c>
      <c r="L76" s="183" t="s">
        <v>495</v>
      </c>
      <c r="M76" s="183" t="s">
        <v>495</v>
      </c>
      <c r="N76" s="183" t="s">
        <v>495</v>
      </c>
      <c r="O76" s="183" t="s">
        <v>495</v>
      </c>
      <c r="P76" s="183" t="s">
        <v>495</v>
      </c>
      <c r="Q76" s="175" t="s">
        <v>495</v>
      </c>
      <c r="R76" s="175" t="s">
        <v>495</v>
      </c>
      <c r="S76" s="183" t="s">
        <v>495</v>
      </c>
      <c r="T76" s="183" t="s">
        <v>495</v>
      </c>
      <c r="U76" s="183" t="s">
        <v>495</v>
      </c>
      <c r="V76" s="183" t="s">
        <v>495</v>
      </c>
      <c r="W76" s="183" t="s">
        <v>495</v>
      </c>
      <c r="X76" s="175" t="s">
        <v>495</v>
      </c>
      <c r="Y76" s="175" t="s">
        <v>495</v>
      </c>
      <c r="Z76" s="183" t="s">
        <v>495</v>
      </c>
      <c r="AA76" s="183" t="s">
        <v>495</v>
      </c>
      <c r="AB76" s="183" t="s">
        <v>495</v>
      </c>
      <c r="AC76" s="183" t="s">
        <v>495</v>
      </c>
      <c r="AD76" s="183" t="s">
        <v>495</v>
      </c>
      <c r="AE76" s="175" t="s">
        <v>495</v>
      </c>
      <c r="AF76" s="176" t="s">
        <v>495</v>
      </c>
      <c r="AG76" s="185"/>
      <c r="AH76" s="185"/>
      <c r="AI76" s="201"/>
      <c r="AJ76" s="273">
        <f ca="1">(COUNTA(OFFSET(D76,0,WEEKDAY($A$3,2)):AF76))+IF(AND((_xlfn.DAYS((EOMONTH($A$3,0)),$A$3)=27),(WEEKDAY($A$3,2))=1),0,(COUNTA(E76:(OFFSET(D76,0,(_xlfn.DAYS((EOMONTH($A$3,0)),$A$3))+(WEEKDAY($A$3,2))-28)))))</f>
        <v>29</v>
      </c>
    </row>
    <row r="77" spans="1:36" ht="33" customHeight="1" x14ac:dyDescent="0.25">
      <c r="A77" s="200" t="s">
        <v>251</v>
      </c>
      <c r="B77" s="177" t="s">
        <v>345</v>
      </c>
      <c r="C77" s="177">
        <v>48</v>
      </c>
      <c r="D77" s="177">
        <v>3</v>
      </c>
      <c r="E77" s="184" t="s">
        <v>497</v>
      </c>
      <c r="F77" s="184" t="s">
        <v>497</v>
      </c>
      <c r="G77" s="184" t="s">
        <v>497</v>
      </c>
      <c r="H77" s="184" t="s">
        <v>497</v>
      </c>
      <c r="I77" s="184" t="s">
        <v>497</v>
      </c>
      <c r="J77" s="175" t="s">
        <v>495</v>
      </c>
      <c r="K77" s="175" t="s">
        <v>495</v>
      </c>
      <c r="L77" s="184" t="s">
        <v>497</v>
      </c>
      <c r="M77" s="184" t="s">
        <v>497</v>
      </c>
      <c r="N77" s="184" t="s">
        <v>497</v>
      </c>
      <c r="O77" s="184" t="s">
        <v>497</v>
      </c>
      <c r="P77" s="184" t="s">
        <v>497</v>
      </c>
      <c r="Q77" s="175" t="s">
        <v>495</v>
      </c>
      <c r="R77" s="175" t="s">
        <v>495</v>
      </c>
      <c r="S77" s="184" t="s">
        <v>497</v>
      </c>
      <c r="T77" s="184" t="s">
        <v>497</v>
      </c>
      <c r="U77" s="184" t="s">
        <v>497</v>
      </c>
      <c r="V77" s="184" t="s">
        <v>497</v>
      </c>
      <c r="W77" s="184" t="s">
        <v>497</v>
      </c>
      <c r="X77" s="175" t="s">
        <v>495</v>
      </c>
      <c r="Y77" s="175" t="s">
        <v>495</v>
      </c>
      <c r="Z77" s="184" t="s">
        <v>497</v>
      </c>
      <c r="AA77" s="184" t="s">
        <v>497</v>
      </c>
      <c r="AB77" s="184" t="s">
        <v>497</v>
      </c>
      <c r="AC77" s="184" t="s">
        <v>497</v>
      </c>
      <c r="AD77" s="184" t="s">
        <v>497</v>
      </c>
      <c r="AE77" s="175" t="s">
        <v>495</v>
      </c>
      <c r="AF77" s="176" t="s">
        <v>495</v>
      </c>
      <c r="AG77" s="186"/>
      <c r="AH77" s="186"/>
      <c r="AI77" s="203"/>
      <c r="AJ77" s="273">
        <f ca="1">(COUNTA(OFFSET(D77,0,WEEKDAY($A$3,2)):AF77))+IF(AND((_xlfn.DAYS((EOMONTH($A$3,0)),$A$3)=27),(WEEKDAY($A$3,2))=1),0,(COUNTA(E77:(OFFSET(D77,0,(_xlfn.DAYS((EOMONTH($A$3,0)),$A$3))+(WEEKDAY($A$3,2))-28)))))</f>
        <v>29</v>
      </c>
    </row>
    <row r="78" spans="1:36" ht="33" customHeight="1" x14ac:dyDescent="0.25">
      <c r="A78" s="200" t="s">
        <v>251</v>
      </c>
      <c r="B78" s="177" t="s">
        <v>347</v>
      </c>
      <c r="C78" s="177">
        <v>48</v>
      </c>
      <c r="D78" s="177">
        <v>56</v>
      </c>
      <c r="E78" s="184" t="s">
        <v>497</v>
      </c>
      <c r="F78" s="184" t="s">
        <v>497</v>
      </c>
      <c r="G78" s="184" t="s">
        <v>497</v>
      </c>
      <c r="H78" s="184" t="s">
        <v>497</v>
      </c>
      <c r="I78" s="184" t="s">
        <v>497</v>
      </c>
      <c r="J78" s="175" t="s">
        <v>495</v>
      </c>
      <c r="K78" s="175" t="s">
        <v>495</v>
      </c>
      <c r="L78" s="184" t="s">
        <v>497</v>
      </c>
      <c r="M78" s="184" t="s">
        <v>497</v>
      </c>
      <c r="N78" s="184" t="s">
        <v>497</v>
      </c>
      <c r="O78" s="184" t="s">
        <v>497</v>
      </c>
      <c r="P78" s="184" t="s">
        <v>497</v>
      </c>
      <c r="Q78" s="175" t="s">
        <v>495</v>
      </c>
      <c r="R78" s="175" t="s">
        <v>495</v>
      </c>
      <c r="S78" s="184" t="s">
        <v>497</v>
      </c>
      <c r="T78" s="184" t="s">
        <v>497</v>
      </c>
      <c r="U78" s="184" t="s">
        <v>497</v>
      </c>
      <c r="V78" s="184" t="s">
        <v>497</v>
      </c>
      <c r="W78" s="184" t="s">
        <v>497</v>
      </c>
      <c r="X78" s="175" t="s">
        <v>495</v>
      </c>
      <c r="Y78" s="175" t="s">
        <v>495</v>
      </c>
      <c r="Z78" s="184" t="s">
        <v>497</v>
      </c>
      <c r="AA78" s="184" t="s">
        <v>497</v>
      </c>
      <c r="AB78" s="184" t="s">
        <v>497</v>
      </c>
      <c r="AC78" s="184" t="s">
        <v>497</v>
      </c>
      <c r="AD78" s="184" t="s">
        <v>497</v>
      </c>
      <c r="AE78" s="175" t="s">
        <v>495</v>
      </c>
      <c r="AF78" s="176" t="s">
        <v>495</v>
      </c>
      <c r="AG78" s="186"/>
      <c r="AH78" s="186"/>
      <c r="AI78" s="203"/>
      <c r="AJ78" s="273">
        <f ca="1">(COUNTA(OFFSET(D78,0,WEEKDAY($A$3,2)):AF78))+IF(AND((_xlfn.DAYS((EOMONTH($A$3,0)),$A$3)=27),(WEEKDAY($A$3,2))=1),0,(COUNTA(E78:(OFFSET(D78,0,(_xlfn.DAYS((EOMONTH($A$3,0)),$A$3))+(WEEKDAY($A$3,2))-28)))))</f>
        <v>29</v>
      </c>
    </row>
    <row r="79" spans="1:36" ht="16.5" customHeight="1" x14ac:dyDescent="0.25">
      <c r="A79" s="200" t="s">
        <v>251</v>
      </c>
      <c r="B79" s="177" t="s">
        <v>348</v>
      </c>
      <c r="C79" s="177">
        <v>12</v>
      </c>
      <c r="D79" s="177">
        <v>16</v>
      </c>
      <c r="E79" s="183" t="s">
        <v>495</v>
      </c>
      <c r="F79" s="174"/>
      <c r="G79" s="183" t="s">
        <v>495</v>
      </c>
      <c r="H79" s="174"/>
      <c r="I79" s="183" t="s">
        <v>495</v>
      </c>
      <c r="J79" s="175"/>
      <c r="K79" s="175"/>
      <c r="L79" s="183" t="s">
        <v>495</v>
      </c>
      <c r="M79" s="174"/>
      <c r="N79" s="183" t="s">
        <v>495</v>
      </c>
      <c r="O79" s="174"/>
      <c r="P79" s="183" t="s">
        <v>495</v>
      </c>
      <c r="Q79" s="175"/>
      <c r="R79" s="175"/>
      <c r="S79" s="183" t="s">
        <v>495</v>
      </c>
      <c r="T79" s="174"/>
      <c r="U79" s="183" t="s">
        <v>495</v>
      </c>
      <c r="V79" s="174"/>
      <c r="W79" s="183" t="s">
        <v>495</v>
      </c>
      <c r="X79" s="175"/>
      <c r="Y79" s="175"/>
      <c r="Z79" s="183" t="s">
        <v>495</v>
      </c>
      <c r="AA79" s="174"/>
      <c r="AB79" s="183" t="s">
        <v>495</v>
      </c>
      <c r="AC79" s="174"/>
      <c r="AD79" s="183" t="s">
        <v>495</v>
      </c>
      <c r="AE79" s="175"/>
      <c r="AF79" s="176"/>
      <c r="AG79" s="185"/>
      <c r="AH79" s="185"/>
      <c r="AI79" s="201"/>
      <c r="AJ79" s="273">
        <f ca="1">(COUNTA(OFFSET(D79,0,WEEKDAY($A$3,2)):AF79))+IF(AND((_xlfn.DAYS((EOMONTH($A$3,0)),$A$3)=27),(WEEKDAY($A$3,2))=1),0,(COUNTA(E79:(OFFSET(D79,0,(_xlfn.DAYS((EOMONTH($A$3,0)),$A$3))+(WEEKDAY($A$3,2))-28)))))</f>
        <v>12</v>
      </c>
    </row>
    <row r="80" spans="1:36" ht="16.5" customHeight="1" x14ac:dyDescent="0.25">
      <c r="A80" s="200" t="s">
        <v>251</v>
      </c>
      <c r="B80" s="177" t="s">
        <v>349</v>
      </c>
      <c r="C80" s="177">
        <v>2</v>
      </c>
      <c r="D80" s="177">
        <v>3600</v>
      </c>
      <c r="E80" s="183" t="s">
        <v>495</v>
      </c>
      <c r="F80" s="174"/>
      <c r="G80" s="174"/>
      <c r="H80" s="174"/>
      <c r="I80" s="174"/>
      <c r="J80" s="175"/>
      <c r="K80" s="175"/>
      <c r="L80" s="174"/>
      <c r="M80" s="174"/>
      <c r="N80" s="174"/>
      <c r="O80" s="174"/>
      <c r="P80" s="174"/>
      <c r="Q80" s="175"/>
      <c r="R80" s="175"/>
      <c r="S80" s="183" t="s">
        <v>495</v>
      </c>
      <c r="T80" s="174"/>
      <c r="U80" s="174"/>
      <c r="V80" s="174"/>
      <c r="W80" s="174"/>
      <c r="X80" s="175"/>
      <c r="Y80" s="175"/>
      <c r="Z80" s="174"/>
      <c r="AA80" s="174"/>
      <c r="AB80" s="174"/>
      <c r="AC80" s="174"/>
      <c r="AD80" s="174"/>
      <c r="AE80" s="175"/>
      <c r="AF80" s="176"/>
      <c r="AG80" s="185"/>
      <c r="AH80" s="185"/>
      <c r="AI80" s="201"/>
      <c r="AJ80" s="273">
        <f ca="1">(COUNTA(OFFSET(D80,0,WEEKDAY($A$3,2)):AF80))+IF(AND((_xlfn.DAYS((EOMONTH($A$3,0)),$A$3)=27),(WEEKDAY($A$3,2))=1),0,(COUNTA(E80:(OFFSET(D80,0,(_xlfn.DAYS((EOMONTH($A$3,0)),$A$3))+(WEEKDAY($A$3,2))-28)))))</f>
        <v>2</v>
      </c>
    </row>
    <row r="81" spans="1:36" ht="16.5" customHeight="1" x14ac:dyDescent="0.25">
      <c r="A81" s="200" t="s">
        <v>251</v>
      </c>
      <c r="B81" s="177" t="s">
        <v>349</v>
      </c>
      <c r="C81" s="177">
        <v>4</v>
      </c>
      <c r="D81" s="177">
        <v>567</v>
      </c>
      <c r="E81" s="183" t="s">
        <v>495</v>
      </c>
      <c r="F81" s="174"/>
      <c r="G81" s="174"/>
      <c r="H81" s="174"/>
      <c r="I81" s="174"/>
      <c r="J81" s="175"/>
      <c r="K81" s="175"/>
      <c r="L81" s="183" t="s">
        <v>495</v>
      </c>
      <c r="M81" s="174"/>
      <c r="N81" s="174"/>
      <c r="O81" s="174"/>
      <c r="P81" s="174"/>
      <c r="Q81" s="175"/>
      <c r="R81" s="175"/>
      <c r="S81" s="183" t="s">
        <v>495</v>
      </c>
      <c r="T81" s="174"/>
      <c r="U81" s="174"/>
      <c r="V81" s="174"/>
      <c r="W81" s="174"/>
      <c r="X81" s="175"/>
      <c r="Y81" s="175"/>
      <c r="Z81" s="183" t="s">
        <v>495</v>
      </c>
      <c r="AA81" s="174"/>
      <c r="AB81" s="174"/>
      <c r="AC81" s="174"/>
      <c r="AD81" s="174"/>
      <c r="AE81" s="175"/>
      <c r="AF81" s="176"/>
      <c r="AG81" s="185"/>
      <c r="AH81" s="185"/>
      <c r="AI81" s="201"/>
      <c r="AJ81" s="273">
        <f ca="1">(COUNTA(OFFSET(D81,0,WEEKDAY($A$3,2)):AF81))+IF(AND((_xlfn.DAYS((EOMONTH($A$3,0)),$A$3)=27),(WEEKDAY($A$3,2))=1),0,(COUNTA(E81:(OFFSET(D81,0,(_xlfn.DAYS((EOMONTH($A$3,0)),$A$3))+(WEEKDAY($A$3,2))-28)))))</f>
        <v>4</v>
      </c>
    </row>
    <row r="82" spans="1:36" ht="16.5" customHeight="1" x14ac:dyDescent="0.25">
      <c r="A82" s="200" t="s">
        <v>251</v>
      </c>
      <c r="B82" s="177" t="s">
        <v>349</v>
      </c>
      <c r="C82" s="177">
        <v>12</v>
      </c>
      <c r="D82" s="177">
        <v>202</v>
      </c>
      <c r="E82" s="183" t="s">
        <v>495</v>
      </c>
      <c r="F82" s="174"/>
      <c r="G82" s="183" t="s">
        <v>495</v>
      </c>
      <c r="H82" s="174"/>
      <c r="I82" s="183" t="s">
        <v>495</v>
      </c>
      <c r="J82" s="175"/>
      <c r="K82" s="175"/>
      <c r="L82" s="183" t="s">
        <v>495</v>
      </c>
      <c r="M82" s="174"/>
      <c r="N82" s="183" t="s">
        <v>495</v>
      </c>
      <c r="O82" s="174"/>
      <c r="P82" s="183" t="s">
        <v>495</v>
      </c>
      <c r="Q82" s="175"/>
      <c r="R82" s="175"/>
      <c r="S82" s="183" t="s">
        <v>495</v>
      </c>
      <c r="T82" s="174"/>
      <c r="U82" s="183" t="s">
        <v>495</v>
      </c>
      <c r="V82" s="174"/>
      <c r="W82" s="183" t="s">
        <v>495</v>
      </c>
      <c r="X82" s="175"/>
      <c r="Y82" s="175"/>
      <c r="Z82" s="183" t="s">
        <v>495</v>
      </c>
      <c r="AA82" s="174"/>
      <c r="AB82" s="183" t="s">
        <v>495</v>
      </c>
      <c r="AC82" s="174"/>
      <c r="AD82" s="183" t="s">
        <v>495</v>
      </c>
      <c r="AE82" s="175"/>
      <c r="AF82" s="176"/>
      <c r="AG82" s="185"/>
      <c r="AH82" s="185"/>
      <c r="AI82" s="201"/>
      <c r="AJ82" s="273">
        <f ca="1">(COUNTA(OFFSET(D82,0,WEEKDAY($A$3,2)):AF82))+IF(AND((_xlfn.DAYS((EOMONTH($A$3,0)),$A$3)=27),(WEEKDAY($A$3,2))=1),0,(COUNTA(E82:(OFFSET(D82,0,(_xlfn.DAYS((EOMONTH($A$3,0)),$A$3))+(WEEKDAY($A$3,2))-28)))))</f>
        <v>12</v>
      </c>
    </row>
    <row r="83" spans="1:36" ht="16.5" customHeight="1" x14ac:dyDescent="0.25">
      <c r="A83" s="200" t="s">
        <v>251</v>
      </c>
      <c r="B83" s="177" t="s">
        <v>350</v>
      </c>
      <c r="C83" s="177">
        <v>4</v>
      </c>
      <c r="D83" s="177">
        <v>11091</v>
      </c>
      <c r="E83" s="183" t="s">
        <v>495</v>
      </c>
      <c r="F83" s="174"/>
      <c r="G83" s="174"/>
      <c r="H83" s="174"/>
      <c r="I83" s="174"/>
      <c r="J83" s="175"/>
      <c r="K83" s="175"/>
      <c r="L83" s="183" t="s">
        <v>495</v>
      </c>
      <c r="M83" s="174"/>
      <c r="N83" s="174"/>
      <c r="O83" s="174"/>
      <c r="P83" s="174"/>
      <c r="Q83" s="175"/>
      <c r="R83" s="175"/>
      <c r="S83" s="183" t="s">
        <v>495</v>
      </c>
      <c r="T83" s="174"/>
      <c r="U83" s="174"/>
      <c r="V83" s="174"/>
      <c r="W83" s="174"/>
      <c r="X83" s="175"/>
      <c r="Y83" s="175"/>
      <c r="Z83" s="183" t="s">
        <v>495</v>
      </c>
      <c r="AA83" s="174"/>
      <c r="AB83" s="174"/>
      <c r="AC83" s="174"/>
      <c r="AD83" s="174"/>
      <c r="AE83" s="175"/>
      <c r="AF83" s="176"/>
      <c r="AG83" s="185"/>
      <c r="AH83" s="185"/>
      <c r="AI83" s="201"/>
      <c r="AJ83" s="273">
        <f ca="1">(COUNTA(OFFSET(D83,0,WEEKDAY($A$3,2)):AF83))+IF(AND((_xlfn.DAYS((EOMONTH($A$3,0)),$A$3)=27),(WEEKDAY($A$3,2))=1),0,(COUNTA(E83:(OFFSET(D83,0,(_xlfn.DAYS((EOMONTH($A$3,0)),$A$3))+(WEEKDAY($A$3,2))-28)))))</f>
        <v>4</v>
      </c>
    </row>
    <row r="84" spans="1:36" ht="16.5" customHeight="1" x14ac:dyDescent="0.25">
      <c r="A84" s="200" t="s">
        <v>251</v>
      </c>
      <c r="B84" s="177" t="s">
        <v>350</v>
      </c>
      <c r="C84" s="177">
        <v>12</v>
      </c>
      <c r="D84" s="177">
        <v>769</v>
      </c>
      <c r="E84" s="183" t="s">
        <v>495</v>
      </c>
      <c r="F84" s="174"/>
      <c r="G84" s="183" t="s">
        <v>495</v>
      </c>
      <c r="H84" s="174"/>
      <c r="I84" s="183" t="s">
        <v>495</v>
      </c>
      <c r="J84" s="175"/>
      <c r="K84" s="175"/>
      <c r="L84" s="183" t="s">
        <v>495</v>
      </c>
      <c r="M84" s="174"/>
      <c r="N84" s="183" t="s">
        <v>495</v>
      </c>
      <c r="O84" s="174"/>
      <c r="P84" s="183" t="s">
        <v>495</v>
      </c>
      <c r="Q84" s="175"/>
      <c r="R84" s="175"/>
      <c r="S84" s="183" t="s">
        <v>495</v>
      </c>
      <c r="T84" s="174"/>
      <c r="U84" s="183" t="s">
        <v>495</v>
      </c>
      <c r="V84" s="174"/>
      <c r="W84" s="183" t="s">
        <v>495</v>
      </c>
      <c r="X84" s="175"/>
      <c r="Y84" s="175"/>
      <c r="Z84" s="183" t="s">
        <v>495</v>
      </c>
      <c r="AA84" s="174"/>
      <c r="AB84" s="183" t="s">
        <v>495</v>
      </c>
      <c r="AC84" s="174"/>
      <c r="AD84" s="183" t="s">
        <v>495</v>
      </c>
      <c r="AE84" s="175"/>
      <c r="AF84" s="176"/>
      <c r="AG84" s="185"/>
      <c r="AH84" s="185"/>
      <c r="AI84" s="201"/>
      <c r="AJ84" s="273">
        <f ca="1">(COUNTA(OFFSET(D84,0,WEEKDAY($A$3,2)):AF84))+IF(AND((_xlfn.DAYS((EOMONTH($A$3,0)),$A$3)=27),(WEEKDAY($A$3,2))=1),0,(COUNTA(E84:(OFFSET(D84,0,(_xlfn.DAYS((EOMONTH($A$3,0)),$A$3))+(WEEKDAY($A$3,2))-28)))))</f>
        <v>12</v>
      </c>
    </row>
    <row r="85" spans="1:36" ht="16.5" customHeight="1" x14ac:dyDescent="0.25">
      <c r="A85" s="200" t="s">
        <v>251</v>
      </c>
      <c r="B85" s="177" t="s">
        <v>391</v>
      </c>
      <c r="C85" s="177">
        <v>1</v>
      </c>
      <c r="D85" s="177">
        <v>7000</v>
      </c>
      <c r="E85" s="183" t="s">
        <v>495</v>
      </c>
      <c r="F85" s="174"/>
      <c r="G85" s="174"/>
      <c r="H85" s="174"/>
      <c r="I85" s="174"/>
      <c r="J85" s="175"/>
      <c r="K85" s="175"/>
      <c r="L85" s="174"/>
      <c r="M85" s="174"/>
      <c r="N85" s="174"/>
      <c r="O85" s="174"/>
      <c r="P85" s="174"/>
      <c r="Q85" s="175"/>
      <c r="R85" s="175"/>
      <c r="S85" s="174"/>
      <c r="T85" s="174"/>
      <c r="U85" s="174"/>
      <c r="V85" s="174"/>
      <c r="W85" s="174"/>
      <c r="X85" s="175"/>
      <c r="Y85" s="175"/>
      <c r="Z85" s="174"/>
      <c r="AA85" s="174"/>
      <c r="AB85" s="174"/>
      <c r="AC85" s="174"/>
      <c r="AD85" s="174"/>
      <c r="AE85" s="175"/>
      <c r="AF85" s="176"/>
      <c r="AG85" s="185"/>
      <c r="AH85" s="185"/>
      <c r="AI85" s="201"/>
      <c r="AJ85" s="273">
        <f ca="1">(COUNTA(OFFSET(D85,0,WEEKDAY($A$3,2)):AF85))+IF(AND((_xlfn.DAYS((EOMONTH($A$3,0)),$A$3)=27),(WEEKDAY($A$3,2))=1),0,(COUNTA(E85:(OFFSET(D85,0,(_xlfn.DAYS((EOMONTH($A$3,0)),$A$3))+(WEEKDAY($A$3,2))-28)))))</f>
        <v>1</v>
      </c>
    </row>
    <row r="86" spans="1:36" ht="16.5" customHeight="1" x14ac:dyDescent="0.25">
      <c r="A86" s="200" t="s">
        <v>403</v>
      </c>
      <c r="B86" s="177" t="s">
        <v>345</v>
      </c>
      <c r="C86" s="177">
        <v>20</v>
      </c>
      <c r="D86" s="177">
        <v>3</v>
      </c>
      <c r="E86" s="183" t="s">
        <v>495</v>
      </c>
      <c r="F86" s="183" t="s">
        <v>495</v>
      </c>
      <c r="G86" s="183" t="s">
        <v>495</v>
      </c>
      <c r="H86" s="183" t="s">
        <v>495</v>
      </c>
      <c r="I86" s="183" t="s">
        <v>495</v>
      </c>
      <c r="J86" s="175"/>
      <c r="K86" s="175"/>
      <c r="L86" s="183" t="s">
        <v>495</v>
      </c>
      <c r="M86" s="183" t="s">
        <v>495</v>
      </c>
      <c r="N86" s="183" t="s">
        <v>495</v>
      </c>
      <c r="O86" s="183" t="s">
        <v>495</v>
      </c>
      <c r="P86" s="183" t="s">
        <v>495</v>
      </c>
      <c r="Q86" s="175"/>
      <c r="R86" s="175"/>
      <c r="S86" s="183" t="s">
        <v>495</v>
      </c>
      <c r="T86" s="183" t="s">
        <v>495</v>
      </c>
      <c r="U86" s="183" t="s">
        <v>495</v>
      </c>
      <c r="V86" s="183" t="s">
        <v>495</v>
      </c>
      <c r="W86" s="183" t="s">
        <v>495</v>
      </c>
      <c r="X86" s="175"/>
      <c r="Y86" s="175"/>
      <c r="Z86" s="183" t="s">
        <v>495</v>
      </c>
      <c r="AA86" s="183" t="s">
        <v>495</v>
      </c>
      <c r="AB86" s="183" t="s">
        <v>495</v>
      </c>
      <c r="AC86" s="183" t="s">
        <v>495</v>
      </c>
      <c r="AD86" s="183" t="s">
        <v>495</v>
      </c>
      <c r="AE86" s="175"/>
      <c r="AF86" s="176"/>
      <c r="AG86" s="185"/>
      <c r="AH86" s="185"/>
      <c r="AI86" s="201"/>
      <c r="AJ86" s="273">
        <f ca="1">(COUNTA(OFFSET(D86,0,WEEKDAY($A$3,2)):AF86))+IF(AND((_xlfn.DAYS((EOMONTH($A$3,0)),$A$3)=27),(WEEKDAY($A$3,2))=1),0,(COUNTA(E86:(OFFSET(D86,0,(_xlfn.DAYS((EOMONTH($A$3,0)),$A$3))+(WEEKDAY($A$3,2))-28)))))</f>
        <v>20</v>
      </c>
    </row>
    <row r="87" spans="1:36" ht="16.5" customHeight="1" x14ac:dyDescent="0.25">
      <c r="A87" s="200" t="s">
        <v>403</v>
      </c>
      <c r="B87" s="177" t="s">
        <v>417</v>
      </c>
      <c r="C87" s="177">
        <v>12</v>
      </c>
      <c r="D87" s="177">
        <v>11936.61</v>
      </c>
      <c r="E87" s="183" t="s">
        <v>495</v>
      </c>
      <c r="F87" s="174"/>
      <c r="G87" s="183" t="s">
        <v>495</v>
      </c>
      <c r="H87" s="174"/>
      <c r="I87" s="183" t="s">
        <v>495</v>
      </c>
      <c r="J87" s="175"/>
      <c r="K87" s="175"/>
      <c r="L87" s="183" t="s">
        <v>495</v>
      </c>
      <c r="M87" s="174"/>
      <c r="N87" s="183" t="s">
        <v>495</v>
      </c>
      <c r="O87" s="174"/>
      <c r="P87" s="183" t="s">
        <v>495</v>
      </c>
      <c r="Q87" s="175"/>
      <c r="R87" s="175"/>
      <c r="S87" s="183" t="s">
        <v>495</v>
      </c>
      <c r="T87" s="174"/>
      <c r="U87" s="183" t="s">
        <v>495</v>
      </c>
      <c r="V87" s="174"/>
      <c r="W87" s="183" t="s">
        <v>495</v>
      </c>
      <c r="X87" s="175"/>
      <c r="Y87" s="175"/>
      <c r="Z87" s="183" t="s">
        <v>495</v>
      </c>
      <c r="AA87" s="174"/>
      <c r="AB87" s="183" t="s">
        <v>495</v>
      </c>
      <c r="AC87" s="174"/>
      <c r="AD87" s="183" t="s">
        <v>495</v>
      </c>
      <c r="AE87" s="175"/>
      <c r="AF87" s="176"/>
      <c r="AG87" s="185"/>
      <c r="AH87" s="185"/>
      <c r="AI87" s="201"/>
      <c r="AJ87" s="273">
        <f ca="1">(COUNTA(OFFSET(D87,0,WEEKDAY($A$3,2)):AF87))+IF(AND((_xlfn.DAYS((EOMONTH($A$3,0)),$A$3)=27),(WEEKDAY($A$3,2))=1),0,(COUNTA(E87:(OFFSET(D87,0,(_xlfn.DAYS((EOMONTH($A$3,0)),$A$3))+(WEEKDAY($A$3,2))-28)))))</f>
        <v>12</v>
      </c>
    </row>
    <row r="88" spans="1:36" ht="16.5" customHeight="1" x14ac:dyDescent="0.25">
      <c r="A88" s="200" t="s">
        <v>403</v>
      </c>
      <c r="B88" s="177" t="s">
        <v>417</v>
      </c>
      <c r="C88" s="177">
        <v>20</v>
      </c>
      <c r="D88" s="177">
        <v>215.34</v>
      </c>
      <c r="E88" s="183" t="s">
        <v>495</v>
      </c>
      <c r="F88" s="183" t="s">
        <v>495</v>
      </c>
      <c r="G88" s="183" t="s">
        <v>495</v>
      </c>
      <c r="H88" s="183" t="s">
        <v>495</v>
      </c>
      <c r="I88" s="183" t="s">
        <v>495</v>
      </c>
      <c r="J88" s="175"/>
      <c r="K88" s="175"/>
      <c r="L88" s="183" t="s">
        <v>495</v>
      </c>
      <c r="M88" s="183" t="s">
        <v>495</v>
      </c>
      <c r="N88" s="183" t="s">
        <v>495</v>
      </c>
      <c r="O88" s="183" t="s">
        <v>495</v>
      </c>
      <c r="P88" s="183" t="s">
        <v>495</v>
      </c>
      <c r="Q88" s="175"/>
      <c r="R88" s="175"/>
      <c r="S88" s="183" t="s">
        <v>495</v>
      </c>
      <c r="T88" s="183" t="s">
        <v>495</v>
      </c>
      <c r="U88" s="183" t="s">
        <v>495</v>
      </c>
      <c r="V88" s="183" t="s">
        <v>495</v>
      </c>
      <c r="W88" s="183" t="s">
        <v>495</v>
      </c>
      <c r="X88" s="175"/>
      <c r="Y88" s="175"/>
      <c r="Z88" s="183" t="s">
        <v>495</v>
      </c>
      <c r="AA88" s="183" t="s">
        <v>495</v>
      </c>
      <c r="AB88" s="183" t="s">
        <v>495</v>
      </c>
      <c r="AC88" s="183" t="s">
        <v>495</v>
      </c>
      <c r="AD88" s="183" t="s">
        <v>495</v>
      </c>
      <c r="AE88" s="175"/>
      <c r="AF88" s="176"/>
      <c r="AG88" s="185"/>
      <c r="AH88" s="185"/>
      <c r="AI88" s="201"/>
      <c r="AJ88" s="273">
        <f ca="1">(COUNTA(OFFSET(D88,0,WEEKDAY($A$3,2)):AF88))+IF(AND((_xlfn.DAYS((EOMONTH($A$3,0)),$A$3)=27),(WEEKDAY($A$3,2))=1),0,(COUNTA(E88:(OFFSET(D88,0,(_xlfn.DAYS((EOMONTH($A$3,0)),$A$3))+(WEEKDAY($A$3,2))-28)))))</f>
        <v>20</v>
      </c>
    </row>
    <row r="89" spans="1:36" ht="16.5" customHeight="1" x14ac:dyDescent="0.25">
      <c r="A89" s="200" t="s">
        <v>403</v>
      </c>
      <c r="B89" s="177" t="s">
        <v>418</v>
      </c>
      <c r="C89" s="177">
        <v>20</v>
      </c>
      <c r="D89" s="177">
        <v>454.99</v>
      </c>
      <c r="E89" s="183" t="s">
        <v>495</v>
      </c>
      <c r="F89" s="183" t="s">
        <v>495</v>
      </c>
      <c r="G89" s="183" t="s">
        <v>495</v>
      </c>
      <c r="H89" s="183" t="s">
        <v>495</v>
      </c>
      <c r="I89" s="183" t="s">
        <v>495</v>
      </c>
      <c r="J89" s="175"/>
      <c r="K89" s="175"/>
      <c r="L89" s="183" t="s">
        <v>495</v>
      </c>
      <c r="M89" s="183" t="s">
        <v>495</v>
      </c>
      <c r="N89" s="183" t="s">
        <v>495</v>
      </c>
      <c r="O89" s="183" t="s">
        <v>495</v>
      </c>
      <c r="P89" s="183" t="s">
        <v>495</v>
      </c>
      <c r="Q89" s="175"/>
      <c r="R89" s="175"/>
      <c r="S89" s="183" t="s">
        <v>495</v>
      </c>
      <c r="T89" s="183" t="s">
        <v>495</v>
      </c>
      <c r="U89" s="183" t="s">
        <v>495</v>
      </c>
      <c r="V89" s="183" t="s">
        <v>495</v>
      </c>
      <c r="W89" s="183" t="s">
        <v>495</v>
      </c>
      <c r="X89" s="175"/>
      <c r="Y89" s="175"/>
      <c r="Z89" s="183" t="s">
        <v>495</v>
      </c>
      <c r="AA89" s="183" t="s">
        <v>495</v>
      </c>
      <c r="AB89" s="183" t="s">
        <v>495</v>
      </c>
      <c r="AC89" s="183" t="s">
        <v>495</v>
      </c>
      <c r="AD89" s="183" t="s">
        <v>495</v>
      </c>
      <c r="AE89" s="175"/>
      <c r="AF89" s="176"/>
      <c r="AG89" s="185"/>
      <c r="AH89" s="185"/>
      <c r="AI89" s="201"/>
      <c r="AJ89" s="273">
        <f ca="1">(COUNTA(OFFSET(D89,0,WEEKDAY($A$3,2)):AF89))+IF(AND((_xlfn.DAYS((EOMONTH($A$3,0)),$A$3)=27),(WEEKDAY($A$3,2))=1),0,(COUNTA(E89:(OFFSET(D89,0,(_xlfn.DAYS((EOMONTH($A$3,0)),$A$3))+(WEEKDAY($A$3,2))-28)))))</f>
        <v>20</v>
      </c>
    </row>
    <row r="90" spans="1:36" ht="16.5" customHeight="1" x14ac:dyDescent="0.25">
      <c r="A90" s="200" t="s">
        <v>295</v>
      </c>
      <c r="B90" s="177" t="s">
        <v>346</v>
      </c>
      <c r="C90" s="177">
        <v>4</v>
      </c>
      <c r="D90" s="177">
        <v>24</v>
      </c>
      <c r="E90" s="183" t="s">
        <v>495</v>
      </c>
      <c r="F90" s="174"/>
      <c r="G90" s="174"/>
      <c r="H90" s="174"/>
      <c r="I90" s="174"/>
      <c r="J90" s="175"/>
      <c r="K90" s="175"/>
      <c r="L90" s="183" t="s">
        <v>495</v>
      </c>
      <c r="M90" s="174"/>
      <c r="N90" s="174"/>
      <c r="O90" s="174"/>
      <c r="P90" s="174"/>
      <c r="Q90" s="175"/>
      <c r="R90" s="175"/>
      <c r="S90" s="183" t="s">
        <v>495</v>
      </c>
      <c r="T90" s="174"/>
      <c r="U90" s="174"/>
      <c r="V90" s="174"/>
      <c r="W90" s="174"/>
      <c r="X90" s="175"/>
      <c r="Y90" s="175"/>
      <c r="Z90" s="183" t="s">
        <v>495</v>
      </c>
      <c r="AA90" s="174"/>
      <c r="AB90" s="174"/>
      <c r="AC90" s="174"/>
      <c r="AD90" s="174"/>
      <c r="AE90" s="175"/>
      <c r="AF90" s="176"/>
      <c r="AG90" s="185"/>
      <c r="AH90" s="185"/>
      <c r="AI90" s="201"/>
      <c r="AJ90" s="273">
        <f ca="1">(COUNTA(OFFSET(D90,0,WEEKDAY($A$3,2)):AF90))+IF(AND((_xlfn.DAYS((EOMONTH($A$3,0)),$A$3)=27),(WEEKDAY($A$3,2))=1),0,(COUNTA(E90:(OFFSET(D90,0,(_xlfn.DAYS((EOMONTH($A$3,0)),$A$3))+(WEEKDAY($A$3,2))-28)))))</f>
        <v>4</v>
      </c>
    </row>
    <row r="91" spans="1:36" ht="16.5" customHeight="1" x14ac:dyDescent="0.25">
      <c r="A91" s="200" t="s">
        <v>295</v>
      </c>
      <c r="B91" s="177" t="s">
        <v>350</v>
      </c>
      <c r="C91" s="177">
        <v>2</v>
      </c>
      <c r="D91" s="177">
        <v>621</v>
      </c>
      <c r="E91" s="183" t="s">
        <v>495</v>
      </c>
      <c r="F91" s="174"/>
      <c r="G91" s="174"/>
      <c r="H91" s="174"/>
      <c r="I91" s="174"/>
      <c r="J91" s="175"/>
      <c r="K91" s="175"/>
      <c r="L91" s="174"/>
      <c r="M91" s="174"/>
      <c r="N91" s="174"/>
      <c r="O91" s="174"/>
      <c r="P91" s="174"/>
      <c r="Q91" s="175"/>
      <c r="R91" s="175"/>
      <c r="S91" s="183" t="s">
        <v>495</v>
      </c>
      <c r="T91" s="174"/>
      <c r="U91" s="174"/>
      <c r="V91" s="174"/>
      <c r="W91" s="174"/>
      <c r="X91" s="175"/>
      <c r="Y91" s="175"/>
      <c r="Z91" s="174"/>
      <c r="AA91" s="174"/>
      <c r="AB91" s="174"/>
      <c r="AC91" s="174"/>
      <c r="AD91" s="174"/>
      <c r="AE91" s="175"/>
      <c r="AF91" s="176"/>
      <c r="AG91" s="185"/>
      <c r="AH91" s="185"/>
      <c r="AI91" s="201"/>
      <c r="AJ91" s="273">
        <f ca="1">(COUNTA(OFFSET(D91,0,WEEKDAY($A$3,2)):AF91))+IF(AND((_xlfn.DAYS((EOMONTH($A$3,0)),$A$3)=27),(WEEKDAY($A$3,2))=1),0,(COUNTA(E91:(OFFSET(D91,0,(_xlfn.DAYS((EOMONTH($A$3,0)),$A$3))+(WEEKDAY($A$3,2))-28)))))</f>
        <v>2</v>
      </c>
    </row>
    <row r="92" spans="1:36" ht="16.5" customHeight="1" x14ac:dyDescent="0.25">
      <c r="A92" s="200" t="s">
        <v>278</v>
      </c>
      <c r="B92" s="177" t="s">
        <v>350</v>
      </c>
      <c r="C92" s="177">
        <v>2</v>
      </c>
      <c r="D92" s="177">
        <v>1556</v>
      </c>
      <c r="E92" s="183" t="s">
        <v>495</v>
      </c>
      <c r="F92" s="174"/>
      <c r="G92" s="174"/>
      <c r="H92" s="174"/>
      <c r="I92" s="174"/>
      <c r="J92" s="175"/>
      <c r="K92" s="175"/>
      <c r="L92" s="174"/>
      <c r="M92" s="174"/>
      <c r="N92" s="174"/>
      <c r="O92" s="174"/>
      <c r="P92" s="174"/>
      <c r="Q92" s="175"/>
      <c r="R92" s="175"/>
      <c r="S92" s="183" t="s">
        <v>495</v>
      </c>
      <c r="T92" s="174"/>
      <c r="U92" s="174"/>
      <c r="V92" s="174"/>
      <c r="W92" s="174"/>
      <c r="X92" s="175"/>
      <c r="Y92" s="175"/>
      <c r="Z92" s="174"/>
      <c r="AA92" s="174"/>
      <c r="AB92" s="174"/>
      <c r="AC92" s="174"/>
      <c r="AD92" s="174"/>
      <c r="AE92" s="175"/>
      <c r="AF92" s="176"/>
      <c r="AG92" s="185"/>
      <c r="AH92" s="185"/>
      <c r="AI92" s="201"/>
      <c r="AJ92" s="273">
        <f ca="1">(COUNTA(OFFSET(D92,0,WEEKDAY($A$3,2)):AF92))+IF(AND((_xlfn.DAYS((EOMONTH($A$3,0)),$A$3)=27),(WEEKDAY($A$3,2))=1),0,(COUNTA(E92:(OFFSET(D92,0,(_xlfn.DAYS((EOMONTH($A$3,0)),$A$3))+(WEEKDAY($A$3,2))-28)))))</f>
        <v>2</v>
      </c>
    </row>
    <row r="93" spans="1:36" ht="16.5" customHeight="1" x14ac:dyDescent="0.25">
      <c r="A93" s="200" t="s">
        <v>278</v>
      </c>
      <c r="B93" s="177" t="s">
        <v>350</v>
      </c>
      <c r="C93" s="177">
        <v>12</v>
      </c>
      <c r="D93" s="177">
        <v>39.200000000000003</v>
      </c>
      <c r="E93" s="183" t="s">
        <v>495</v>
      </c>
      <c r="F93" s="174"/>
      <c r="G93" s="183" t="s">
        <v>495</v>
      </c>
      <c r="H93" s="174"/>
      <c r="I93" s="183" t="s">
        <v>495</v>
      </c>
      <c r="J93" s="175"/>
      <c r="K93" s="175"/>
      <c r="L93" s="183" t="s">
        <v>495</v>
      </c>
      <c r="M93" s="174"/>
      <c r="N93" s="183" t="s">
        <v>495</v>
      </c>
      <c r="O93" s="174"/>
      <c r="P93" s="183" t="s">
        <v>495</v>
      </c>
      <c r="Q93" s="175"/>
      <c r="R93" s="175"/>
      <c r="S93" s="183" t="s">
        <v>495</v>
      </c>
      <c r="T93" s="174"/>
      <c r="U93" s="183" t="s">
        <v>495</v>
      </c>
      <c r="V93" s="174"/>
      <c r="W93" s="183" t="s">
        <v>495</v>
      </c>
      <c r="X93" s="175"/>
      <c r="Y93" s="175"/>
      <c r="Z93" s="183" t="s">
        <v>495</v>
      </c>
      <c r="AA93" s="174"/>
      <c r="AB93" s="183" t="s">
        <v>495</v>
      </c>
      <c r="AC93" s="174"/>
      <c r="AD93" s="183" t="s">
        <v>495</v>
      </c>
      <c r="AE93" s="175"/>
      <c r="AF93" s="176"/>
      <c r="AG93" s="185"/>
      <c r="AH93" s="185"/>
      <c r="AI93" s="201"/>
      <c r="AJ93" s="273">
        <f ca="1">(COUNTA(OFFSET(D93,0,WEEKDAY($A$3,2)):AF93))+IF(AND((_xlfn.DAYS((EOMONTH($A$3,0)),$A$3)=27),(WEEKDAY($A$3,2))=1),0,(COUNTA(E93:(OFFSET(D93,0,(_xlfn.DAYS((EOMONTH($A$3,0)),$A$3))+(WEEKDAY($A$3,2))-28)))))</f>
        <v>12</v>
      </c>
    </row>
    <row r="94" spans="1:36" ht="16.5" customHeight="1" x14ac:dyDescent="0.25">
      <c r="A94" s="200" t="s">
        <v>297</v>
      </c>
      <c r="B94" s="177" t="s">
        <v>347</v>
      </c>
      <c r="C94" s="177">
        <v>4</v>
      </c>
      <c r="D94" s="177">
        <v>6</v>
      </c>
      <c r="E94" s="183" t="s">
        <v>495</v>
      </c>
      <c r="F94" s="174"/>
      <c r="G94" s="174"/>
      <c r="H94" s="174"/>
      <c r="I94" s="174"/>
      <c r="J94" s="175"/>
      <c r="K94" s="175"/>
      <c r="L94" s="183" t="s">
        <v>495</v>
      </c>
      <c r="M94" s="174"/>
      <c r="N94" s="174"/>
      <c r="O94" s="174"/>
      <c r="P94" s="174"/>
      <c r="Q94" s="175"/>
      <c r="R94" s="175"/>
      <c r="S94" s="183" t="s">
        <v>495</v>
      </c>
      <c r="T94" s="174"/>
      <c r="U94" s="174"/>
      <c r="V94" s="174"/>
      <c r="W94" s="174"/>
      <c r="X94" s="175"/>
      <c r="Y94" s="175"/>
      <c r="Z94" s="183" t="s">
        <v>495</v>
      </c>
      <c r="AA94" s="174"/>
      <c r="AB94" s="174"/>
      <c r="AC94" s="174"/>
      <c r="AD94" s="174"/>
      <c r="AE94" s="175"/>
      <c r="AF94" s="176"/>
      <c r="AG94" s="185"/>
      <c r="AH94" s="185"/>
      <c r="AI94" s="201"/>
      <c r="AJ94" s="273">
        <f ca="1">(COUNTA(OFFSET(D94,0,WEEKDAY($A$3,2)):AF94))+IF(AND((_xlfn.DAYS((EOMONTH($A$3,0)),$A$3)=27),(WEEKDAY($A$3,2))=1),0,(COUNTA(E94:(OFFSET(D94,0,(_xlfn.DAYS((EOMONTH($A$3,0)),$A$3))+(WEEKDAY($A$3,2))-28)))))</f>
        <v>4</v>
      </c>
    </row>
    <row r="95" spans="1:36" ht="23.25" customHeight="1" x14ac:dyDescent="0.25">
      <c r="A95" s="200" t="s">
        <v>297</v>
      </c>
      <c r="B95" s="177" t="s">
        <v>348</v>
      </c>
      <c r="C95" s="177">
        <v>12</v>
      </c>
      <c r="D95" s="177">
        <v>1</v>
      </c>
      <c r="E95" s="183" t="s">
        <v>495</v>
      </c>
      <c r="F95" s="174"/>
      <c r="G95" s="183" t="s">
        <v>495</v>
      </c>
      <c r="H95" s="174"/>
      <c r="I95" s="183" t="s">
        <v>495</v>
      </c>
      <c r="J95" s="175"/>
      <c r="K95" s="175"/>
      <c r="L95" s="183" t="s">
        <v>495</v>
      </c>
      <c r="M95" s="174"/>
      <c r="N95" s="183" t="s">
        <v>495</v>
      </c>
      <c r="O95" s="174"/>
      <c r="P95" s="183" t="s">
        <v>495</v>
      </c>
      <c r="Q95" s="175"/>
      <c r="R95" s="175"/>
      <c r="S95" s="183" t="s">
        <v>495</v>
      </c>
      <c r="T95" s="174"/>
      <c r="U95" s="183" t="s">
        <v>495</v>
      </c>
      <c r="V95" s="174"/>
      <c r="W95" s="183" t="s">
        <v>495</v>
      </c>
      <c r="X95" s="175"/>
      <c r="Y95" s="175"/>
      <c r="Z95" s="183" t="s">
        <v>495</v>
      </c>
      <c r="AA95" s="174"/>
      <c r="AB95" s="183" t="s">
        <v>495</v>
      </c>
      <c r="AC95" s="174"/>
      <c r="AD95" s="183" t="s">
        <v>495</v>
      </c>
      <c r="AE95" s="175"/>
      <c r="AF95" s="176"/>
      <c r="AG95" s="185"/>
      <c r="AH95" s="185"/>
      <c r="AI95" s="201"/>
      <c r="AJ95" s="273">
        <f ca="1">(COUNTA(OFFSET(D95,0,WEEKDAY($A$3,2)):AF95))+IF(AND((_xlfn.DAYS((EOMONTH($A$3,0)),$A$3)=27),(WEEKDAY($A$3,2))=1),0,(COUNTA(E95:(OFFSET(D95,0,(_xlfn.DAYS((EOMONTH($A$3,0)),$A$3))+(WEEKDAY($A$3,2))-28)))))</f>
        <v>12</v>
      </c>
    </row>
    <row r="96" spans="1:36" ht="23.25" customHeight="1" x14ac:dyDescent="0.25">
      <c r="A96" s="200" t="s">
        <v>297</v>
      </c>
      <c r="B96" s="177" t="s">
        <v>350</v>
      </c>
      <c r="C96" s="177">
        <v>4</v>
      </c>
      <c r="D96" s="177">
        <v>2306</v>
      </c>
      <c r="E96" s="183" t="s">
        <v>495</v>
      </c>
      <c r="F96" s="174"/>
      <c r="G96" s="174"/>
      <c r="H96" s="174"/>
      <c r="I96" s="174"/>
      <c r="J96" s="175"/>
      <c r="K96" s="175"/>
      <c r="L96" s="183" t="s">
        <v>495</v>
      </c>
      <c r="M96" s="174"/>
      <c r="N96" s="174"/>
      <c r="O96" s="174"/>
      <c r="P96" s="174"/>
      <c r="Q96" s="175"/>
      <c r="R96" s="175"/>
      <c r="S96" s="183" t="s">
        <v>495</v>
      </c>
      <c r="T96" s="174"/>
      <c r="U96" s="174"/>
      <c r="V96" s="174"/>
      <c r="W96" s="174"/>
      <c r="X96" s="175"/>
      <c r="Y96" s="175"/>
      <c r="Z96" s="183" t="s">
        <v>495</v>
      </c>
      <c r="AA96" s="174"/>
      <c r="AB96" s="174"/>
      <c r="AC96" s="174"/>
      <c r="AD96" s="174"/>
      <c r="AE96" s="175"/>
      <c r="AF96" s="176"/>
      <c r="AG96" s="185"/>
      <c r="AH96" s="185"/>
      <c r="AI96" s="201"/>
      <c r="AJ96" s="273">
        <f ca="1">(COUNTA(OFFSET(D96,0,WEEKDAY($A$3,2)):AF96))+IF(AND((_xlfn.DAYS((EOMONTH($A$3,0)),$A$3)=27),(WEEKDAY($A$3,2))=1),0,(COUNTA(E96:(OFFSET(D96,0,(_xlfn.DAYS((EOMONTH($A$3,0)),$A$3))+(WEEKDAY($A$3,2))-28)))))</f>
        <v>4</v>
      </c>
    </row>
    <row r="97" spans="1:36" ht="23.25" customHeight="1" x14ac:dyDescent="0.25">
      <c r="A97" s="200" t="s">
        <v>297</v>
      </c>
      <c r="B97" s="177" t="s">
        <v>350</v>
      </c>
      <c r="C97" s="177">
        <v>12</v>
      </c>
      <c r="D97" s="177">
        <v>190</v>
      </c>
      <c r="E97" s="183" t="s">
        <v>495</v>
      </c>
      <c r="F97" s="174"/>
      <c r="G97" s="183" t="s">
        <v>495</v>
      </c>
      <c r="H97" s="174"/>
      <c r="I97" s="183" t="s">
        <v>495</v>
      </c>
      <c r="J97" s="175"/>
      <c r="K97" s="175"/>
      <c r="L97" s="183" t="s">
        <v>495</v>
      </c>
      <c r="M97" s="174"/>
      <c r="N97" s="183" t="s">
        <v>495</v>
      </c>
      <c r="O97" s="174"/>
      <c r="P97" s="183" t="s">
        <v>495</v>
      </c>
      <c r="Q97" s="175"/>
      <c r="R97" s="175"/>
      <c r="S97" s="183" t="s">
        <v>495</v>
      </c>
      <c r="T97" s="174"/>
      <c r="U97" s="183" t="s">
        <v>495</v>
      </c>
      <c r="V97" s="174"/>
      <c r="W97" s="183" t="s">
        <v>495</v>
      </c>
      <c r="X97" s="175"/>
      <c r="Y97" s="175"/>
      <c r="Z97" s="183" t="s">
        <v>495</v>
      </c>
      <c r="AA97" s="174"/>
      <c r="AB97" s="183" t="s">
        <v>495</v>
      </c>
      <c r="AC97" s="174"/>
      <c r="AD97" s="183" t="s">
        <v>495</v>
      </c>
      <c r="AE97" s="175"/>
      <c r="AF97" s="176"/>
      <c r="AG97" s="185"/>
      <c r="AH97" s="185"/>
      <c r="AI97" s="201"/>
      <c r="AJ97" s="273">
        <f ca="1">(COUNTA(OFFSET(D97,0,WEEKDAY($A$3,2)):AF97))+IF(AND((_xlfn.DAYS((EOMONTH($A$3,0)),$A$3)=27),(WEEKDAY($A$3,2))=1),0,(COUNTA(E97:(OFFSET(D97,0,(_xlfn.DAYS((EOMONTH($A$3,0)),$A$3))+(WEEKDAY($A$3,2))-28)))))</f>
        <v>12</v>
      </c>
    </row>
    <row r="98" spans="1:36" ht="23.25" customHeight="1" x14ac:dyDescent="0.25">
      <c r="A98" s="200" t="s">
        <v>475</v>
      </c>
      <c r="B98" s="177" t="s">
        <v>347</v>
      </c>
      <c r="C98" s="177">
        <v>20</v>
      </c>
      <c r="D98" s="177">
        <v>17</v>
      </c>
      <c r="E98" s="183" t="s">
        <v>495</v>
      </c>
      <c r="F98" s="183" t="s">
        <v>495</v>
      </c>
      <c r="G98" s="183" t="s">
        <v>495</v>
      </c>
      <c r="H98" s="183" t="s">
        <v>495</v>
      </c>
      <c r="I98" s="183" t="s">
        <v>495</v>
      </c>
      <c r="J98" s="175"/>
      <c r="K98" s="175"/>
      <c r="L98" s="183" t="s">
        <v>495</v>
      </c>
      <c r="M98" s="183" t="s">
        <v>495</v>
      </c>
      <c r="N98" s="183" t="s">
        <v>495</v>
      </c>
      <c r="O98" s="183" t="s">
        <v>495</v>
      </c>
      <c r="P98" s="183" t="s">
        <v>495</v>
      </c>
      <c r="Q98" s="175"/>
      <c r="R98" s="175"/>
      <c r="S98" s="183" t="s">
        <v>495</v>
      </c>
      <c r="T98" s="183" t="s">
        <v>495</v>
      </c>
      <c r="U98" s="183" t="s">
        <v>495</v>
      </c>
      <c r="V98" s="183" t="s">
        <v>495</v>
      </c>
      <c r="W98" s="183" t="s">
        <v>495</v>
      </c>
      <c r="X98" s="175"/>
      <c r="Y98" s="175"/>
      <c r="Z98" s="183" t="s">
        <v>495</v>
      </c>
      <c r="AA98" s="183" t="s">
        <v>495</v>
      </c>
      <c r="AB98" s="183" t="s">
        <v>495</v>
      </c>
      <c r="AC98" s="183" t="s">
        <v>495</v>
      </c>
      <c r="AD98" s="183" t="s">
        <v>495</v>
      </c>
      <c r="AE98" s="175"/>
      <c r="AF98" s="176"/>
      <c r="AG98" s="185"/>
      <c r="AH98" s="185"/>
      <c r="AI98" s="201"/>
      <c r="AJ98" s="273">
        <f ca="1">(COUNTA(OFFSET(D98,0,WEEKDAY($A$3,2)):AF98))+IF(AND((_xlfn.DAYS((EOMONTH($A$3,0)),$A$3)=27),(WEEKDAY($A$3,2))=1),0,(COUNTA(E98:(OFFSET(D98,0,(_xlfn.DAYS((EOMONTH($A$3,0)),$A$3))+(WEEKDAY($A$3,2))-28)))))</f>
        <v>20</v>
      </c>
    </row>
    <row r="99" spans="1:36" ht="23.25" customHeight="1" x14ac:dyDescent="0.25">
      <c r="A99" s="200" t="s">
        <v>475</v>
      </c>
      <c r="B99" s="177" t="s">
        <v>348</v>
      </c>
      <c r="C99" s="177">
        <v>12</v>
      </c>
      <c r="D99" s="177">
        <v>6</v>
      </c>
      <c r="E99" s="183" t="s">
        <v>495</v>
      </c>
      <c r="F99" s="174"/>
      <c r="G99" s="183" t="s">
        <v>495</v>
      </c>
      <c r="H99" s="174"/>
      <c r="I99" s="183" t="s">
        <v>495</v>
      </c>
      <c r="J99" s="175"/>
      <c r="K99" s="175"/>
      <c r="L99" s="183" t="s">
        <v>495</v>
      </c>
      <c r="M99" s="174"/>
      <c r="N99" s="183" t="s">
        <v>495</v>
      </c>
      <c r="O99" s="174"/>
      <c r="P99" s="183" t="s">
        <v>495</v>
      </c>
      <c r="Q99" s="175"/>
      <c r="R99" s="175"/>
      <c r="S99" s="183" t="s">
        <v>495</v>
      </c>
      <c r="T99" s="174"/>
      <c r="U99" s="183" t="s">
        <v>495</v>
      </c>
      <c r="V99" s="174"/>
      <c r="W99" s="183" t="s">
        <v>495</v>
      </c>
      <c r="X99" s="175"/>
      <c r="Y99" s="175"/>
      <c r="Z99" s="183" t="s">
        <v>495</v>
      </c>
      <c r="AA99" s="174"/>
      <c r="AB99" s="183" t="s">
        <v>495</v>
      </c>
      <c r="AC99" s="174"/>
      <c r="AD99" s="183" t="s">
        <v>495</v>
      </c>
      <c r="AE99" s="175"/>
      <c r="AF99" s="176"/>
      <c r="AG99" s="185"/>
      <c r="AH99" s="185"/>
      <c r="AI99" s="201"/>
      <c r="AJ99" s="273">
        <f ca="1">(COUNTA(OFFSET(D99,0,WEEKDAY($A$3,2)):AF99))+IF(AND((_xlfn.DAYS((EOMONTH($A$3,0)),$A$3)=27),(WEEKDAY($A$3,2))=1),0,(COUNTA(E99:(OFFSET(D99,0,(_xlfn.DAYS((EOMONTH($A$3,0)),$A$3))+(WEEKDAY($A$3,2))-28)))))</f>
        <v>12</v>
      </c>
    </row>
    <row r="100" spans="1:36" ht="23.25" customHeight="1" x14ac:dyDescent="0.25">
      <c r="A100" s="200" t="s">
        <v>475</v>
      </c>
      <c r="B100" s="177" t="s">
        <v>349</v>
      </c>
      <c r="C100" s="177">
        <v>12</v>
      </c>
      <c r="D100" s="177">
        <v>294</v>
      </c>
      <c r="E100" s="183" t="s">
        <v>495</v>
      </c>
      <c r="F100" s="174"/>
      <c r="G100" s="183" t="s">
        <v>495</v>
      </c>
      <c r="H100" s="174"/>
      <c r="I100" s="183" t="s">
        <v>495</v>
      </c>
      <c r="J100" s="175"/>
      <c r="K100" s="175"/>
      <c r="L100" s="183" t="s">
        <v>495</v>
      </c>
      <c r="M100" s="174"/>
      <c r="N100" s="183" t="s">
        <v>495</v>
      </c>
      <c r="O100" s="174"/>
      <c r="P100" s="183" t="s">
        <v>495</v>
      </c>
      <c r="Q100" s="175"/>
      <c r="R100" s="175"/>
      <c r="S100" s="183" t="s">
        <v>495</v>
      </c>
      <c r="T100" s="174"/>
      <c r="U100" s="183" t="s">
        <v>495</v>
      </c>
      <c r="V100" s="174"/>
      <c r="W100" s="183" t="s">
        <v>495</v>
      </c>
      <c r="X100" s="175"/>
      <c r="Y100" s="175"/>
      <c r="Z100" s="183" t="s">
        <v>495</v>
      </c>
      <c r="AA100" s="174"/>
      <c r="AB100" s="183" t="s">
        <v>495</v>
      </c>
      <c r="AC100" s="174"/>
      <c r="AD100" s="183" t="s">
        <v>495</v>
      </c>
      <c r="AE100" s="175"/>
      <c r="AF100" s="176"/>
      <c r="AG100" s="185"/>
      <c r="AH100" s="185"/>
      <c r="AI100" s="201"/>
      <c r="AJ100" s="273">
        <f ca="1">(COUNTA(OFFSET(D100,0,WEEKDAY($A$3,2)):AF100))+IF(AND((_xlfn.DAYS((EOMONTH($A$3,0)),$A$3)=27),(WEEKDAY($A$3,2))=1),0,(COUNTA(E100:(OFFSET(D100,0,(_xlfn.DAYS((EOMONTH($A$3,0)),$A$3))+(WEEKDAY($A$3,2))-28)))))</f>
        <v>12</v>
      </c>
    </row>
    <row r="101" spans="1:36" ht="23.25" customHeight="1" x14ac:dyDescent="0.25">
      <c r="A101" s="200" t="s">
        <v>475</v>
      </c>
      <c r="B101" s="177" t="s">
        <v>350</v>
      </c>
      <c r="C101" s="177">
        <v>12</v>
      </c>
      <c r="D101" s="177">
        <v>9205</v>
      </c>
      <c r="E101" s="183" t="s">
        <v>495</v>
      </c>
      <c r="F101" s="174"/>
      <c r="G101" s="183" t="s">
        <v>495</v>
      </c>
      <c r="H101" s="174"/>
      <c r="I101" s="183" t="s">
        <v>495</v>
      </c>
      <c r="J101" s="175"/>
      <c r="K101" s="175"/>
      <c r="L101" s="183" t="s">
        <v>495</v>
      </c>
      <c r="M101" s="174"/>
      <c r="N101" s="183" t="s">
        <v>495</v>
      </c>
      <c r="O101" s="174"/>
      <c r="P101" s="183" t="s">
        <v>495</v>
      </c>
      <c r="Q101" s="175"/>
      <c r="R101" s="175"/>
      <c r="S101" s="183" t="s">
        <v>495</v>
      </c>
      <c r="T101" s="174"/>
      <c r="U101" s="183" t="s">
        <v>495</v>
      </c>
      <c r="V101" s="174"/>
      <c r="W101" s="183" t="s">
        <v>495</v>
      </c>
      <c r="X101" s="175"/>
      <c r="Y101" s="175"/>
      <c r="Z101" s="183" t="s">
        <v>495</v>
      </c>
      <c r="AA101" s="174"/>
      <c r="AB101" s="183" t="s">
        <v>495</v>
      </c>
      <c r="AC101" s="174"/>
      <c r="AD101" s="183" t="s">
        <v>495</v>
      </c>
      <c r="AE101" s="175"/>
      <c r="AF101" s="176"/>
      <c r="AG101" s="185"/>
      <c r="AH101" s="185"/>
      <c r="AI101" s="201"/>
      <c r="AJ101" s="273">
        <f ca="1">(COUNTA(OFFSET(D101,0,WEEKDAY($A$3,2)):AF101))+IF(AND((_xlfn.DAYS((EOMONTH($A$3,0)),$A$3)=27),(WEEKDAY($A$3,2))=1),0,(COUNTA(E101:(OFFSET(D101,0,(_xlfn.DAYS((EOMONTH($A$3,0)),$A$3))+(WEEKDAY($A$3,2))-28)))))</f>
        <v>12</v>
      </c>
    </row>
    <row r="102" spans="1:36" ht="16.5" customHeight="1" x14ac:dyDescent="0.25">
      <c r="A102" s="200" t="s">
        <v>475</v>
      </c>
      <c r="B102" s="177" t="s">
        <v>391</v>
      </c>
      <c r="C102" s="177">
        <v>4</v>
      </c>
      <c r="D102" s="177">
        <v>1500</v>
      </c>
      <c r="E102" s="183" t="s">
        <v>495</v>
      </c>
      <c r="F102" s="174"/>
      <c r="G102" s="174"/>
      <c r="H102" s="174"/>
      <c r="I102" s="174"/>
      <c r="J102" s="175"/>
      <c r="K102" s="175"/>
      <c r="L102" s="183" t="s">
        <v>495</v>
      </c>
      <c r="M102" s="174"/>
      <c r="N102" s="174"/>
      <c r="O102" s="174"/>
      <c r="P102" s="174"/>
      <c r="Q102" s="175"/>
      <c r="R102" s="175"/>
      <c r="S102" s="183" t="s">
        <v>495</v>
      </c>
      <c r="T102" s="174"/>
      <c r="U102" s="174"/>
      <c r="V102" s="174"/>
      <c r="W102" s="174"/>
      <c r="X102" s="175"/>
      <c r="Y102" s="175"/>
      <c r="Z102" s="183" t="s">
        <v>495</v>
      </c>
      <c r="AA102" s="174"/>
      <c r="AB102" s="174"/>
      <c r="AC102" s="174"/>
      <c r="AD102" s="174"/>
      <c r="AE102" s="175"/>
      <c r="AF102" s="176"/>
      <c r="AG102" s="185"/>
      <c r="AH102" s="185"/>
      <c r="AI102" s="201"/>
      <c r="AJ102" s="273">
        <f ca="1">(COUNTA(OFFSET(D102,0,WEEKDAY($A$3,2)):AF102))+IF(AND((_xlfn.DAYS((EOMONTH($A$3,0)),$A$3)=27),(WEEKDAY($A$3,2))=1),0,(COUNTA(E102:(OFFSET(D102,0,(_xlfn.DAYS((EOMONTH($A$3,0)),$A$3))+(WEEKDAY($A$3,2))-28)))))</f>
        <v>4</v>
      </c>
    </row>
    <row r="103" spans="1:36" ht="16.5" customHeight="1" x14ac:dyDescent="0.25">
      <c r="A103" s="200" t="s">
        <v>279</v>
      </c>
      <c r="B103" s="177" t="s">
        <v>346</v>
      </c>
      <c r="C103" s="177">
        <v>2</v>
      </c>
      <c r="D103" s="177">
        <v>20</v>
      </c>
      <c r="E103" s="183" t="s">
        <v>495</v>
      </c>
      <c r="F103" s="174"/>
      <c r="G103" s="174"/>
      <c r="H103" s="174"/>
      <c r="I103" s="174"/>
      <c r="J103" s="175"/>
      <c r="K103" s="175"/>
      <c r="L103" s="174"/>
      <c r="M103" s="174"/>
      <c r="N103" s="174"/>
      <c r="O103" s="174"/>
      <c r="P103" s="174"/>
      <c r="Q103" s="175"/>
      <c r="R103" s="175"/>
      <c r="S103" s="183" t="s">
        <v>495</v>
      </c>
      <c r="T103" s="174"/>
      <c r="U103" s="174"/>
      <c r="V103" s="174"/>
      <c r="W103" s="174"/>
      <c r="X103" s="175"/>
      <c r="Y103" s="175"/>
      <c r="Z103" s="174"/>
      <c r="AA103" s="174"/>
      <c r="AB103" s="174"/>
      <c r="AC103" s="174"/>
      <c r="AD103" s="174"/>
      <c r="AE103" s="175"/>
      <c r="AF103" s="176"/>
      <c r="AG103" s="185"/>
      <c r="AH103" s="185"/>
      <c r="AI103" s="201"/>
      <c r="AJ103" s="273">
        <f ca="1">(COUNTA(OFFSET(D103,0,WEEKDAY($A$3,2)):AF103))+IF(AND((_xlfn.DAYS((EOMONTH($A$3,0)),$A$3)=27),(WEEKDAY($A$3,2))=1),0,(COUNTA(E103:(OFFSET(D103,0,(_xlfn.DAYS((EOMONTH($A$3,0)),$A$3))+(WEEKDAY($A$3,2))-28)))))</f>
        <v>2</v>
      </c>
    </row>
    <row r="104" spans="1:36" ht="16.5" customHeight="1" x14ac:dyDescent="0.25">
      <c r="A104" s="200" t="s">
        <v>279</v>
      </c>
      <c r="B104" s="177" t="s">
        <v>347</v>
      </c>
      <c r="C104" s="177">
        <v>4</v>
      </c>
      <c r="D104" s="177">
        <v>2</v>
      </c>
      <c r="E104" s="183" t="s">
        <v>495</v>
      </c>
      <c r="F104" s="174"/>
      <c r="G104" s="174"/>
      <c r="H104" s="174"/>
      <c r="I104" s="174"/>
      <c r="J104" s="175"/>
      <c r="K104" s="175"/>
      <c r="L104" s="183" t="s">
        <v>495</v>
      </c>
      <c r="M104" s="174"/>
      <c r="N104" s="174"/>
      <c r="O104" s="174"/>
      <c r="P104" s="174"/>
      <c r="Q104" s="175"/>
      <c r="R104" s="175"/>
      <c r="S104" s="183" t="s">
        <v>495</v>
      </c>
      <c r="T104" s="174"/>
      <c r="U104" s="174"/>
      <c r="V104" s="174"/>
      <c r="W104" s="174"/>
      <c r="X104" s="175"/>
      <c r="Y104" s="175"/>
      <c r="Z104" s="183" t="s">
        <v>495</v>
      </c>
      <c r="AA104" s="174"/>
      <c r="AB104" s="174"/>
      <c r="AC104" s="174"/>
      <c r="AD104" s="174"/>
      <c r="AE104" s="175"/>
      <c r="AF104" s="176"/>
      <c r="AG104" s="185"/>
      <c r="AH104" s="185"/>
      <c r="AI104" s="201"/>
      <c r="AJ104" s="273">
        <f ca="1">(COUNTA(OFFSET(D104,0,WEEKDAY($A$3,2)):AF104))+IF(AND((_xlfn.DAYS((EOMONTH($A$3,0)),$A$3)=27),(WEEKDAY($A$3,2))=1),0,(COUNTA(E104:(OFFSET(D104,0,(_xlfn.DAYS((EOMONTH($A$3,0)),$A$3))+(WEEKDAY($A$3,2))-28)))))</f>
        <v>4</v>
      </c>
    </row>
    <row r="105" spans="1:36" ht="16.5" customHeight="1" x14ac:dyDescent="0.25">
      <c r="A105" s="200" t="s">
        <v>279</v>
      </c>
      <c r="B105" s="177" t="s">
        <v>348</v>
      </c>
      <c r="C105" s="177">
        <v>4</v>
      </c>
      <c r="D105" s="177">
        <v>2</v>
      </c>
      <c r="E105" s="183" t="s">
        <v>495</v>
      </c>
      <c r="F105" s="174"/>
      <c r="G105" s="174"/>
      <c r="H105" s="174"/>
      <c r="I105" s="174"/>
      <c r="J105" s="175"/>
      <c r="K105" s="175"/>
      <c r="L105" s="183" t="s">
        <v>495</v>
      </c>
      <c r="M105" s="174"/>
      <c r="N105" s="174"/>
      <c r="O105" s="174"/>
      <c r="P105" s="174"/>
      <c r="Q105" s="175"/>
      <c r="R105" s="175"/>
      <c r="S105" s="183" t="s">
        <v>495</v>
      </c>
      <c r="T105" s="174"/>
      <c r="U105" s="174"/>
      <c r="V105" s="174"/>
      <c r="W105" s="174"/>
      <c r="X105" s="175"/>
      <c r="Y105" s="175"/>
      <c r="Z105" s="183" t="s">
        <v>495</v>
      </c>
      <c r="AA105" s="174"/>
      <c r="AB105" s="174"/>
      <c r="AC105" s="174"/>
      <c r="AD105" s="174"/>
      <c r="AE105" s="175"/>
      <c r="AF105" s="176"/>
      <c r="AG105" s="185"/>
      <c r="AH105" s="185"/>
      <c r="AI105" s="201"/>
      <c r="AJ105" s="273">
        <f ca="1">(COUNTA(OFFSET(D105,0,WEEKDAY($A$3,2)):AF105))+IF(AND((_xlfn.DAYS((EOMONTH($A$3,0)),$A$3)=27),(WEEKDAY($A$3,2))=1),0,(COUNTA(E105:(OFFSET(D105,0,(_xlfn.DAYS((EOMONTH($A$3,0)),$A$3))+(WEEKDAY($A$3,2))-28)))))</f>
        <v>4</v>
      </c>
    </row>
    <row r="106" spans="1:36" ht="16.5" customHeight="1" x14ac:dyDescent="0.25">
      <c r="A106" s="200" t="s">
        <v>279</v>
      </c>
      <c r="B106" s="177" t="s">
        <v>350</v>
      </c>
      <c r="C106" s="177">
        <v>4</v>
      </c>
      <c r="D106" s="177">
        <v>1020</v>
      </c>
      <c r="E106" s="183" t="s">
        <v>495</v>
      </c>
      <c r="F106" s="174"/>
      <c r="G106" s="174"/>
      <c r="H106" s="174"/>
      <c r="I106" s="174"/>
      <c r="J106" s="175"/>
      <c r="K106" s="175"/>
      <c r="L106" s="183" t="s">
        <v>495</v>
      </c>
      <c r="M106" s="174"/>
      <c r="N106" s="174"/>
      <c r="O106" s="174"/>
      <c r="P106" s="174"/>
      <c r="Q106" s="175"/>
      <c r="R106" s="175"/>
      <c r="S106" s="183" t="s">
        <v>495</v>
      </c>
      <c r="T106" s="174"/>
      <c r="U106" s="174"/>
      <c r="V106" s="174"/>
      <c r="W106" s="174"/>
      <c r="X106" s="175"/>
      <c r="Y106" s="175"/>
      <c r="Z106" s="183" t="s">
        <v>495</v>
      </c>
      <c r="AA106" s="174"/>
      <c r="AB106" s="174"/>
      <c r="AC106" s="174"/>
      <c r="AD106" s="174"/>
      <c r="AE106" s="175"/>
      <c r="AF106" s="176"/>
      <c r="AG106" s="185"/>
      <c r="AH106" s="185"/>
      <c r="AI106" s="201"/>
      <c r="AJ106" s="273">
        <f ca="1">(COUNTA(OFFSET(D106,0,WEEKDAY($A$3,2)):AF106))+IF(AND((_xlfn.DAYS((EOMONTH($A$3,0)),$A$3)=27),(WEEKDAY($A$3,2))=1),0,(COUNTA(E106:(OFFSET(D106,0,(_xlfn.DAYS((EOMONTH($A$3,0)),$A$3))+(WEEKDAY($A$3,2))-28)))))</f>
        <v>4</v>
      </c>
    </row>
    <row r="107" spans="1:36" ht="16.5" customHeight="1" x14ac:dyDescent="0.25">
      <c r="A107" s="200" t="s">
        <v>279</v>
      </c>
      <c r="B107" s="177" t="s">
        <v>391</v>
      </c>
      <c r="C107" s="177">
        <v>1</v>
      </c>
      <c r="D107" s="177">
        <v>1200</v>
      </c>
      <c r="E107" s="183" t="s">
        <v>495</v>
      </c>
      <c r="F107" s="174"/>
      <c r="G107" s="174"/>
      <c r="H107" s="174"/>
      <c r="I107" s="174"/>
      <c r="J107" s="175"/>
      <c r="K107" s="175"/>
      <c r="L107" s="174"/>
      <c r="M107" s="174"/>
      <c r="N107" s="174"/>
      <c r="O107" s="174"/>
      <c r="P107" s="174"/>
      <c r="Q107" s="175"/>
      <c r="R107" s="175"/>
      <c r="S107" s="174"/>
      <c r="T107" s="174"/>
      <c r="U107" s="174"/>
      <c r="V107" s="174"/>
      <c r="W107" s="174"/>
      <c r="X107" s="175"/>
      <c r="Y107" s="175"/>
      <c r="Z107" s="174"/>
      <c r="AA107" s="174"/>
      <c r="AB107" s="174"/>
      <c r="AC107" s="174"/>
      <c r="AD107" s="174"/>
      <c r="AE107" s="175"/>
      <c r="AF107" s="176"/>
      <c r="AG107" s="185"/>
      <c r="AH107" s="185"/>
      <c r="AI107" s="201"/>
      <c r="AJ107" s="273">
        <f ca="1">(COUNTA(OFFSET(D107,0,WEEKDAY($A$3,2)):AF107))+IF(AND((_xlfn.DAYS((EOMONTH($A$3,0)),$A$3)=27),(WEEKDAY($A$3,2))=1),0,(COUNTA(E107:(OFFSET(D107,0,(_xlfn.DAYS((EOMONTH($A$3,0)),$A$3))+(WEEKDAY($A$3,2))-28)))))</f>
        <v>1</v>
      </c>
    </row>
    <row r="108" spans="1:36" ht="16.5" customHeight="1" x14ac:dyDescent="0.25">
      <c r="A108" s="200" t="s">
        <v>280</v>
      </c>
      <c r="B108" s="177" t="s">
        <v>346</v>
      </c>
      <c r="C108" s="177">
        <v>4</v>
      </c>
      <c r="D108" s="177">
        <v>278</v>
      </c>
      <c r="E108" s="183" t="s">
        <v>495</v>
      </c>
      <c r="F108" s="174"/>
      <c r="G108" s="174"/>
      <c r="H108" s="174"/>
      <c r="I108" s="174"/>
      <c r="J108" s="175"/>
      <c r="K108" s="175"/>
      <c r="L108" s="183" t="s">
        <v>495</v>
      </c>
      <c r="M108" s="174"/>
      <c r="N108" s="174"/>
      <c r="O108" s="174"/>
      <c r="P108" s="174"/>
      <c r="Q108" s="175"/>
      <c r="R108" s="175"/>
      <c r="S108" s="183" t="s">
        <v>495</v>
      </c>
      <c r="T108" s="174"/>
      <c r="U108" s="174"/>
      <c r="V108" s="174"/>
      <c r="W108" s="174"/>
      <c r="X108" s="175"/>
      <c r="Y108" s="175"/>
      <c r="Z108" s="183" t="s">
        <v>495</v>
      </c>
      <c r="AA108" s="174"/>
      <c r="AB108" s="174"/>
      <c r="AC108" s="174"/>
      <c r="AD108" s="174"/>
      <c r="AE108" s="175"/>
      <c r="AF108" s="176"/>
      <c r="AG108" s="185"/>
      <c r="AH108" s="185"/>
      <c r="AI108" s="201"/>
      <c r="AJ108" s="273">
        <f ca="1">(COUNTA(OFFSET(D108,0,WEEKDAY($A$3,2)):AF108))+IF(AND((_xlfn.DAYS((EOMONTH($A$3,0)),$A$3)=27),(WEEKDAY($A$3,2))=1),0,(COUNTA(E108:(OFFSET(D108,0,(_xlfn.DAYS((EOMONTH($A$3,0)),$A$3))+(WEEKDAY($A$3,2))-28)))))</f>
        <v>4</v>
      </c>
    </row>
    <row r="109" spans="1:36" ht="16.5" customHeight="1" x14ac:dyDescent="0.25">
      <c r="A109" s="200" t="s">
        <v>280</v>
      </c>
      <c r="B109" s="177" t="s">
        <v>347</v>
      </c>
      <c r="C109" s="177">
        <v>4</v>
      </c>
      <c r="D109" s="177">
        <v>5</v>
      </c>
      <c r="E109" s="183" t="s">
        <v>495</v>
      </c>
      <c r="F109" s="174"/>
      <c r="G109" s="174"/>
      <c r="H109" s="174"/>
      <c r="I109" s="174"/>
      <c r="J109" s="175"/>
      <c r="K109" s="175"/>
      <c r="L109" s="183" t="s">
        <v>495</v>
      </c>
      <c r="M109" s="174"/>
      <c r="N109" s="174"/>
      <c r="O109" s="174"/>
      <c r="P109" s="174"/>
      <c r="Q109" s="175"/>
      <c r="R109" s="175"/>
      <c r="S109" s="183" t="s">
        <v>495</v>
      </c>
      <c r="T109" s="174"/>
      <c r="U109" s="174"/>
      <c r="V109" s="174"/>
      <c r="W109" s="174"/>
      <c r="X109" s="175"/>
      <c r="Y109" s="175"/>
      <c r="Z109" s="183" t="s">
        <v>495</v>
      </c>
      <c r="AA109" s="174"/>
      <c r="AB109" s="174"/>
      <c r="AC109" s="174"/>
      <c r="AD109" s="174"/>
      <c r="AE109" s="175"/>
      <c r="AF109" s="176"/>
      <c r="AG109" s="185"/>
      <c r="AH109" s="185"/>
      <c r="AI109" s="201"/>
      <c r="AJ109" s="273">
        <f ca="1">(COUNTA(OFFSET(D109,0,WEEKDAY($A$3,2)):AF109))+IF(AND((_xlfn.DAYS((EOMONTH($A$3,0)),$A$3)=27),(WEEKDAY($A$3,2))=1),0,(COUNTA(E109:(OFFSET(D109,0,(_xlfn.DAYS((EOMONTH($A$3,0)),$A$3))+(WEEKDAY($A$3,2))-28)))))</f>
        <v>4</v>
      </c>
    </row>
    <row r="110" spans="1:36" ht="16.5" customHeight="1" x14ac:dyDescent="0.25">
      <c r="A110" s="200" t="s">
        <v>280</v>
      </c>
      <c r="B110" s="177" t="s">
        <v>348</v>
      </c>
      <c r="C110" s="177">
        <v>4</v>
      </c>
      <c r="D110" s="177">
        <v>2</v>
      </c>
      <c r="E110" s="183" t="s">
        <v>495</v>
      </c>
      <c r="F110" s="174"/>
      <c r="G110" s="174"/>
      <c r="H110" s="174"/>
      <c r="I110" s="174"/>
      <c r="J110" s="175"/>
      <c r="K110" s="175"/>
      <c r="L110" s="183" t="s">
        <v>495</v>
      </c>
      <c r="M110" s="174"/>
      <c r="N110" s="174"/>
      <c r="O110" s="174"/>
      <c r="P110" s="174"/>
      <c r="Q110" s="175"/>
      <c r="R110" s="175"/>
      <c r="S110" s="183" t="s">
        <v>495</v>
      </c>
      <c r="T110" s="174"/>
      <c r="U110" s="174"/>
      <c r="V110" s="174"/>
      <c r="W110" s="174"/>
      <c r="X110" s="175"/>
      <c r="Y110" s="175"/>
      <c r="Z110" s="183" t="s">
        <v>495</v>
      </c>
      <c r="AA110" s="174"/>
      <c r="AB110" s="174"/>
      <c r="AC110" s="174"/>
      <c r="AD110" s="174"/>
      <c r="AE110" s="175"/>
      <c r="AF110" s="176"/>
      <c r="AG110" s="185"/>
      <c r="AH110" s="185"/>
      <c r="AI110" s="201"/>
      <c r="AJ110" s="273">
        <f ca="1">(COUNTA(OFFSET(D110,0,WEEKDAY($A$3,2)):AF110))+IF(AND((_xlfn.DAYS((EOMONTH($A$3,0)),$A$3)=27),(WEEKDAY($A$3,2))=1),0,(COUNTA(E110:(OFFSET(D110,0,(_xlfn.DAYS((EOMONTH($A$3,0)),$A$3))+(WEEKDAY($A$3,2))-28)))))</f>
        <v>4</v>
      </c>
    </row>
    <row r="111" spans="1:36" ht="16.5" customHeight="1" x14ac:dyDescent="0.25">
      <c r="A111" s="200" t="s">
        <v>280</v>
      </c>
      <c r="B111" s="177" t="s">
        <v>349</v>
      </c>
      <c r="C111" s="177">
        <v>2</v>
      </c>
      <c r="D111" s="177">
        <v>151</v>
      </c>
      <c r="E111" s="183" t="s">
        <v>495</v>
      </c>
      <c r="F111" s="174"/>
      <c r="G111" s="174"/>
      <c r="H111" s="174"/>
      <c r="I111" s="174"/>
      <c r="J111" s="175"/>
      <c r="K111" s="175"/>
      <c r="L111" s="174"/>
      <c r="M111" s="174"/>
      <c r="N111" s="174"/>
      <c r="O111" s="174"/>
      <c r="P111" s="174"/>
      <c r="Q111" s="175"/>
      <c r="R111" s="175"/>
      <c r="S111" s="183" t="s">
        <v>495</v>
      </c>
      <c r="T111" s="174"/>
      <c r="U111" s="174"/>
      <c r="V111" s="174"/>
      <c r="W111" s="174"/>
      <c r="X111" s="175"/>
      <c r="Y111" s="175"/>
      <c r="Z111" s="174"/>
      <c r="AA111" s="174"/>
      <c r="AB111" s="174"/>
      <c r="AC111" s="174"/>
      <c r="AD111" s="174"/>
      <c r="AE111" s="175"/>
      <c r="AF111" s="176"/>
      <c r="AG111" s="185"/>
      <c r="AH111" s="185"/>
      <c r="AI111" s="201"/>
      <c r="AJ111" s="273">
        <f ca="1">(COUNTA(OFFSET(D111,0,WEEKDAY($A$3,2)):AF111))+IF(AND((_xlfn.DAYS((EOMONTH($A$3,0)),$A$3)=27),(WEEKDAY($A$3,2))=1),0,(COUNTA(E111:(OFFSET(D111,0,(_xlfn.DAYS((EOMONTH($A$3,0)),$A$3))+(WEEKDAY($A$3,2))-28)))))</f>
        <v>2</v>
      </c>
    </row>
    <row r="112" spans="1:36" ht="16.5" customHeight="1" x14ac:dyDescent="0.25">
      <c r="A112" s="200" t="s">
        <v>280</v>
      </c>
      <c r="B112" s="177" t="s">
        <v>350</v>
      </c>
      <c r="C112" s="177">
        <v>4</v>
      </c>
      <c r="D112" s="177">
        <v>2259</v>
      </c>
      <c r="E112" s="183" t="s">
        <v>495</v>
      </c>
      <c r="F112" s="174"/>
      <c r="G112" s="174"/>
      <c r="H112" s="174"/>
      <c r="I112" s="174"/>
      <c r="J112" s="175"/>
      <c r="K112" s="175"/>
      <c r="L112" s="183" t="s">
        <v>495</v>
      </c>
      <c r="M112" s="174"/>
      <c r="N112" s="174"/>
      <c r="O112" s="174"/>
      <c r="P112" s="174"/>
      <c r="Q112" s="175"/>
      <c r="R112" s="175"/>
      <c r="S112" s="183" t="s">
        <v>495</v>
      </c>
      <c r="T112" s="174"/>
      <c r="U112" s="174"/>
      <c r="V112" s="174"/>
      <c r="W112" s="174"/>
      <c r="X112" s="175"/>
      <c r="Y112" s="175"/>
      <c r="Z112" s="183" t="s">
        <v>495</v>
      </c>
      <c r="AA112" s="174"/>
      <c r="AB112" s="174"/>
      <c r="AC112" s="174"/>
      <c r="AD112" s="174"/>
      <c r="AE112" s="175"/>
      <c r="AF112" s="176"/>
      <c r="AG112" s="185"/>
      <c r="AH112" s="185"/>
      <c r="AI112" s="201"/>
      <c r="AJ112" s="273">
        <f ca="1">(COUNTA(OFFSET(D112,0,WEEKDAY($A$3,2)):AF112))+IF(AND((_xlfn.DAYS((EOMONTH($A$3,0)),$A$3)=27),(WEEKDAY($A$3,2))=1),0,(COUNTA(E112:(OFFSET(D112,0,(_xlfn.DAYS((EOMONTH($A$3,0)),$A$3))+(WEEKDAY($A$3,2))-28)))))</f>
        <v>4</v>
      </c>
    </row>
    <row r="113" spans="1:40" ht="16.5" customHeight="1" x14ac:dyDescent="0.25">
      <c r="A113" s="200" t="s">
        <v>280</v>
      </c>
      <c r="B113" s="177" t="s">
        <v>391</v>
      </c>
      <c r="C113" s="177">
        <v>4</v>
      </c>
      <c r="D113" s="177">
        <v>1275</v>
      </c>
      <c r="E113" s="183" t="s">
        <v>495</v>
      </c>
      <c r="F113" s="174"/>
      <c r="G113" s="174"/>
      <c r="H113" s="174"/>
      <c r="I113" s="174"/>
      <c r="J113" s="175"/>
      <c r="K113" s="175"/>
      <c r="L113" s="183" t="s">
        <v>495</v>
      </c>
      <c r="M113" s="174"/>
      <c r="N113" s="174"/>
      <c r="O113" s="174"/>
      <c r="P113" s="174"/>
      <c r="Q113" s="175"/>
      <c r="R113" s="175"/>
      <c r="S113" s="183" t="s">
        <v>495</v>
      </c>
      <c r="T113" s="174"/>
      <c r="U113" s="174"/>
      <c r="V113" s="174"/>
      <c r="W113" s="174"/>
      <c r="X113" s="175"/>
      <c r="Y113" s="175"/>
      <c r="Z113" s="183" t="s">
        <v>495</v>
      </c>
      <c r="AA113" s="174"/>
      <c r="AB113" s="174"/>
      <c r="AC113" s="174"/>
      <c r="AD113" s="174"/>
      <c r="AE113" s="175"/>
      <c r="AF113" s="176"/>
      <c r="AG113" s="185"/>
      <c r="AH113" s="185"/>
      <c r="AI113" s="201"/>
      <c r="AJ113" s="273">
        <f ca="1">(COUNTA(OFFSET(D113,0,WEEKDAY($A$3,2)):AF113))+IF(AND((_xlfn.DAYS((EOMONTH($A$3,0)),$A$3)=27),(WEEKDAY($A$3,2))=1),0,(COUNTA(E113:(OFFSET(D113,0,(_xlfn.DAYS((EOMONTH($A$3,0)),$A$3))+(WEEKDAY($A$3,2))-28)))))</f>
        <v>4</v>
      </c>
    </row>
    <row r="114" spans="1:40" ht="16.5" customHeight="1" x14ac:dyDescent="0.25">
      <c r="A114" s="200" t="s">
        <v>304</v>
      </c>
      <c r="B114" s="177" t="s">
        <v>347</v>
      </c>
      <c r="C114" s="177">
        <v>20</v>
      </c>
      <c r="D114" s="177">
        <v>3</v>
      </c>
      <c r="E114" s="183" t="s">
        <v>495</v>
      </c>
      <c r="F114" s="183" t="s">
        <v>495</v>
      </c>
      <c r="G114" s="183" t="s">
        <v>495</v>
      </c>
      <c r="H114" s="183" t="s">
        <v>495</v>
      </c>
      <c r="I114" s="183" t="s">
        <v>495</v>
      </c>
      <c r="J114" s="175"/>
      <c r="K114" s="175"/>
      <c r="L114" s="183" t="s">
        <v>495</v>
      </c>
      <c r="M114" s="183" t="s">
        <v>495</v>
      </c>
      <c r="N114" s="183" t="s">
        <v>495</v>
      </c>
      <c r="O114" s="183" t="s">
        <v>495</v>
      </c>
      <c r="P114" s="183" t="s">
        <v>495</v>
      </c>
      <c r="Q114" s="175"/>
      <c r="R114" s="175"/>
      <c r="S114" s="183" t="s">
        <v>495</v>
      </c>
      <c r="T114" s="183" t="s">
        <v>495</v>
      </c>
      <c r="U114" s="183" t="s">
        <v>495</v>
      </c>
      <c r="V114" s="183" t="s">
        <v>495</v>
      </c>
      <c r="W114" s="183" t="s">
        <v>495</v>
      </c>
      <c r="X114" s="175"/>
      <c r="Y114" s="175"/>
      <c r="Z114" s="183" t="s">
        <v>495</v>
      </c>
      <c r="AA114" s="183" t="s">
        <v>495</v>
      </c>
      <c r="AB114" s="183" t="s">
        <v>495</v>
      </c>
      <c r="AC114" s="183" t="s">
        <v>495</v>
      </c>
      <c r="AD114" s="183" t="s">
        <v>495</v>
      </c>
      <c r="AE114" s="175"/>
      <c r="AF114" s="176"/>
      <c r="AG114" s="185"/>
      <c r="AH114" s="185"/>
      <c r="AI114" s="201"/>
      <c r="AJ114" s="273">
        <f ca="1">(COUNTA(OFFSET(D114,0,WEEKDAY($A$3,2)):AF114))+IF(AND((_xlfn.DAYS((EOMONTH($A$3,0)),$A$3)=27),(WEEKDAY($A$3,2))=1),0,(COUNTA(E114:(OFFSET(D114,0,(_xlfn.DAYS((EOMONTH($A$3,0)),$A$3))+(WEEKDAY($A$3,2))-28)))))</f>
        <v>20</v>
      </c>
    </row>
    <row r="115" spans="1:40" ht="16.5" customHeight="1" x14ac:dyDescent="0.25">
      <c r="A115" s="200" t="s">
        <v>304</v>
      </c>
      <c r="B115" s="177" t="s">
        <v>350</v>
      </c>
      <c r="C115" s="177">
        <v>2</v>
      </c>
      <c r="D115" s="177">
        <v>2690</v>
      </c>
      <c r="E115" s="183" t="s">
        <v>495</v>
      </c>
      <c r="F115" s="174"/>
      <c r="G115" s="174"/>
      <c r="H115" s="174"/>
      <c r="I115" s="174"/>
      <c r="J115" s="175"/>
      <c r="K115" s="175"/>
      <c r="L115" s="174"/>
      <c r="M115" s="174"/>
      <c r="N115" s="174"/>
      <c r="O115" s="174"/>
      <c r="P115" s="174"/>
      <c r="Q115" s="175"/>
      <c r="R115" s="175"/>
      <c r="S115" s="183" t="s">
        <v>495</v>
      </c>
      <c r="T115" s="174"/>
      <c r="U115" s="174"/>
      <c r="V115" s="174"/>
      <c r="W115" s="174"/>
      <c r="X115" s="175"/>
      <c r="Y115" s="175"/>
      <c r="Z115" s="174"/>
      <c r="AA115" s="174"/>
      <c r="AB115" s="174"/>
      <c r="AC115" s="174"/>
      <c r="AD115" s="174"/>
      <c r="AE115" s="175"/>
      <c r="AF115" s="176"/>
      <c r="AG115" s="185"/>
      <c r="AH115" s="185"/>
      <c r="AI115" s="201"/>
      <c r="AJ115" s="273">
        <f ca="1">(COUNTA(OFFSET(D115,0,WEEKDAY($A$3,2)):AF115))+IF(AND((_xlfn.DAYS((EOMONTH($A$3,0)),$A$3)=27),(WEEKDAY($A$3,2))=1),0,(COUNTA(E115:(OFFSET(D115,0,(_xlfn.DAYS((EOMONTH($A$3,0)),$A$3))+(WEEKDAY($A$3,2))-28)))))</f>
        <v>2</v>
      </c>
    </row>
    <row r="116" spans="1:40" ht="16.5" customHeight="1" x14ac:dyDescent="0.25">
      <c r="A116" s="200" t="s">
        <v>304</v>
      </c>
      <c r="B116" s="177" t="s">
        <v>350</v>
      </c>
      <c r="C116" s="177">
        <v>12</v>
      </c>
      <c r="D116" s="177">
        <v>190</v>
      </c>
      <c r="E116" s="183" t="s">
        <v>495</v>
      </c>
      <c r="F116" s="174"/>
      <c r="G116" s="183" t="s">
        <v>495</v>
      </c>
      <c r="H116" s="174"/>
      <c r="I116" s="183" t="s">
        <v>495</v>
      </c>
      <c r="J116" s="175"/>
      <c r="K116" s="175"/>
      <c r="L116" s="183" t="s">
        <v>495</v>
      </c>
      <c r="M116" s="174"/>
      <c r="N116" s="183" t="s">
        <v>495</v>
      </c>
      <c r="O116" s="174"/>
      <c r="P116" s="183" t="s">
        <v>495</v>
      </c>
      <c r="Q116" s="175"/>
      <c r="R116" s="175"/>
      <c r="S116" s="183" t="s">
        <v>495</v>
      </c>
      <c r="T116" s="174"/>
      <c r="U116" s="183" t="s">
        <v>495</v>
      </c>
      <c r="V116" s="174"/>
      <c r="W116" s="183" t="s">
        <v>495</v>
      </c>
      <c r="X116" s="175"/>
      <c r="Y116" s="175"/>
      <c r="Z116" s="183" t="s">
        <v>495</v>
      </c>
      <c r="AA116" s="174"/>
      <c r="AB116" s="183" t="s">
        <v>495</v>
      </c>
      <c r="AC116" s="174"/>
      <c r="AD116" s="183" t="s">
        <v>495</v>
      </c>
      <c r="AE116" s="175"/>
      <c r="AF116" s="176"/>
      <c r="AG116" s="185"/>
      <c r="AH116" s="185"/>
      <c r="AI116" s="201"/>
      <c r="AJ116" s="273">
        <f ca="1">(COUNTA(OFFSET(D116,0,WEEKDAY($A$3,2)):AF116))+IF(AND((_xlfn.DAYS((EOMONTH($A$3,0)),$A$3)=27),(WEEKDAY($A$3,2))=1),0,(COUNTA(E116:(OFFSET(D116,0,(_xlfn.DAYS((EOMONTH($A$3,0)),$A$3))+(WEEKDAY($A$3,2))-28)))))</f>
        <v>12</v>
      </c>
    </row>
    <row r="117" spans="1:40" ht="16.5" customHeight="1" x14ac:dyDescent="0.25">
      <c r="A117" s="200" t="s">
        <v>476</v>
      </c>
      <c r="B117" s="177" t="s">
        <v>346</v>
      </c>
      <c r="C117" s="177">
        <v>12</v>
      </c>
      <c r="D117" s="177">
        <v>306</v>
      </c>
      <c r="E117" s="183" t="s">
        <v>495</v>
      </c>
      <c r="F117" s="174"/>
      <c r="G117" s="183" t="s">
        <v>495</v>
      </c>
      <c r="H117" s="174"/>
      <c r="I117" s="183" t="s">
        <v>495</v>
      </c>
      <c r="J117" s="175"/>
      <c r="K117" s="175"/>
      <c r="L117" s="183" t="s">
        <v>495</v>
      </c>
      <c r="M117" s="174"/>
      <c r="N117" s="183" t="s">
        <v>495</v>
      </c>
      <c r="O117" s="174"/>
      <c r="P117" s="183" t="s">
        <v>495</v>
      </c>
      <c r="Q117" s="175"/>
      <c r="R117" s="175"/>
      <c r="S117" s="183" t="s">
        <v>495</v>
      </c>
      <c r="T117" s="174"/>
      <c r="U117" s="183" t="s">
        <v>495</v>
      </c>
      <c r="V117" s="174"/>
      <c r="W117" s="183" t="s">
        <v>495</v>
      </c>
      <c r="X117" s="175"/>
      <c r="Y117" s="175"/>
      <c r="Z117" s="183" t="s">
        <v>495</v>
      </c>
      <c r="AA117" s="174"/>
      <c r="AB117" s="183" t="s">
        <v>495</v>
      </c>
      <c r="AC117" s="174"/>
      <c r="AD117" s="183" t="s">
        <v>495</v>
      </c>
      <c r="AE117" s="175"/>
      <c r="AF117" s="176"/>
      <c r="AG117" s="185"/>
      <c r="AH117" s="185"/>
      <c r="AI117" s="201"/>
      <c r="AJ117" s="273">
        <f ca="1">(COUNTA(OFFSET(D117,0,WEEKDAY($A$3,2)):AF117))+IF(AND((_xlfn.DAYS((EOMONTH($A$3,0)),$A$3)=27),(WEEKDAY($A$3,2))=1),0,(COUNTA(E117:(OFFSET(D117,0,(_xlfn.DAYS((EOMONTH($A$3,0)),$A$3))+(WEEKDAY($A$3,2))-28)))))</f>
        <v>12</v>
      </c>
    </row>
    <row r="118" spans="1:40" ht="16.5" customHeight="1" x14ac:dyDescent="0.25">
      <c r="A118" s="200" t="s">
        <v>476</v>
      </c>
      <c r="B118" s="177" t="s">
        <v>347</v>
      </c>
      <c r="C118" s="177">
        <v>20</v>
      </c>
      <c r="D118" s="177">
        <v>20</v>
      </c>
      <c r="E118" s="183" t="s">
        <v>495</v>
      </c>
      <c r="F118" s="183" t="s">
        <v>495</v>
      </c>
      <c r="G118" s="183" t="s">
        <v>495</v>
      </c>
      <c r="H118" s="183" t="s">
        <v>495</v>
      </c>
      <c r="I118" s="183" t="s">
        <v>495</v>
      </c>
      <c r="J118" s="175"/>
      <c r="K118" s="175"/>
      <c r="L118" s="183" t="s">
        <v>495</v>
      </c>
      <c r="M118" s="183" t="s">
        <v>495</v>
      </c>
      <c r="N118" s="183" t="s">
        <v>495</v>
      </c>
      <c r="O118" s="183" t="s">
        <v>495</v>
      </c>
      <c r="P118" s="183" t="s">
        <v>495</v>
      </c>
      <c r="Q118" s="175"/>
      <c r="R118" s="175"/>
      <c r="S118" s="183" t="s">
        <v>495</v>
      </c>
      <c r="T118" s="183" t="s">
        <v>495</v>
      </c>
      <c r="U118" s="183" t="s">
        <v>495</v>
      </c>
      <c r="V118" s="183" t="s">
        <v>495</v>
      </c>
      <c r="W118" s="183" t="s">
        <v>495</v>
      </c>
      <c r="X118" s="175"/>
      <c r="Y118" s="175"/>
      <c r="Z118" s="183" t="s">
        <v>495</v>
      </c>
      <c r="AA118" s="183" t="s">
        <v>495</v>
      </c>
      <c r="AB118" s="183" t="s">
        <v>495</v>
      </c>
      <c r="AC118" s="183" t="s">
        <v>495</v>
      </c>
      <c r="AD118" s="183" t="s">
        <v>495</v>
      </c>
      <c r="AE118" s="175"/>
      <c r="AF118" s="176"/>
      <c r="AG118" s="185"/>
      <c r="AH118" s="185"/>
      <c r="AI118" s="201"/>
      <c r="AJ118" s="273">
        <f ca="1">(COUNTA(OFFSET(D118,0,WEEKDAY($A$3,2)):AF118))+IF(AND((_xlfn.DAYS((EOMONTH($A$3,0)),$A$3)=27),(WEEKDAY($A$3,2))=1),0,(COUNTA(E118:(OFFSET(D118,0,(_xlfn.DAYS((EOMONTH($A$3,0)),$A$3))+(WEEKDAY($A$3,2))-28)))))</f>
        <v>20</v>
      </c>
    </row>
    <row r="119" spans="1:40" ht="16.5" customHeight="1" x14ac:dyDescent="0.25">
      <c r="A119" s="200" t="s">
        <v>476</v>
      </c>
      <c r="B119" s="177" t="s">
        <v>348</v>
      </c>
      <c r="C119" s="177">
        <v>12</v>
      </c>
      <c r="D119" s="177">
        <v>6</v>
      </c>
      <c r="E119" s="183" t="s">
        <v>495</v>
      </c>
      <c r="F119" s="174"/>
      <c r="G119" s="183" t="s">
        <v>495</v>
      </c>
      <c r="H119" s="174"/>
      <c r="I119" s="183" t="s">
        <v>495</v>
      </c>
      <c r="J119" s="175"/>
      <c r="K119" s="175"/>
      <c r="L119" s="183" t="s">
        <v>495</v>
      </c>
      <c r="M119" s="174"/>
      <c r="N119" s="183" t="s">
        <v>495</v>
      </c>
      <c r="O119" s="174"/>
      <c r="P119" s="183" t="s">
        <v>495</v>
      </c>
      <c r="Q119" s="175"/>
      <c r="R119" s="175"/>
      <c r="S119" s="183" t="s">
        <v>495</v>
      </c>
      <c r="T119" s="174"/>
      <c r="U119" s="183" t="s">
        <v>495</v>
      </c>
      <c r="V119" s="174"/>
      <c r="W119" s="183" t="s">
        <v>495</v>
      </c>
      <c r="X119" s="175"/>
      <c r="Y119" s="175"/>
      <c r="Z119" s="183" t="s">
        <v>495</v>
      </c>
      <c r="AA119" s="174"/>
      <c r="AB119" s="183" t="s">
        <v>495</v>
      </c>
      <c r="AC119" s="174"/>
      <c r="AD119" s="183" t="s">
        <v>495</v>
      </c>
      <c r="AE119" s="175"/>
      <c r="AF119" s="176"/>
      <c r="AG119" s="185"/>
      <c r="AH119" s="185"/>
      <c r="AI119" s="201"/>
      <c r="AJ119" s="273">
        <f ca="1">(COUNTA(OFFSET(D119,0,WEEKDAY($A$3,2)):AF119))+IF(AND((_xlfn.DAYS((EOMONTH($A$3,0)),$A$3)=27),(WEEKDAY($A$3,2))=1),0,(COUNTA(E119:(OFFSET(D119,0,(_xlfn.DAYS((EOMONTH($A$3,0)),$A$3))+(WEEKDAY($A$3,2))-28)))))</f>
        <v>12</v>
      </c>
    </row>
    <row r="120" spans="1:40" ht="16.5" customHeight="1" x14ac:dyDescent="0.25">
      <c r="A120" s="200" t="s">
        <v>476</v>
      </c>
      <c r="B120" s="177" t="s">
        <v>349</v>
      </c>
      <c r="C120" s="177">
        <v>12</v>
      </c>
      <c r="D120" s="177">
        <v>334</v>
      </c>
      <c r="E120" s="183" t="s">
        <v>495</v>
      </c>
      <c r="F120" s="174"/>
      <c r="G120" s="183" t="s">
        <v>495</v>
      </c>
      <c r="H120" s="174"/>
      <c r="I120" s="183" t="s">
        <v>495</v>
      </c>
      <c r="J120" s="175"/>
      <c r="K120" s="175"/>
      <c r="L120" s="183" t="s">
        <v>495</v>
      </c>
      <c r="M120" s="174"/>
      <c r="N120" s="183" t="s">
        <v>495</v>
      </c>
      <c r="O120" s="174"/>
      <c r="P120" s="183" t="s">
        <v>495</v>
      </c>
      <c r="Q120" s="175"/>
      <c r="R120" s="175"/>
      <c r="S120" s="183" t="s">
        <v>495</v>
      </c>
      <c r="T120" s="174"/>
      <c r="U120" s="183" t="s">
        <v>495</v>
      </c>
      <c r="V120" s="174"/>
      <c r="W120" s="183" t="s">
        <v>495</v>
      </c>
      <c r="X120" s="175"/>
      <c r="Y120" s="175"/>
      <c r="Z120" s="183" t="s">
        <v>495</v>
      </c>
      <c r="AA120" s="174"/>
      <c r="AB120" s="183" t="s">
        <v>495</v>
      </c>
      <c r="AC120" s="174"/>
      <c r="AD120" s="183" t="s">
        <v>495</v>
      </c>
      <c r="AE120" s="175"/>
      <c r="AF120" s="176"/>
      <c r="AG120" s="185"/>
      <c r="AH120" s="185"/>
      <c r="AI120" s="201"/>
      <c r="AJ120" s="273">
        <f ca="1">(COUNTA(OFFSET(D120,0,WEEKDAY($A$3,2)):AF120))+IF(AND((_xlfn.DAYS((EOMONTH($A$3,0)),$A$3)=27),(WEEKDAY($A$3,2))=1),0,(COUNTA(E120:(OFFSET(D120,0,(_xlfn.DAYS((EOMONTH($A$3,0)),$A$3))+(WEEKDAY($A$3,2))-28)))))</f>
        <v>12</v>
      </c>
    </row>
    <row r="121" spans="1:40" ht="16.5" customHeight="1" x14ac:dyDescent="0.25">
      <c r="A121" s="200" t="s">
        <v>476</v>
      </c>
      <c r="B121" s="177" t="s">
        <v>350</v>
      </c>
      <c r="C121" s="177">
        <v>12</v>
      </c>
      <c r="D121" s="177">
        <v>6186</v>
      </c>
      <c r="E121" s="183" t="s">
        <v>495</v>
      </c>
      <c r="F121" s="174"/>
      <c r="G121" s="183" t="s">
        <v>495</v>
      </c>
      <c r="H121" s="174"/>
      <c r="I121" s="183" t="s">
        <v>495</v>
      </c>
      <c r="J121" s="175"/>
      <c r="K121" s="175"/>
      <c r="L121" s="183" t="s">
        <v>495</v>
      </c>
      <c r="M121" s="174"/>
      <c r="N121" s="183" t="s">
        <v>495</v>
      </c>
      <c r="O121" s="174"/>
      <c r="P121" s="183" t="s">
        <v>495</v>
      </c>
      <c r="Q121" s="175"/>
      <c r="R121" s="175"/>
      <c r="S121" s="183" t="s">
        <v>495</v>
      </c>
      <c r="T121" s="174"/>
      <c r="U121" s="183" t="s">
        <v>495</v>
      </c>
      <c r="V121" s="174"/>
      <c r="W121" s="183" t="s">
        <v>495</v>
      </c>
      <c r="X121" s="175"/>
      <c r="Y121" s="175"/>
      <c r="Z121" s="183" t="s">
        <v>495</v>
      </c>
      <c r="AA121" s="174"/>
      <c r="AB121" s="183" t="s">
        <v>495</v>
      </c>
      <c r="AC121" s="174"/>
      <c r="AD121" s="183" t="s">
        <v>495</v>
      </c>
      <c r="AE121" s="175"/>
      <c r="AF121" s="176"/>
      <c r="AG121" s="185"/>
      <c r="AH121" s="185"/>
      <c r="AI121" s="201"/>
      <c r="AJ121" s="273">
        <f ca="1">(COUNTA(OFFSET(D121,0,WEEKDAY($A$3,2)):AF121))+IF(AND((_xlfn.DAYS((EOMONTH($A$3,0)),$A$3)=27),(WEEKDAY($A$3,2))=1),0,(COUNTA(E121:(OFFSET(D121,0,(_xlfn.DAYS((EOMONTH($A$3,0)),$A$3))+(WEEKDAY($A$3,2))-28)))))</f>
        <v>12</v>
      </c>
    </row>
    <row r="122" spans="1:40" ht="16.5" customHeight="1" x14ac:dyDescent="0.25">
      <c r="A122" s="200" t="s">
        <v>476</v>
      </c>
      <c r="B122" s="177" t="s">
        <v>391</v>
      </c>
      <c r="C122" s="177">
        <v>4</v>
      </c>
      <c r="D122" s="177">
        <v>1500</v>
      </c>
      <c r="E122" s="183" t="s">
        <v>495</v>
      </c>
      <c r="F122" s="174"/>
      <c r="G122" s="174"/>
      <c r="H122" s="174"/>
      <c r="I122" s="174"/>
      <c r="J122" s="175"/>
      <c r="K122" s="175"/>
      <c r="L122" s="183" t="s">
        <v>495</v>
      </c>
      <c r="M122" s="174"/>
      <c r="N122" s="174"/>
      <c r="O122" s="174"/>
      <c r="P122" s="174"/>
      <c r="Q122" s="175"/>
      <c r="R122" s="175"/>
      <c r="S122" s="183" t="s">
        <v>495</v>
      </c>
      <c r="T122" s="174"/>
      <c r="U122" s="174"/>
      <c r="V122" s="174"/>
      <c r="W122" s="174"/>
      <c r="X122" s="175"/>
      <c r="Y122" s="175"/>
      <c r="Z122" s="183" t="s">
        <v>495</v>
      </c>
      <c r="AA122" s="174"/>
      <c r="AB122" s="174"/>
      <c r="AC122" s="174"/>
      <c r="AD122" s="174"/>
      <c r="AE122" s="175"/>
      <c r="AF122" s="176"/>
      <c r="AG122" s="185"/>
      <c r="AH122" s="185"/>
      <c r="AI122" s="201"/>
      <c r="AJ122" s="273">
        <f ca="1">(COUNTA(OFFSET(D122,0,WEEKDAY($A$3,2)):AF122))+IF(AND((_xlfn.DAYS((EOMONTH($A$3,0)),$A$3)=27),(WEEKDAY($A$3,2))=1),0,(COUNTA(E122:(OFFSET(D122,0,(_xlfn.DAYS((EOMONTH($A$3,0)),$A$3))+(WEEKDAY($A$3,2))-28)))))</f>
        <v>4</v>
      </c>
    </row>
    <row r="123" spans="1:40" ht="16.5" customHeight="1" x14ac:dyDescent="0.25">
      <c r="A123" s="200" t="s">
        <v>67</v>
      </c>
      <c r="B123" s="177" t="s">
        <v>346</v>
      </c>
      <c r="C123" s="177">
        <v>4</v>
      </c>
      <c r="D123" s="177">
        <v>20</v>
      </c>
      <c r="E123" s="183" t="s">
        <v>495</v>
      </c>
      <c r="F123" s="174"/>
      <c r="G123" s="174"/>
      <c r="H123" s="174"/>
      <c r="I123" s="174"/>
      <c r="J123" s="175"/>
      <c r="K123" s="175"/>
      <c r="L123" s="183" t="s">
        <v>495</v>
      </c>
      <c r="M123" s="174"/>
      <c r="N123" s="174"/>
      <c r="O123" s="174"/>
      <c r="P123" s="174"/>
      <c r="Q123" s="175"/>
      <c r="R123" s="175"/>
      <c r="S123" s="183" t="s">
        <v>495</v>
      </c>
      <c r="T123" s="174"/>
      <c r="U123" s="174"/>
      <c r="V123" s="174"/>
      <c r="W123" s="174"/>
      <c r="X123" s="175"/>
      <c r="Y123" s="175"/>
      <c r="Z123" s="183" t="s">
        <v>495</v>
      </c>
      <c r="AA123" s="174"/>
      <c r="AB123" s="174"/>
      <c r="AC123" s="174"/>
      <c r="AD123" s="174"/>
      <c r="AE123" s="175"/>
      <c r="AF123" s="176"/>
      <c r="AG123" s="185"/>
      <c r="AH123" s="185"/>
      <c r="AI123" s="201"/>
      <c r="AJ123" s="273">
        <f ca="1">(COUNTA(OFFSET(D123,0,WEEKDAY($A$3,2)):AF123))+IF(AND((_xlfn.DAYS((EOMONTH($A$3,0)),$A$3)=27),(WEEKDAY($A$3,2))=1),0,(COUNTA(E123:(OFFSET(D123,0,(_xlfn.DAYS((EOMONTH($A$3,0)),$A$3))+(WEEKDAY($A$3,2))-28)))))</f>
        <v>4</v>
      </c>
    </row>
    <row r="124" spans="1:40" ht="16.5" customHeight="1" x14ac:dyDescent="0.25">
      <c r="A124" s="200" t="s">
        <v>68</v>
      </c>
      <c r="B124" s="177" t="s">
        <v>345</v>
      </c>
      <c r="C124" s="177">
        <v>12</v>
      </c>
      <c r="D124" s="177">
        <v>3</v>
      </c>
      <c r="E124" s="183" t="s">
        <v>495</v>
      </c>
      <c r="F124" s="174"/>
      <c r="G124" s="183" t="s">
        <v>495</v>
      </c>
      <c r="H124" s="174"/>
      <c r="I124" s="183" t="s">
        <v>495</v>
      </c>
      <c r="J124" s="175"/>
      <c r="K124" s="175"/>
      <c r="L124" s="183" t="s">
        <v>495</v>
      </c>
      <c r="M124" s="174"/>
      <c r="N124" s="183" t="s">
        <v>495</v>
      </c>
      <c r="O124" s="174"/>
      <c r="P124" s="183" t="s">
        <v>495</v>
      </c>
      <c r="Q124" s="175"/>
      <c r="R124" s="175"/>
      <c r="S124" s="183" t="s">
        <v>495</v>
      </c>
      <c r="T124" s="174"/>
      <c r="U124" s="183" t="s">
        <v>495</v>
      </c>
      <c r="V124" s="174"/>
      <c r="W124" s="183" t="s">
        <v>495</v>
      </c>
      <c r="X124" s="175"/>
      <c r="Y124" s="175"/>
      <c r="Z124" s="183" t="s">
        <v>495</v>
      </c>
      <c r="AA124" s="174"/>
      <c r="AB124" s="183" t="s">
        <v>495</v>
      </c>
      <c r="AC124" s="174"/>
      <c r="AD124" s="183" t="s">
        <v>495</v>
      </c>
      <c r="AE124" s="175"/>
      <c r="AF124" s="176"/>
      <c r="AG124" s="185"/>
      <c r="AH124" s="185"/>
      <c r="AI124" s="201"/>
      <c r="AJ124" s="273">
        <f ca="1">(COUNTA(OFFSET(D124,0,WEEKDAY($A$3,2)):AF124))+IF(AND((_xlfn.DAYS((EOMONTH($A$3,0)),$A$3)=27),(WEEKDAY($A$3,2))=1),0,(COUNTA(E124:(OFFSET(D124,0,(_xlfn.DAYS((EOMONTH($A$3,0)),$A$3))+(WEEKDAY($A$3,2))-28)))))</f>
        <v>12</v>
      </c>
    </row>
    <row r="125" spans="1:40" ht="16.5" customHeight="1" x14ac:dyDescent="0.25">
      <c r="A125" s="200" t="s">
        <v>68</v>
      </c>
      <c r="B125" s="177" t="s">
        <v>345</v>
      </c>
      <c r="C125" s="177">
        <v>28</v>
      </c>
      <c r="D125" s="177">
        <v>1</v>
      </c>
      <c r="E125" s="183" t="s">
        <v>495</v>
      </c>
      <c r="F125" s="183" t="s">
        <v>495</v>
      </c>
      <c r="G125" s="183" t="s">
        <v>495</v>
      </c>
      <c r="H125" s="183" t="s">
        <v>495</v>
      </c>
      <c r="I125" s="183" t="s">
        <v>495</v>
      </c>
      <c r="J125" s="175" t="s">
        <v>495</v>
      </c>
      <c r="K125" s="175" t="s">
        <v>495</v>
      </c>
      <c r="L125" s="183" t="s">
        <v>495</v>
      </c>
      <c r="M125" s="183" t="s">
        <v>495</v>
      </c>
      <c r="N125" s="183" t="s">
        <v>495</v>
      </c>
      <c r="O125" s="183" t="s">
        <v>495</v>
      </c>
      <c r="P125" s="183" t="s">
        <v>495</v>
      </c>
      <c r="Q125" s="175" t="s">
        <v>495</v>
      </c>
      <c r="R125" s="175" t="s">
        <v>495</v>
      </c>
      <c r="S125" s="183" t="s">
        <v>495</v>
      </c>
      <c r="T125" s="183" t="s">
        <v>495</v>
      </c>
      <c r="U125" s="183" t="s">
        <v>495</v>
      </c>
      <c r="V125" s="183" t="s">
        <v>495</v>
      </c>
      <c r="W125" s="183" t="s">
        <v>495</v>
      </c>
      <c r="X125" s="175" t="s">
        <v>495</v>
      </c>
      <c r="Y125" s="175" t="s">
        <v>495</v>
      </c>
      <c r="Z125" s="183" t="s">
        <v>495</v>
      </c>
      <c r="AA125" s="183" t="s">
        <v>495</v>
      </c>
      <c r="AB125" s="183" t="s">
        <v>495</v>
      </c>
      <c r="AC125" s="183" t="s">
        <v>495</v>
      </c>
      <c r="AD125" s="183" t="s">
        <v>495</v>
      </c>
      <c r="AE125" s="175" t="s">
        <v>495</v>
      </c>
      <c r="AF125" s="176" t="s">
        <v>495</v>
      </c>
      <c r="AG125" s="185"/>
      <c r="AH125" s="185"/>
      <c r="AI125" s="201"/>
      <c r="AJ125" s="273">
        <f ca="1">(COUNTA(OFFSET(D125,0,WEEKDAY($A$3,2)):AF125))+IF(AND((_xlfn.DAYS((EOMONTH($A$3,0)),$A$3)=27),(WEEKDAY($A$3,2))=1),0,(COUNTA(E125:(OFFSET(D125,0,(_xlfn.DAYS((EOMONTH($A$3,0)),$A$3))+(WEEKDAY($A$3,2))-28)))))</f>
        <v>29</v>
      </c>
      <c r="AN125" s="273"/>
    </row>
    <row r="126" spans="1:40" ht="16.5" customHeight="1" x14ac:dyDescent="0.25">
      <c r="A126" s="200" t="s">
        <v>68</v>
      </c>
      <c r="B126" s="177" t="s">
        <v>347</v>
      </c>
      <c r="C126" s="177">
        <v>20</v>
      </c>
      <c r="D126" s="177">
        <v>28</v>
      </c>
      <c r="E126" s="183" t="s">
        <v>495</v>
      </c>
      <c r="F126" s="183" t="s">
        <v>495</v>
      </c>
      <c r="G126" s="183" t="s">
        <v>495</v>
      </c>
      <c r="H126" s="183" t="s">
        <v>495</v>
      </c>
      <c r="I126" s="183" t="s">
        <v>495</v>
      </c>
      <c r="J126" s="175"/>
      <c r="K126" s="175"/>
      <c r="L126" s="183" t="s">
        <v>495</v>
      </c>
      <c r="M126" s="183" t="s">
        <v>495</v>
      </c>
      <c r="N126" s="183" t="s">
        <v>495</v>
      </c>
      <c r="O126" s="183" t="s">
        <v>495</v>
      </c>
      <c r="P126" s="183" t="s">
        <v>495</v>
      </c>
      <c r="Q126" s="175"/>
      <c r="R126" s="175"/>
      <c r="S126" s="183" t="s">
        <v>495</v>
      </c>
      <c r="T126" s="183" t="s">
        <v>495</v>
      </c>
      <c r="U126" s="183" t="s">
        <v>495</v>
      </c>
      <c r="V126" s="183" t="s">
        <v>495</v>
      </c>
      <c r="W126" s="183" t="s">
        <v>495</v>
      </c>
      <c r="X126" s="175"/>
      <c r="Y126" s="175"/>
      <c r="Z126" s="183" t="s">
        <v>495</v>
      </c>
      <c r="AA126" s="183" t="s">
        <v>495</v>
      </c>
      <c r="AB126" s="183" t="s">
        <v>495</v>
      </c>
      <c r="AC126" s="183" t="s">
        <v>495</v>
      </c>
      <c r="AD126" s="183" t="s">
        <v>495</v>
      </c>
      <c r="AE126" s="175"/>
      <c r="AF126" s="176"/>
      <c r="AG126" s="185"/>
      <c r="AH126" s="185"/>
      <c r="AI126" s="201"/>
      <c r="AJ126" s="273">
        <f ca="1">(COUNTA(OFFSET(D126,0,WEEKDAY($A$3,2)):AF126))+IF(AND((_xlfn.DAYS((EOMONTH($A$3,0)),$A$3)=27),(WEEKDAY($A$3,2))=1),0,(COUNTA(E126:(OFFSET(D126,0,(_xlfn.DAYS((EOMONTH($A$3,0)),$A$3))+(WEEKDAY($A$3,2))-28)))))</f>
        <v>20</v>
      </c>
    </row>
    <row r="127" spans="1:40" ht="33" customHeight="1" x14ac:dyDescent="0.25">
      <c r="A127" s="200" t="s">
        <v>68</v>
      </c>
      <c r="B127" s="177" t="s">
        <v>347</v>
      </c>
      <c r="C127" s="177">
        <v>48</v>
      </c>
      <c r="D127" s="177">
        <v>2</v>
      </c>
      <c r="E127" s="184" t="s">
        <v>497</v>
      </c>
      <c r="F127" s="184" t="s">
        <v>497</v>
      </c>
      <c r="G127" s="184" t="s">
        <v>497</v>
      </c>
      <c r="H127" s="184" t="s">
        <v>497</v>
      </c>
      <c r="I127" s="184" t="s">
        <v>497</v>
      </c>
      <c r="J127" s="175" t="s">
        <v>495</v>
      </c>
      <c r="K127" s="175" t="s">
        <v>495</v>
      </c>
      <c r="L127" s="184" t="s">
        <v>497</v>
      </c>
      <c r="M127" s="184" t="s">
        <v>497</v>
      </c>
      <c r="N127" s="184" t="s">
        <v>497</v>
      </c>
      <c r="O127" s="184" t="s">
        <v>497</v>
      </c>
      <c r="P127" s="184" t="s">
        <v>497</v>
      </c>
      <c r="Q127" s="175" t="s">
        <v>495</v>
      </c>
      <c r="R127" s="175" t="s">
        <v>495</v>
      </c>
      <c r="S127" s="184" t="s">
        <v>497</v>
      </c>
      <c r="T127" s="184" t="s">
        <v>497</v>
      </c>
      <c r="U127" s="184" t="s">
        <v>497</v>
      </c>
      <c r="V127" s="184" t="s">
        <v>497</v>
      </c>
      <c r="W127" s="184" t="s">
        <v>497</v>
      </c>
      <c r="X127" s="175" t="s">
        <v>495</v>
      </c>
      <c r="Y127" s="175" t="s">
        <v>495</v>
      </c>
      <c r="Z127" s="184" t="s">
        <v>497</v>
      </c>
      <c r="AA127" s="184" t="s">
        <v>497</v>
      </c>
      <c r="AB127" s="184" t="s">
        <v>497</v>
      </c>
      <c r="AC127" s="184" t="s">
        <v>497</v>
      </c>
      <c r="AD127" s="184" t="s">
        <v>497</v>
      </c>
      <c r="AE127" s="175" t="s">
        <v>495</v>
      </c>
      <c r="AF127" s="176" t="s">
        <v>495</v>
      </c>
      <c r="AG127" s="186"/>
      <c r="AH127" s="186"/>
      <c r="AI127" s="203"/>
      <c r="AJ127" s="273">
        <f ca="1">(COUNTA(OFFSET(D127,0,WEEKDAY($A$3,2)):AF127))+IF(AND((_xlfn.DAYS((EOMONTH($A$3,0)),$A$3)=27),(WEEKDAY($A$3,2))=1),0,(COUNTA(E127:(OFFSET(D127,0,(_xlfn.DAYS((EOMONTH($A$3,0)),$A$3))+(WEEKDAY($A$3,2))-28)))))</f>
        <v>29</v>
      </c>
    </row>
    <row r="128" spans="1:40" ht="16.5" customHeight="1" x14ac:dyDescent="0.25">
      <c r="A128" s="200" t="s">
        <v>68</v>
      </c>
      <c r="B128" s="177" t="s">
        <v>348</v>
      </c>
      <c r="C128" s="177">
        <v>12</v>
      </c>
      <c r="D128" s="177">
        <v>8</v>
      </c>
      <c r="E128" s="183" t="s">
        <v>495</v>
      </c>
      <c r="F128" s="174"/>
      <c r="G128" s="183" t="s">
        <v>495</v>
      </c>
      <c r="H128" s="174"/>
      <c r="I128" s="183" t="s">
        <v>495</v>
      </c>
      <c r="J128" s="175"/>
      <c r="K128" s="175"/>
      <c r="L128" s="183" t="s">
        <v>495</v>
      </c>
      <c r="M128" s="174"/>
      <c r="N128" s="183" t="s">
        <v>495</v>
      </c>
      <c r="O128" s="174"/>
      <c r="P128" s="183" t="s">
        <v>495</v>
      </c>
      <c r="Q128" s="175"/>
      <c r="R128" s="175"/>
      <c r="S128" s="183" t="s">
        <v>495</v>
      </c>
      <c r="T128" s="174"/>
      <c r="U128" s="183" t="s">
        <v>495</v>
      </c>
      <c r="V128" s="174"/>
      <c r="W128" s="183" t="s">
        <v>495</v>
      </c>
      <c r="X128" s="175"/>
      <c r="Y128" s="175"/>
      <c r="Z128" s="183" t="s">
        <v>495</v>
      </c>
      <c r="AA128" s="174"/>
      <c r="AB128" s="183" t="s">
        <v>495</v>
      </c>
      <c r="AC128" s="174"/>
      <c r="AD128" s="183" t="s">
        <v>495</v>
      </c>
      <c r="AE128" s="175"/>
      <c r="AF128" s="176"/>
      <c r="AG128" s="185"/>
      <c r="AH128" s="185"/>
      <c r="AI128" s="201"/>
      <c r="AJ128" s="273">
        <f ca="1">(COUNTA(OFFSET(D128,0,WEEKDAY($A$3,2)):AF128))+IF(AND((_xlfn.DAYS((EOMONTH($A$3,0)),$A$3)=27),(WEEKDAY($A$3,2))=1),0,(COUNTA(E128:(OFFSET(D128,0,(_xlfn.DAYS((EOMONTH($A$3,0)),$A$3))+(WEEKDAY($A$3,2))-28)))))</f>
        <v>12</v>
      </c>
    </row>
    <row r="129" spans="1:36" ht="33" customHeight="1" x14ac:dyDescent="0.25">
      <c r="A129" s="200" t="s">
        <v>68</v>
      </c>
      <c r="B129" s="177" t="s">
        <v>348</v>
      </c>
      <c r="C129" s="177">
        <v>48</v>
      </c>
      <c r="D129" s="177">
        <v>4</v>
      </c>
      <c r="E129" s="184" t="s">
        <v>497</v>
      </c>
      <c r="F129" s="184" t="s">
        <v>497</v>
      </c>
      <c r="G129" s="184" t="s">
        <v>497</v>
      </c>
      <c r="H129" s="184" t="s">
        <v>497</v>
      </c>
      <c r="I129" s="184" t="s">
        <v>497</v>
      </c>
      <c r="J129" s="175" t="s">
        <v>495</v>
      </c>
      <c r="K129" s="175" t="s">
        <v>495</v>
      </c>
      <c r="L129" s="184" t="s">
        <v>497</v>
      </c>
      <c r="M129" s="184" t="s">
        <v>497</v>
      </c>
      <c r="N129" s="184" t="s">
        <v>497</v>
      </c>
      <c r="O129" s="184" t="s">
        <v>497</v>
      </c>
      <c r="P129" s="184" t="s">
        <v>497</v>
      </c>
      <c r="Q129" s="175" t="s">
        <v>495</v>
      </c>
      <c r="R129" s="175" t="s">
        <v>495</v>
      </c>
      <c r="S129" s="184" t="s">
        <v>497</v>
      </c>
      <c r="T129" s="184" t="s">
        <v>497</v>
      </c>
      <c r="U129" s="184" t="s">
        <v>497</v>
      </c>
      <c r="V129" s="184" t="s">
        <v>497</v>
      </c>
      <c r="W129" s="184" t="s">
        <v>497</v>
      </c>
      <c r="X129" s="175" t="s">
        <v>495</v>
      </c>
      <c r="Y129" s="175" t="s">
        <v>495</v>
      </c>
      <c r="Z129" s="184" t="s">
        <v>497</v>
      </c>
      <c r="AA129" s="184" t="s">
        <v>497</v>
      </c>
      <c r="AB129" s="184" t="s">
        <v>497</v>
      </c>
      <c r="AC129" s="184" t="s">
        <v>497</v>
      </c>
      <c r="AD129" s="184" t="s">
        <v>497</v>
      </c>
      <c r="AE129" s="175" t="s">
        <v>495</v>
      </c>
      <c r="AF129" s="176" t="s">
        <v>495</v>
      </c>
      <c r="AG129" s="186"/>
      <c r="AH129" s="186"/>
      <c r="AI129" s="203"/>
      <c r="AJ129" s="273">
        <f ca="1">(COUNTA(OFFSET(D129,0,WEEKDAY($A$3,2)):AF129))+IF(AND((_xlfn.DAYS((EOMONTH($A$3,0)),$A$3)=27),(WEEKDAY($A$3,2))=1),0,(COUNTA(E129:(OFFSET(D129,0,(_xlfn.DAYS((EOMONTH($A$3,0)),$A$3))+(WEEKDAY($A$3,2))-28)))))</f>
        <v>29</v>
      </c>
    </row>
    <row r="130" spans="1:36" ht="16.5" customHeight="1" x14ac:dyDescent="0.25">
      <c r="A130" s="200" t="s">
        <v>68</v>
      </c>
      <c r="B130" s="177" t="s">
        <v>349</v>
      </c>
      <c r="C130" s="177">
        <v>2</v>
      </c>
      <c r="D130" s="177">
        <v>1030</v>
      </c>
      <c r="E130" s="183" t="s">
        <v>495</v>
      </c>
      <c r="F130" s="174"/>
      <c r="G130" s="174"/>
      <c r="H130" s="174"/>
      <c r="I130" s="174"/>
      <c r="J130" s="175"/>
      <c r="K130" s="175"/>
      <c r="L130" s="174"/>
      <c r="M130" s="174"/>
      <c r="N130" s="174"/>
      <c r="O130" s="174"/>
      <c r="P130" s="174"/>
      <c r="Q130" s="175"/>
      <c r="R130" s="175"/>
      <c r="S130" s="183" t="s">
        <v>495</v>
      </c>
      <c r="T130" s="174"/>
      <c r="U130" s="174"/>
      <c r="V130" s="174"/>
      <c r="W130" s="174"/>
      <c r="X130" s="175"/>
      <c r="Y130" s="175"/>
      <c r="Z130" s="174"/>
      <c r="AA130" s="174"/>
      <c r="AB130" s="174"/>
      <c r="AC130" s="174"/>
      <c r="AD130" s="174"/>
      <c r="AE130" s="175"/>
      <c r="AF130" s="176"/>
      <c r="AG130" s="185"/>
      <c r="AH130" s="185"/>
      <c r="AI130" s="201"/>
      <c r="AJ130" s="273">
        <f ca="1">(COUNTA(OFFSET(D130,0,WEEKDAY($A$3,2)):AF130))+IF(AND((_xlfn.DAYS((EOMONTH($A$3,0)),$A$3)=27),(WEEKDAY($A$3,2))=1),0,(COUNTA(E130:(OFFSET(D130,0,(_xlfn.DAYS((EOMONTH($A$3,0)),$A$3))+(WEEKDAY($A$3,2))-28)))))</f>
        <v>2</v>
      </c>
    </row>
    <row r="131" spans="1:36" ht="16.5" customHeight="1" x14ac:dyDescent="0.25">
      <c r="A131" s="200" t="s">
        <v>68</v>
      </c>
      <c r="B131" s="177" t="s">
        <v>349</v>
      </c>
      <c r="C131" s="177">
        <v>12</v>
      </c>
      <c r="D131" s="177">
        <v>688</v>
      </c>
      <c r="E131" s="183" t="s">
        <v>495</v>
      </c>
      <c r="F131" s="174"/>
      <c r="G131" s="183" t="s">
        <v>495</v>
      </c>
      <c r="H131" s="174"/>
      <c r="I131" s="183" t="s">
        <v>495</v>
      </c>
      <c r="J131" s="175"/>
      <c r="K131" s="175"/>
      <c r="L131" s="183" t="s">
        <v>495</v>
      </c>
      <c r="M131" s="174"/>
      <c r="N131" s="183" t="s">
        <v>495</v>
      </c>
      <c r="O131" s="174"/>
      <c r="P131" s="183" t="s">
        <v>495</v>
      </c>
      <c r="Q131" s="175"/>
      <c r="R131" s="175"/>
      <c r="S131" s="183" t="s">
        <v>495</v>
      </c>
      <c r="T131" s="174"/>
      <c r="U131" s="183" t="s">
        <v>495</v>
      </c>
      <c r="V131" s="174"/>
      <c r="W131" s="183" t="s">
        <v>495</v>
      </c>
      <c r="X131" s="175"/>
      <c r="Y131" s="175"/>
      <c r="Z131" s="183" t="s">
        <v>495</v>
      </c>
      <c r="AA131" s="174"/>
      <c r="AB131" s="183" t="s">
        <v>495</v>
      </c>
      <c r="AC131" s="174"/>
      <c r="AD131" s="183" t="s">
        <v>495</v>
      </c>
      <c r="AE131" s="175"/>
      <c r="AF131" s="176"/>
      <c r="AG131" s="185"/>
      <c r="AH131" s="185"/>
      <c r="AI131" s="201"/>
      <c r="AJ131" s="273">
        <f ca="1">(COUNTA(OFFSET(D131,0,WEEKDAY($A$3,2)):AF131))+IF(AND((_xlfn.DAYS((EOMONTH($A$3,0)),$A$3)=27),(WEEKDAY($A$3,2))=1),0,(COUNTA(E131:(OFFSET(D131,0,(_xlfn.DAYS((EOMONTH($A$3,0)),$A$3))+(WEEKDAY($A$3,2))-28)))))</f>
        <v>12</v>
      </c>
    </row>
    <row r="132" spans="1:36" ht="16.5" customHeight="1" x14ac:dyDescent="0.25">
      <c r="A132" s="200" t="s">
        <v>68</v>
      </c>
      <c r="B132" s="177" t="s">
        <v>350</v>
      </c>
      <c r="C132" s="177">
        <v>12</v>
      </c>
      <c r="D132" s="177">
        <v>2624.2</v>
      </c>
      <c r="E132" s="183" t="s">
        <v>495</v>
      </c>
      <c r="F132" s="174"/>
      <c r="G132" s="183" t="s">
        <v>495</v>
      </c>
      <c r="H132" s="174"/>
      <c r="I132" s="183" t="s">
        <v>495</v>
      </c>
      <c r="J132" s="175"/>
      <c r="K132" s="175"/>
      <c r="L132" s="183" t="s">
        <v>495</v>
      </c>
      <c r="M132" s="174"/>
      <c r="N132" s="183" t="s">
        <v>495</v>
      </c>
      <c r="O132" s="174"/>
      <c r="P132" s="183" t="s">
        <v>495</v>
      </c>
      <c r="Q132" s="175"/>
      <c r="R132" s="175"/>
      <c r="S132" s="183" t="s">
        <v>495</v>
      </c>
      <c r="T132" s="174"/>
      <c r="U132" s="183" t="s">
        <v>495</v>
      </c>
      <c r="V132" s="174"/>
      <c r="W132" s="183" t="s">
        <v>495</v>
      </c>
      <c r="X132" s="175"/>
      <c r="Y132" s="175"/>
      <c r="Z132" s="183" t="s">
        <v>495</v>
      </c>
      <c r="AA132" s="174"/>
      <c r="AB132" s="183" t="s">
        <v>495</v>
      </c>
      <c r="AC132" s="174"/>
      <c r="AD132" s="183" t="s">
        <v>495</v>
      </c>
      <c r="AE132" s="175"/>
      <c r="AF132" s="176"/>
      <c r="AG132" s="185"/>
      <c r="AH132" s="185"/>
      <c r="AI132" s="201"/>
      <c r="AJ132" s="273">
        <f ca="1">(COUNTA(OFFSET(D132,0,WEEKDAY($A$3,2)):AF132))+IF(AND((_xlfn.DAYS((EOMONTH($A$3,0)),$A$3)=27),(WEEKDAY($A$3,2))=1),0,(COUNTA(E132:(OFFSET(D132,0,(_xlfn.DAYS((EOMONTH($A$3,0)),$A$3))+(WEEKDAY($A$3,2))-28)))))</f>
        <v>12</v>
      </c>
    </row>
    <row r="133" spans="1:36" ht="16.5" customHeight="1" x14ac:dyDescent="0.25">
      <c r="A133" s="200" t="s">
        <v>68</v>
      </c>
      <c r="B133" s="177" t="s">
        <v>391</v>
      </c>
      <c r="C133" s="177">
        <v>2</v>
      </c>
      <c r="D133" s="177">
        <v>16037</v>
      </c>
      <c r="E133" s="183" t="s">
        <v>495</v>
      </c>
      <c r="F133" s="174"/>
      <c r="G133" s="174"/>
      <c r="H133" s="174"/>
      <c r="I133" s="174"/>
      <c r="J133" s="175"/>
      <c r="K133" s="175"/>
      <c r="L133" s="174"/>
      <c r="M133" s="174"/>
      <c r="N133" s="174"/>
      <c r="O133" s="174"/>
      <c r="P133" s="174"/>
      <c r="Q133" s="175"/>
      <c r="R133" s="175"/>
      <c r="S133" s="183" t="s">
        <v>495</v>
      </c>
      <c r="T133" s="174"/>
      <c r="U133" s="174"/>
      <c r="V133" s="174"/>
      <c r="W133" s="174"/>
      <c r="X133" s="175"/>
      <c r="Y133" s="175"/>
      <c r="Z133" s="174"/>
      <c r="AA133" s="174"/>
      <c r="AB133" s="174"/>
      <c r="AC133" s="174"/>
      <c r="AD133" s="174"/>
      <c r="AE133" s="175"/>
      <c r="AF133" s="176"/>
      <c r="AG133" s="185"/>
      <c r="AH133" s="185"/>
      <c r="AI133" s="201"/>
      <c r="AJ133" s="273">
        <f ca="1">(COUNTA(OFFSET(D133,0,WEEKDAY($A$3,2)):AF133))+IF(AND((_xlfn.DAYS((EOMONTH($A$3,0)),$A$3)=27),(WEEKDAY($A$3,2))=1),0,(COUNTA(E133:(OFFSET(D133,0,(_xlfn.DAYS((EOMONTH($A$3,0)),$A$3))+(WEEKDAY($A$3,2))-28)))))</f>
        <v>2</v>
      </c>
    </row>
    <row r="134" spans="1:36" ht="16.5" customHeight="1" x14ac:dyDescent="0.25">
      <c r="A134" s="200" t="s">
        <v>129</v>
      </c>
      <c r="B134" s="177" t="s">
        <v>346</v>
      </c>
      <c r="C134" s="177">
        <v>2</v>
      </c>
      <c r="D134" s="177">
        <v>24</v>
      </c>
      <c r="E134" s="183" t="s">
        <v>495</v>
      </c>
      <c r="F134" s="174"/>
      <c r="G134" s="174"/>
      <c r="H134" s="174"/>
      <c r="I134" s="174"/>
      <c r="J134" s="175"/>
      <c r="K134" s="175"/>
      <c r="L134" s="174"/>
      <c r="M134" s="174"/>
      <c r="N134" s="174"/>
      <c r="O134" s="174"/>
      <c r="P134" s="174"/>
      <c r="Q134" s="175"/>
      <c r="R134" s="175"/>
      <c r="S134" s="183" t="s">
        <v>495</v>
      </c>
      <c r="T134" s="174"/>
      <c r="U134" s="174"/>
      <c r="V134" s="174"/>
      <c r="W134" s="174"/>
      <c r="X134" s="175"/>
      <c r="Y134" s="175"/>
      <c r="Z134" s="174"/>
      <c r="AA134" s="174"/>
      <c r="AB134" s="174"/>
      <c r="AC134" s="174"/>
      <c r="AD134" s="174"/>
      <c r="AE134" s="175"/>
      <c r="AF134" s="176"/>
      <c r="AG134" s="185"/>
      <c r="AH134" s="185"/>
      <c r="AI134" s="201"/>
      <c r="AJ134" s="273">
        <f ca="1">(COUNTA(OFFSET(D134,0,WEEKDAY($A$3,2)):AF134))+IF(AND((_xlfn.DAYS((EOMONTH($A$3,0)),$A$3)=27),(WEEKDAY($A$3,2))=1),0,(COUNTA(E134:(OFFSET(D134,0,(_xlfn.DAYS((EOMONTH($A$3,0)),$A$3))+(WEEKDAY($A$3,2))-28)))))</f>
        <v>2</v>
      </c>
    </row>
    <row r="135" spans="1:36" ht="16.5" customHeight="1" x14ac:dyDescent="0.25">
      <c r="A135" s="200" t="s">
        <v>129</v>
      </c>
      <c r="B135" s="177" t="s">
        <v>347</v>
      </c>
      <c r="C135" s="177">
        <v>4</v>
      </c>
      <c r="D135" s="177">
        <v>1</v>
      </c>
      <c r="E135" s="183" t="s">
        <v>495</v>
      </c>
      <c r="F135" s="174"/>
      <c r="G135" s="174"/>
      <c r="H135" s="174"/>
      <c r="I135" s="174"/>
      <c r="J135" s="175"/>
      <c r="K135" s="175"/>
      <c r="L135" s="183" t="s">
        <v>495</v>
      </c>
      <c r="M135" s="174"/>
      <c r="N135" s="174"/>
      <c r="O135" s="174"/>
      <c r="P135" s="174"/>
      <c r="Q135" s="175"/>
      <c r="R135" s="175"/>
      <c r="S135" s="183" t="s">
        <v>495</v>
      </c>
      <c r="T135" s="174"/>
      <c r="U135" s="174"/>
      <c r="V135" s="174"/>
      <c r="W135" s="174"/>
      <c r="X135" s="175"/>
      <c r="Y135" s="175"/>
      <c r="Z135" s="183" t="s">
        <v>495</v>
      </c>
      <c r="AA135" s="174"/>
      <c r="AB135" s="174"/>
      <c r="AC135" s="174"/>
      <c r="AD135" s="174"/>
      <c r="AE135" s="175"/>
      <c r="AF135" s="176"/>
      <c r="AG135" s="185"/>
      <c r="AH135" s="185"/>
      <c r="AI135" s="201"/>
      <c r="AJ135" s="273">
        <f ca="1">(COUNTA(OFFSET(D135,0,WEEKDAY($A$3,2)):AF135))+IF(AND((_xlfn.DAYS((EOMONTH($A$3,0)),$A$3)=27),(WEEKDAY($A$3,2))=1),0,(COUNTA(E135:(OFFSET(D135,0,(_xlfn.DAYS((EOMONTH($A$3,0)),$A$3))+(WEEKDAY($A$3,2))-28)))))</f>
        <v>4</v>
      </c>
    </row>
    <row r="136" spans="1:36" ht="16.5" customHeight="1" x14ac:dyDescent="0.25">
      <c r="A136" s="200" t="s">
        <v>129</v>
      </c>
      <c r="B136" s="177" t="s">
        <v>350</v>
      </c>
      <c r="C136" s="177">
        <v>2</v>
      </c>
      <c r="D136" s="177">
        <v>411</v>
      </c>
      <c r="E136" s="183" t="s">
        <v>495</v>
      </c>
      <c r="F136" s="174"/>
      <c r="G136" s="174"/>
      <c r="H136" s="174"/>
      <c r="I136" s="174"/>
      <c r="J136" s="175"/>
      <c r="K136" s="175"/>
      <c r="L136" s="174"/>
      <c r="M136" s="174"/>
      <c r="N136" s="174"/>
      <c r="O136" s="174"/>
      <c r="P136" s="174"/>
      <c r="Q136" s="175"/>
      <c r="R136" s="175"/>
      <c r="S136" s="183" t="s">
        <v>495</v>
      </c>
      <c r="T136" s="174"/>
      <c r="U136" s="174"/>
      <c r="V136" s="174"/>
      <c r="W136" s="174"/>
      <c r="X136" s="175"/>
      <c r="Y136" s="175"/>
      <c r="Z136" s="174"/>
      <c r="AA136" s="174"/>
      <c r="AB136" s="174"/>
      <c r="AC136" s="174"/>
      <c r="AD136" s="174"/>
      <c r="AE136" s="175"/>
      <c r="AF136" s="176"/>
      <c r="AG136" s="185"/>
      <c r="AH136" s="185"/>
      <c r="AI136" s="201"/>
      <c r="AJ136" s="273">
        <f ca="1">(COUNTA(OFFSET(D136,0,WEEKDAY($A$3,2)):AF136))+IF(AND((_xlfn.DAYS((EOMONTH($A$3,0)),$A$3)=27),(WEEKDAY($A$3,2))=1),0,(COUNTA(E136:(OFFSET(D136,0,(_xlfn.DAYS((EOMONTH($A$3,0)),$A$3))+(WEEKDAY($A$3,2))-28)))))</f>
        <v>2</v>
      </c>
    </row>
    <row r="137" spans="1:36" ht="16.5" customHeight="1" x14ac:dyDescent="0.25">
      <c r="A137" s="200" t="s">
        <v>129</v>
      </c>
      <c r="B137" s="177" t="s">
        <v>391</v>
      </c>
      <c r="C137" s="177">
        <v>1</v>
      </c>
      <c r="D137" s="177">
        <v>685</v>
      </c>
      <c r="E137" s="183" t="s">
        <v>495</v>
      </c>
      <c r="F137" s="174"/>
      <c r="G137" s="174"/>
      <c r="H137" s="174"/>
      <c r="I137" s="174"/>
      <c r="J137" s="175"/>
      <c r="K137" s="175"/>
      <c r="L137" s="174"/>
      <c r="M137" s="174"/>
      <c r="N137" s="174"/>
      <c r="O137" s="174"/>
      <c r="P137" s="174"/>
      <c r="Q137" s="175"/>
      <c r="R137" s="175"/>
      <c r="S137" s="174"/>
      <c r="T137" s="174"/>
      <c r="U137" s="174"/>
      <c r="V137" s="174"/>
      <c r="W137" s="174"/>
      <c r="X137" s="175"/>
      <c r="Y137" s="175"/>
      <c r="Z137" s="174"/>
      <c r="AA137" s="174"/>
      <c r="AB137" s="174"/>
      <c r="AC137" s="174"/>
      <c r="AD137" s="174"/>
      <c r="AE137" s="175"/>
      <c r="AF137" s="176"/>
      <c r="AG137" s="185"/>
      <c r="AH137" s="185"/>
      <c r="AI137" s="201"/>
      <c r="AJ137" s="273">
        <f ca="1">(COUNTA(OFFSET(D137,0,WEEKDAY($A$3,2)):AF137))+IF(AND((_xlfn.DAYS((EOMONTH($A$3,0)),$A$3)=27),(WEEKDAY($A$3,2))=1),0,(COUNTA(E137:(OFFSET(D137,0,(_xlfn.DAYS((EOMONTH($A$3,0)),$A$3))+(WEEKDAY($A$3,2))-28)))))</f>
        <v>1</v>
      </c>
    </row>
    <row r="138" spans="1:36" ht="16.5" customHeight="1" x14ac:dyDescent="0.25">
      <c r="A138" s="200" t="s">
        <v>69</v>
      </c>
      <c r="B138" s="177" t="s">
        <v>346</v>
      </c>
      <c r="C138" s="177">
        <v>4</v>
      </c>
      <c r="D138" s="177">
        <v>20</v>
      </c>
      <c r="E138" s="183" t="s">
        <v>495</v>
      </c>
      <c r="F138" s="174"/>
      <c r="G138" s="174"/>
      <c r="H138" s="174"/>
      <c r="I138" s="174"/>
      <c r="J138" s="175"/>
      <c r="K138" s="175"/>
      <c r="L138" s="183" t="s">
        <v>495</v>
      </c>
      <c r="M138" s="174"/>
      <c r="N138" s="174"/>
      <c r="O138" s="174"/>
      <c r="P138" s="174"/>
      <c r="Q138" s="175"/>
      <c r="R138" s="175"/>
      <c r="S138" s="183" t="s">
        <v>495</v>
      </c>
      <c r="T138" s="174"/>
      <c r="U138" s="174"/>
      <c r="V138" s="174"/>
      <c r="W138" s="174"/>
      <c r="X138" s="175"/>
      <c r="Y138" s="175"/>
      <c r="Z138" s="183" t="s">
        <v>495</v>
      </c>
      <c r="AA138" s="174"/>
      <c r="AB138" s="174"/>
      <c r="AC138" s="174"/>
      <c r="AD138" s="174"/>
      <c r="AE138" s="175"/>
      <c r="AF138" s="176"/>
      <c r="AG138" s="185"/>
      <c r="AH138" s="185"/>
      <c r="AI138" s="201"/>
      <c r="AJ138" s="273">
        <f ca="1">(COUNTA(OFFSET(D138,0,WEEKDAY($A$3,2)):AF138))+IF(AND((_xlfn.DAYS((EOMONTH($A$3,0)),$A$3)=27),(WEEKDAY($A$3,2))=1),0,(COUNTA(E138:(OFFSET(D138,0,(_xlfn.DAYS((EOMONTH($A$3,0)),$A$3))+(WEEKDAY($A$3,2))-28)))))</f>
        <v>4</v>
      </c>
    </row>
    <row r="139" spans="1:36" ht="16.5" customHeight="1" x14ac:dyDescent="0.25">
      <c r="A139" s="200" t="s">
        <v>69</v>
      </c>
      <c r="B139" s="177" t="s">
        <v>347</v>
      </c>
      <c r="C139" s="177">
        <v>4</v>
      </c>
      <c r="D139" s="177">
        <v>1</v>
      </c>
      <c r="E139" s="183" t="s">
        <v>495</v>
      </c>
      <c r="F139" s="174"/>
      <c r="G139" s="174"/>
      <c r="H139" s="174"/>
      <c r="I139" s="174"/>
      <c r="J139" s="175"/>
      <c r="K139" s="175"/>
      <c r="L139" s="183" t="s">
        <v>495</v>
      </c>
      <c r="M139" s="174"/>
      <c r="N139" s="174"/>
      <c r="O139" s="174"/>
      <c r="P139" s="174"/>
      <c r="Q139" s="175"/>
      <c r="R139" s="175"/>
      <c r="S139" s="183" t="s">
        <v>495</v>
      </c>
      <c r="T139" s="174"/>
      <c r="U139" s="174"/>
      <c r="V139" s="174"/>
      <c r="W139" s="174"/>
      <c r="X139" s="175"/>
      <c r="Y139" s="175"/>
      <c r="Z139" s="183" t="s">
        <v>495</v>
      </c>
      <c r="AA139" s="174"/>
      <c r="AB139" s="174"/>
      <c r="AC139" s="174"/>
      <c r="AD139" s="174"/>
      <c r="AE139" s="175"/>
      <c r="AF139" s="176"/>
      <c r="AG139" s="185"/>
      <c r="AH139" s="185"/>
      <c r="AI139" s="201"/>
      <c r="AJ139" s="273">
        <f ca="1">(COUNTA(OFFSET(D139,0,WEEKDAY($A$3,2)):AF139))+IF(AND((_xlfn.DAYS((EOMONTH($A$3,0)),$A$3)=27),(WEEKDAY($A$3,2))=1),0,(COUNTA(E139:(OFFSET(D139,0,(_xlfn.DAYS((EOMONTH($A$3,0)),$A$3))+(WEEKDAY($A$3,2))-28)))))</f>
        <v>4</v>
      </c>
    </row>
    <row r="140" spans="1:36" ht="16.5" customHeight="1" x14ac:dyDescent="0.25">
      <c r="A140" s="200" t="s">
        <v>6</v>
      </c>
      <c r="B140" s="177" t="s">
        <v>346</v>
      </c>
      <c r="C140" s="177">
        <v>2</v>
      </c>
      <c r="D140" s="177">
        <v>25</v>
      </c>
      <c r="E140" s="183" t="s">
        <v>495</v>
      </c>
      <c r="F140" s="174"/>
      <c r="G140" s="174"/>
      <c r="H140" s="174"/>
      <c r="I140" s="174"/>
      <c r="J140" s="175"/>
      <c r="K140" s="175"/>
      <c r="L140" s="174"/>
      <c r="M140" s="174"/>
      <c r="N140" s="174"/>
      <c r="O140" s="174"/>
      <c r="P140" s="174"/>
      <c r="Q140" s="175"/>
      <c r="R140" s="175"/>
      <c r="S140" s="183" t="s">
        <v>495</v>
      </c>
      <c r="T140" s="174"/>
      <c r="U140" s="174"/>
      <c r="V140" s="174"/>
      <c r="W140" s="174"/>
      <c r="X140" s="175"/>
      <c r="Y140" s="175"/>
      <c r="Z140" s="174"/>
      <c r="AA140" s="174"/>
      <c r="AB140" s="174"/>
      <c r="AC140" s="174"/>
      <c r="AD140" s="174"/>
      <c r="AE140" s="175"/>
      <c r="AF140" s="176"/>
      <c r="AG140" s="185"/>
      <c r="AH140" s="185"/>
      <c r="AI140" s="201"/>
      <c r="AJ140" s="273">
        <f ca="1">(COUNTA(OFFSET(D140,0,WEEKDAY($A$3,2)):AF140))+IF(AND((_xlfn.DAYS((EOMONTH($A$3,0)),$A$3)=27),(WEEKDAY($A$3,2))=1),0,(COUNTA(E140:(OFFSET(D140,0,(_xlfn.DAYS((EOMONTH($A$3,0)),$A$3))+(WEEKDAY($A$3,2))-28)))))</f>
        <v>2</v>
      </c>
    </row>
    <row r="141" spans="1:36" ht="16.5" customHeight="1" x14ac:dyDescent="0.25">
      <c r="A141" s="200" t="s">
        <v>6</v>
      </c>
      <c r="B141" s="177" t="s">
        <v>347</v>
      </c>
      <c r="C141" s="177">
        <v>4</v>
      </c>
      <c r="D141" s="177">
        <v>4</v>
      </c>
      <c r="E141" s="183" t="s">
        <v>495</v>
      </c>
      <c r="F141" s="174"/>
      <c r="G141" s="174"/>
      <c r="H141" s="174"/>
      <c r="I141" s="174"/>
      <c r="J141" s="175"/>
      <c r="K141" s="175"/>
      <c r="L141" s="183" t="s">
        <v>495</v>
      </c>
      <c r="M141" s="174"/>
      <c r="N141" s="174"/>
      <c r="O141" s="174"/>
      <c r="P141" s="174"/>
      <c r="Q141" s="175"/>
      <c r="R141" s="175"/>
      <c r="S141" s="183" t="s">
        <v>495</v>
      </c>
      <c r="T141" s="174"/>
      <c r="U141" s="174"/>
      <c r="V141" s="174"/>
      <c r="W141" s="174"/>
      <c r="X141" s="175"/>
      <c r="Y141" s="175"/>
      <c r="Z141" s="183" t="s">
        <v>495</v>
      </c>
      <c r="AA141" s="174"/>
      <c r="AB141" s="174"/>
      <c r="AC141" s="174"/>
      <c r="AD141" s="174"/>
      <c r="AE141" s="175"/>
      <c r="AF141" s="176"/>
      <c r="AG141" s="185"/>
      <c r="AH141" s="185"/>
      <c r="AI141" s="201"/>
      <c r="AJ141" s="273">
        <f ca="1">(COUNTA(OFFSET(D141,0,WEEKDAY($A$3,2)):AF141))+IF(AND((_xlfn.DAYS((EOMONTH($A$3,0)),$A$3)=27),(WEEKDAY($A$3,2))=1),0,(COUNTA(E141:(OFFSET(D141,0,(_xlfn.DAYS((EOMONTH($A$3,0)),$A$3))+(WEEKDAY($A$3,2))-28)))))</f>
        <v>4</v>
      </c>
    </row>
    <row r="142" spans="1:36" ht="16.5" customHeight="1" x14ac:dyDescent="0.25">
      <c r="A142" s="200" t="s">
        <v>6</v>
      </c>
      <c r="B142" s="177" t="s">
        <v>350</v>
      </c>
      <c r="C142" s="177">
        <v>4</v>
      </c>
      <c r="D142" s="177">
        <v>2541</v>
      </c>
      <c r="E142" s="183" t="s">
        <v>495</v>
      </c>
      <c r="F142" s="174"/>
      <c r="G142" s="174"/>
      <c r="H142" s="174"/>
      <c r="I142" s="174"/>
      <c r="J142" s="175"/>
      <c r="K142" s="175"/>
      <c r="L142" s="183" t="s">
        <v>495</v>
      </c>
      <c r="M142" s="174"/>
      <c r="N142" s="174"/>
      <c r="O142" s="174"/>
      <c r="P142" s="174"/>
      <c r="Q142" s="175"/>
      <c r="R142" s="175"/>
      <c r="S142" s="183" t="s">
        <v>495</v>
      </c>
      <c r="T142" s="174"/>
      <c r="U142" s="174"/>
      <c r="V142" s="174"/>
      <c r="W142" s="174"/>
      <c r="X142" s="175"/>
      <c r="Y142" s="175"/>
      <c r="Z142" s="183" t="s">
        <v>495</v>
      </c>
      <c r="AA142" s="174"/>
      <c r="AB142" s="174"/>
      <c r="AC142" s="174"/>
      <c r="AD142" s="174"/>
      <c r="AE142" s="175"/>
      <c r="AF142" s="176"/>
      <c r="AG142" s="185"/>
      <c r="AH142" s="185"/>
      <c r="AI142" s="201"/>
      <c r="AJ142" s="273">
        <f ca="1">(COUNTA(OFFSET(D142,0,WEEKDAY($A$3,2)):AF142))+IF(AND((_xlfn.DAYS((EOMONTH($A$3,0)),$A$3)=27),(WEEKDAY($A$3,2))=1),0,(COUNTA(E142:(OFFSET(D142,0,(_xlfn.DAYS((EOMONTH($A$3,0)),$A$3))+(WEEKDAY($A$3,2))-28)))))</f>
        <v>4</v>
      </c>
    </row>
    <row r="143" spans="1:36" ht="16.5" customHeight="1" x14ac:dyDescent="0.25">
      <c r="A143" s="200" t="s">
        <v>70</v>
      </c>
      <c r="B143" s="177" t="s">
        <v>346</v>
      </c>
      <c r="C143" s="177">
        <v>4</v>
      </c>
      <c r="D143" s="177">
        <v>5</v>
      </c>
      <c r="E143" s="183" t="s">
        <v>495</v>
      </c>
      <c r="F143" s="174"/>
      <c r="G143" s="174"/>
      <c r="H143" s="174"/>
      <c r="I143" s="174"/>
      <c r="J143" s="175"/>
      <c r="K143" s="175"/>
      <c r="L143" s="183" t="s">
        <v>495</v>
      </c>
      <c r="M143" s="174"/>
      <c r="N143" s="174"/>
      <c r="O143" s="174"/>
      <c r="P143" s="174"/>
      <c r="Q143" s="175"/>
      <c r="R143" s="175"/>
      <c r="S143" s="183" t="s">
        <v>495</v>
      </c>
      <c r="T143" s="174"/>
      <c r="U143" s="174"/>
      <c r="V143" s="174"/>
      <c r="W143" s="174"/>
      <c r="X143" s="175"/>
      <c r="Y143" s="175"/>
      <c r="Z143" s="183" t="s">
        <v>495</v>
      </c>
      <c r="AA143" s="174"/>
      <c r="AB143" s="174"/>
      <c r="AC143" s="174"/>
      <c r="AD143" s="174"/>
      <c r="AE143" s="175"/>
      <c r="AF143" s="176"/>
      <c r="AG143" s="185"/>
      <c r="AH143" s="185"/>
      <c r="AI143" s="201"/>
      <c r="AJ143" s="273">
        <f ca="1">(COUNTA(OFFSET(D143,0,WEEKDAY($A$3,2)):AF143))+IF(AND((_xlfn.DAYS((EOMONTH($A$3,0)),$A$3)=27),(WEEKDAY($A$3,2))=1),0,(COUNTA(E143:(OFFSET(D143,0,(_xlfn.DAYS((EOMONTH($A$3,0)),$A$3))+(WEEKDAY($A$3,2))-28)))))</f>
        <v>4</v>
      </c>
    </row>
    <row r="144" spans="1:36" ht="16.5" customHeight="1" x14ac:dyDescent="0.25">
      <c r="A144" s="200" t="s">
        <v>70</v>
      </c>
      <c r="B144" s="177" t="s">
        <v>347</v>
      </c>
      <c r="C144" s="177">
        <v>2</v>
      </c>
      <c r="D144" s="177">
        <v>1</v>
      </c>
      <c r="E144" s="183" t="s">
        <v>495</v>
      </c>
      <c r="F144" s="174"/>
      <c r="G144" s="174"/>
      <c r="H144" s="174"/>
      <c r="I144" s="174"/>
      <c r="J144" s="175"/>
      <c r="K144" s="175"/>
      <c r="L144" s="174"/>
      <c r="M144" s="174"/>
      <c r="N144" s="174"/>
      <c r="O144" s="174"/>
      <c r="P144" s="174"/>
      <c r="Q144" s="175"/>
      <c r="R144" s="175"/>
      <c r="S144" s="183" t="s">
        <v>495</v>
      </c>
      <c r="T144" s="174"/>
      <c r="U144" s="174"/>
      <c r="V144" s="174"/>
      <c r="W144" s="174"/>
      <c r="X144" s="175"/>
      <c r="Y144" s="175"/>
      <c r="Z144" s="174"/>
      <c r="AA144" s="174"/>
      <c r="AB144" s="174"/>
      <c r="AC144" s="174"/>
      <c r="AD144" s="174"/>
      <c r="AE144" s="175"/>
      <c r="AF144" s="176"/>
      <c r="AG144" s="185"/>
      <c r="AH144" s="185"/>
      <c r="AI144" s="201"/>
      <c r="AJ144" s="273">
        <f ca="1">(COUNTA(OFFSET(D144,0,WEEKDAY($A$3,2)):AF144))+IF(AND((_xlfn.DAYS((EOMONTH($A$3,0)),$A$3)=27),(WEEKDAY($A$3,2))=1),0,(COUNTA(E144:(OFFSET(D144,0,(_xlfn.DAYS((EOMONTH($A$3,0)),$A$3))+(WEEKDAY($A$3,2))-28)))))</f>
        <v>2</v>
      </c>
    </row>
    <row r="145" spans="1:36" ht="16.5" customHeight="1" x14ac:dyDescent="0.25">
      <c r="A145" s="200" t="s">
        <v>252</v>
      </c>
      <c r="B145" s="177" t="s">
        <v>347</v>
      </c>
      <c r="C145" s="177">
        <v>4</v>
      </c>
      <c r="D145" s="177">
        <v>4</v>
      </c>
      <c r="E145" s="183" t="s">
        <v>495</v>
      </c>
      <c r="F145" s="174"/>
      <c r="G145" s="174"/>
      <c r="H145" s="174"/>
      <c r="I145" s="174"/>
      <c r="J145" s="175"/>
      <c r="K145" s="175"/>
      <c r="L145" s="183" t="s">
        <v>495</v>
      </c>
      <c r="M145" s="174"/>
      <c r="N145" s="174"/>
      <c r="O145" s="174"/>
      <c r="P145" s="174"/>
      <c r="Q145" s="175"/>
      <c r="R145" s="175"/>
      <c r="S145" s="183" t="s">
        <v>495</v>
      </c>
      <c r="T145" s="174"/>
      <c r="U145" s="174"/>
      <c r="V145" s="174"/>
      <c r="W145" s="174"/>
      <c r="X145" s="175"/>
      <c r="Y145" s="175"/>
      <c r="Z145" s="183" t="s">
        <v>495</v>
      </c>
      <c r="AA145" s="174"/>
      <c r="AB145" s="174"/>
      <c r="AC145" s="174"/>
      <c r="AD145" s="174"/>
      <c r="AE145" s="175"/>
      <c r="AF145" s="176"/>
      <c r="AG145" s="185"/>
      <c r="AH145" s="185"/>
      <c r="AI145" s="201"/>
      <c r="AJ145" s="273">
        <f ca="1">(COUNTA(OFFSET(D145,0,WEEKDAY($A$3,2)):AF145))+IF(AND((_xlfn.DAYS((EOMONTH($A$3,0)),$A$3)=27),(WEEKDAY($A$3,2))=1),0,(COUNTA(E145:(OFFSET(D145,0,(_xlfn.DAYS((EOMONTH($A$3,0)),$A$3))+(WEEKDAY($A$3,2))-28)))))</f>
        <v>4</v>
      </c>
    </row>
    <row r="146" spans="1:36" ht="16.5" customHeight="1" x14ac:dyDescent="0.25">
      <c r="A146" s="200" t="s">
        <v>252</v>
      </c>
      <c r="B146" s="177" t="s">
        <v>348</v>
      </c>
      <c r="C146" s="177">
        <v>4</v>
      </c>
      <c r="D146" s="177">
        <v>1</v>
      </c>
      <c r="E146" s="183" t="s">
        <v>495</v>
      </c>
      <c r="F146" s="174"/>
      <c r="G146" s="174"/>
      <c r="H146" s="174"/>
      <c r="I146" s="174"/>
      <c r="J146" s="175"/>
      <c r="K146" s="175"/>
      <c r="L146" s="183" t="s">
        <v>495</v>
      </c>
      <c r="M146" s="174"/>
      <c r="N146" s="174"/>
      <c r="O146" s="174"/>
      <c r="P146" s="174"/>
      <c r="Q146" s="175"/>
      <c r="R146" s="175"/>
      <c r="S146" s="183" t="s">
        <v>495</v>
      </c>
      <c r="T146" s="174"/>
      <c r="U146" s="174"/>
      <c r="V146" s="174"/>
      <c r="W146" s="174"/>
      <c r="X146" s="175"/>
      <c r="Y146" s="175"/>
      <c r="Z146" s="183" t="s">
        <v>495</v>
      </c>
      <c r="AA146" s="174"/>
      <c r="AB146" s="174"/>
      <c r="AC146" s="174"/>
      <c r="AD146" s="174"/>
      <c r="AE146" s="175"/>
      <c r="AF146" s="176"/>
      <c r="AG146" s="185"/>
      <c r="AH146" s="185"/>
      <c r="AI146" s="201"/>
      <c r="AJ146" s="273">
        <f ca="1">(COUNTA(OFFSET(D146,0,WEEKDAY($A$3,2)):AF146))+IF(AND((_xlfn.DAYS((EOMONTH($A$3,0)),$A$3)=27),(WEEKDAY($A$3,2))=1),0,(COUNTA(E146:(OFFSET(D146,0,(_xlfn.DAYS((EOMONTH($A$3,0)),$A$3))+(WEEKDAY($A$3,2))-28)))))</f>
        <v>4</v>
      </c>
    </row>
    <row r="147" spans="1:36" ht="16.5" customHeight="1" x14ac:dyDescent="0.25">
      <c r="A147" s="200" t="s">
        <v>252</v>
      </c>
      <c r="B147" s="177" t="s">
        <v>350</v>
      </c>
      <c r="C147" s="177">
        <v>4</v>
      </c>
      <c r="D147" s="177">
        <v>460</v>
      </c>
      <c r="E147" s="183" t="s">
        <v>495</v>
      </c>
      <c r="F147" s="174"/>
      <c r="G147" s="174"/>
      <c r="H147" s="174"/>
      <c r="I147" s="174"/>
      <c r="J147" s="175"/>
      <c r="K147" s="175"/>
      <c r="L147" s="183" t="s">
        <v>495</v>
      </c>
      <c r="M147" s="174"/>
      <c r="N147" s="174"/>
      <c r="O147" s="174"/>
      <c r="P147" s="174"/>
      <c r="Q147" s="175"/>
      <c r="R147" s="175"/>
      <c r="S147" s="183" t="s">
        <v>495</v>
      </c>
      <c r="T147" s="174"/>
      <c r="U147" s="174"/>
      <c r="V147" s="174"/>
      <c r="W147" s="174"/>
      <c r="X147" s="175"/>
      <c r="Y147" s="175"/>
      <c r="Z147" s="183" t="s">
        <v>495</v>
      </c>
      <c r="AA147" s="174"/>
      <c r="AB147" s="174"/>
      <c r="AC147" s="174"/>
      <c r="AD147" s="174"/>
      <c r="AE147" s="175"/>
      <c r="AF147" s="176"/>
      <c r="AG147" s="185"/>
      <c r="AH147" s="185"/>
      <c r="AI147" s="201"/>
      <c r="AJ147" s="273">
        <f ca="1">(COUNTA(OFFSET(D147,0,WEEKDAY($A$3,2)):AF147))+IF(AND((_xlfn.DAYS((EOMONTH($A$3,0)),$A$3)=27),(WEEKDAY($A$3,2))=1),0,(COUNTA(E147:(OFFSET(D147,0,(_xlfn.DAYS((EOMONTH($A$3,0)),$A$3))+(WEEKDAY($A$3,2))-28)))))</f>
        <v>4</v>
      </c>
    </row>
    <row r="148" spans="1:36" ht="16.5" customHeight="1" x14ac:dyDescent="0.25">
      <c r="A148" s="200" t="s">
        <v>252</v>
      </c>
      <c r="B148" s="177" t="s">
        <v>391</v>
      </c>
      <c r="C148" s="177">
        <v>1</v>
      </c>
      <c r="D148" s="177">
        <v>190</v>
      </c>
      <c r="E148" s="183" t="s">
        <v>495</v>
      </c>
      <c r="F148" s="174"/>
      <c r="G148" s="174"/>
      <c r="H148" s="174"/>
      <c r="I148" s="174"/>
      <c r="J148" s="175"/>
      <c r="K148" s="175"/>
      <c r="L148" s="174"/>
      <c r="M148" s="174"/>
      <c r="N148" s="174"/>
      <c r="O148" s="174"/>
      <c r="P148" s="174"/>
      <c r="Q148" s="175"/>
      <c r="R148" s="175"/>
      <c r="S148" s="174"/>
      <c r="T148" s="174"/>
      <c r="U148" s="174"/>
      <c r="V148" s="174"/>
      <c r="W148" s="174"/>
      <c r="X148" s="175"/>
      <c r="Y148" s="175"/>
      <c r="Z148" s="174"/>
      <c r="AA148" s="174"/>
      <c r="AB148" s="174"/>
      <c r="AC148" s="174"/>
      <c r="AD148" s="174"/>
      <c r="AE148" s="175"/>
      <c r="AF148" s="176"/>
      <c r="AG148" s="185"/>
      <c r="AH148" s="185"/>
      <c r="AI148" s="201"/>
      <c r="AJ148" s="273">
        <f ca="1">(COUNTA(OFFSET(D148,0,WEEKDAY($A$3,2)):AF148))+IF(AND((_xlfn.DAYS((EOMONTH($A$3,0)),$A$3)=27),(WEEKDAY($A$3,2))=1),0,(COUNTA(E148:(OFFSET(D148,0,(_xlfn.DAYS((EOMONTH($A$3,0)),$A$3))+(WEEKDAY($A$3,2))-28)))))</f>
        <v>1</v>
      </c>
    </row>
    <row r="149" spans="1:36" ht="16.5" customHeight="1" x14ac:dyDescent="0.25">
      <c r="A149" s="200" t="s">
        <v>130</v>
      </c>
      <c r="B149" s="177" t="s">
        <v>346</v>
      </c>
      <c r="C149" s="177">
        <v>2</v>
      </c>
      <c r="D149" s="177">
        <v>12</v>
      </c>
      <c r="E149" s="183" t="s">
        <v>495</v>
      </c>
      <c r="F149" s="174"/>
      <c r="G149" s="174"/>
      <c r="H149" s="174"/>
      <c r="I149" s="174"/>
      <c r="J149" s="175"/>
      <c r="K149" s="175"/>
      <c r="L149" s="174"/>
      <c r="M149" s="174"/>
      <c r="N149" s="174"/>
      <c r="O149" s="174"/>
      <c r="P149" s="174"/>
      <c r="Q149" s="175"/>
      <c r="R149" s="175"/>
      <c r="S149" s="183" t="s">
        <v>495</v>
      </c>
      <c r="T149" s="174"/>
      <c r="U149" s="174"/>
      <c r="V149" s="174"/>
      <c r="W149" s="174"/>
      <c r="X149" s="175"/>
      <c r="Y149" s="175"/>
      <c r="Z149" s="174"/>
      <c r="AA149" s="174"/>
      <c r="AB149" s="174"/>
      <c r="AC149" s="174"/>
      <c r="AD149" s="174"/>
      <c r="AE149" s="175"/>
      <c r="AF149" s="176"/>
      <c r="AG149" s="185"/>
      <c r="AH149" s="185"/>
      <c r="AI149" s="201"/>
      <c r="AJ149" s="273">
        <f ca="1">(COUNTA(OFFSET(D149,0,WEEKDAY($A$3,2)):AF149))+IF(AND((_xlfn.DAYS((EOMONTH($A$3,0)),$A$3)=27),(WEEKDAY($A$3,2))=1),0,(COUNTA(E149:(OFFSET(D149,0,(_xlfn.DAYS((EOMONTH($A$3,0)),$A$3))+(WEEKDAY($A$3,2))-28)))))</f>
        <v>2</v>
      </c>
    </row>
    <row r="150" spans="1:36" ht="16.5" customHeight="1" x14ac:dyDescent="0.25">
      <c r="A150" s="200" t="s">
        <v>130</v>
      </c>
      <c r="B150" s="177" t="s">
        <v>347</v>
      </c>
      <c r="C150" s="177">
        <v>4</v>
      </c>
      <c r="D150" s="177">
        <v>1</v>
      </c>
      <c r="E150" s="183" t="s">
        <v>495</v>
      </c>
      <c r="F150" s="174"/>
      <c r="G150" s="174"/>
      <c r="H150" s="174"/>
      <c r="I150" s="174"/>
      <c r="J150" s="175"/>
      <c r="K150" s="175"/>
      <c r="L150" s="183" t="s">
        <v>495</v>
      </c>
      <c r="M150" s="174"/>
      <c r="N150" s="174"/>
      <c r="O150" s="174"/>
      <c r="P150" s="174"/>
      <c r="Q150" s="175"/>
      <c r="R150" s="175"/>
      <c r="S150" s="183" t="s">
        <v>495</v>
      </c>
      <c r="T150" s="174"/>
      <c r="U150" s="174"/>
      <c r="V150" s="174"/>
      <c r="W150" s="174"/>
      <c r="X150" s="175"/>
      <c r="Y150" s="175"/>
      <c r="Z150" s="183" t="s">
        <v>495</v>
      </c>
      <c r="AA150" s="174"/>
      <c r="AB150" s="174"/>
      <c r="AC150" s="174"/>
      <c r="AD150" s="174"/>
      <c r="AE150" s="175"/>
      <c r="AF150" s="176"/>
      <c r="AG150" s="185"/>
      <c r="AH150" s="185"/>
      <c r="AI150" s="201"/>
      <c r="AJ150" s="273">
        <f ca="1">(COUNTA(OFFSET(D150,0,WEEKDAY($A$3,2)):AF150))+IF(AND((_xlfn.DAYS((EOMONTH($A$3,0)),$A$3)=27),(WEEKDAY($A$3,2))=1),0,(COUNTA(E150:(OFFSET(D150,0,(_xlfn.DAYS((EOMONTH($A$3,0)),$A$3))+(WEEKDAY($A$3,2))-28)))))</f>
        <v>4</v>
      </c>
    </row>
    <row r="151" spans="1:36" ht="16.5" customHeight="1" x14ac:dyDescent="0.25">
      <c r="A151" s="200" t="s">
        <v>130</v>
      </c>
      <c r="B151" s="177" t="s">
        <v>350</v>
      </c>
      <c r="C151" s="177">
        <v>2</v>
      </c>
      <c r="D151" s="177">
        <v>126</v>
      </c>
      <c r="E151" s="183" t="s">
        <v>495</v>
      </c>
      <c r="F151" s="174"/>
      <c r="G151" s="174"/>
      <c r="H151" s="174"/>
      <c r="I151" s="174"/>
      <c r="J151" s="175"/>
      <c r="K151" s="175"/>
      <c r="L151" s="174"/>
      <c r="M151" s="174"/>
      <c r="N151" s="174"/>
      <c r="O151" s="174"/>
      <c r="P151" s="174"/>
      <c r="Q151" s="175"/>
      <c r="R151" s="175"/>
      <c r="S151" s="183" t="s">
        <v>495</v>
      </c>
      <c r="T151" s="174"/>
      <c r="U151" s="174"/>
      <c r="V151" s="174"/>
      <c r="W151" s="174"/>
      <c r="X151" s="175"/>
      <c r="Y151" s="175"/>
      <c r="Z151" s="174"/>
      <c r="AA151" s="174"/>
      <c r="AB151" s="174"/>
      <c r="AC151" s="174"/>
      <c r="AD151" s="174"/>
      <c r="AE151" s="175"/>
      <c r="AF151" s="176"/>
      <c r="AG151" s="185"/>
      <c r="AH151" s="185"/>
      <c r="AI151" s="201"/>
      <c r="AJ151" s="273">
        <f ca="1">(COUNTA(OFFSET(D151,0,WEEKDAY($A$3,2)):AF151))+IF(AND((_xlfn.DAYS((EOMONTH($A$3,0)),$A$3)=27),(WEEKDAY($A$3,2))=1),0,(COUNTA(E151:(OFFSET(D151,0,(_xlfn.DAYS((EOMONTH($A$3,0)),$A$3))+(WEEKDAY($A$3,2))-28)))))</f>
        <v>2</v>
      </c>
    </row>
    <row r="152" spans="1:36" ht="16.5" customHeight="1" x14ac:dyDescent="0.25">
      <c r="A152" s="200" t="s">
        <v>130</v>
      </c>
      <c r="B152" s="177" t="s">
        <v>391</v>
      </c>
      <c r="C152" s="177">
        <v>1</v>
      </c>
      <c r="D152" s="177">
        <v>210</v>
      </c>
      <c r="E152" s="183" t="s">
        <v>495</v>
      </c>
      <c r="F152" s="174"/>
      <c r="G152" s="174"/>
      <c r="H152" s="174"/>
      <c r="I152" s="174"/>
      <c r="J152" s="175"/>
      <c r="K152" s="175"/>
      <c r="L152" s="174"/>
      <c r="M152" s="174"/>
      <c r="N152" s="174"/>
      <c r="O152" s="174"/>
      <c r="P152" s="174"/>
      <c r="Q152" s="175"/>
      <c r="R152" s="175"/>
      <c r="S152" s="174"/>
      <c r="T152" s="174"/>
      <c r="U152" s="174"/>
      <c r="V152" s="174"/>
      <c r="W152" s="174"/>
      <c r="X152" s="175"/>
      <c r="Y152" s="175"/>
      <c r="Z152" s="174"/>
      <c r="AA152" s="174"/>
      <c r="AB152" s="174"/>
      <c r="AC152" s="174"/>
      <c r="AD152" s="174"/>
      <c r="AE152" s="175"/>
      <c r="AF152" s="176"/>
      <c r="AG152" s="185"/>
      <c r="AH152" s="185"/>
      <c r="AI152" s="201"/>
      <c r="AJ152" s="273">
        <f ca="1">(COUNTA(OFFSET(D152,0,WEEKDAY($A$3,2)):AF152))+IF(AND((_xlfn.DAYS((EOMONTH($A$3,0)),$A$3)=27),(WEEKDAY($A$3,2))=1),0,(COUNTA(E152:(OFFSET(D152,0,(_xlfn.DAYS((EOMONTH($A$3,0)),$A$3))+(WEEKDAY($A$3,2))-28)))))</f>
        <v>1</v>
      </c>
    </row>
    <row r="153" spans="1:36" ht="16.5" customHeight="1" x14ac:dyDescent="0.25">
      <c r="A153" s="200" t="s">
        <v>310</v>
      </c>
      <c r="B153" s="177" t="s">
        <v>346</v>
      </c>
      <c r="C153" s="177">
        <v>4</v>
      </c>
      <c r="D153" s="177">
        <v>24</v>
      </c>
      <c r="E153" s="183" t="s">
        <v>495</v>
      </c>
      <c r="F153" s="174"/>
      <c r="G153" s="174"/>
      <c r="H153" s="174"/>
      <c r="I153" s="174"/>
      <c r="J153" s="175"/>
      <c r="K153" s="175"/>
      <c r="L153" s="183" t="s">
        <v>495</v>
      </c>
      <c r="M153" s="174"/>
      <c r="N153" s="174"/>
      <c r="O153" s="174"/>
      <c r="P153" s="174"/>
      <c r="Q153" s="175"/>
      <c r="R153" s="175"/>
      <c r="S153" s="183" t="s">
        <v>495</v>
      </c>
      <c r="T153" s="174"/>
      <c r="U153" s="174"/>
      <c r="V153" s="174"/>
      <c r="W153" s="174"/>
      <c r="X153" s="175"/>
      <c r="Y153" s="175"/>
      <c r="Z153" s="183" t="s">
        <v>495</v>
      </c>
      <c r="AA153" s="174"/>
      <c r="AB153" s="174"/>
      <c r="AC153" s="174"/>
      <c r="AD153" s="174"/>
      <c r="AE153" s="175"/>
      <c r="AF153" s="176"/>
      <c r="AG153" s="185"/>
      <c r="AH153" s="185"/>
      <c r="AI153" s="201"/>
      <c r="AJ153" s="273">
        <f ca="1">(COUNTA(OFFSET(D153,0,WEEKDAY($A$3,2)):AF153))+IF(AND((_xlfn.DAYS((EOMONTH($A$3,0)),$A$3)=27),(WEEKDAY($A$3,2))=1),0,(COUNTA(E153:(OFFSET(D153,0,(_xlfn.DAYS((EOMONTH($A$3,0)),$A$3))+(WEEKDAY($A$3,2))-28)))))</f>
        <v>4</v>
      </c>
    </row>
    <row r="154" spans="1:36" ht="16.5" customHeight="1" x14ac:dyDescent="0.25">
      <c r="A154" s="200" t="s">
        <v>310</v>
      </c>
      <c r="B154" s="177" t="s">
        <v>347</v>
      </c>
      <c r="C154" s="177">
        <v>4</v>
      </c>
      <c r="D154" s="177">
        <v>2</v>
      </c>
      <c r="E154" s="183" t="s">
        <v>495</v>
      </c>
      <c r="F154" s="174"/>
      <c r="G154" s="174"/>
      <c r="H154" s="174"/>
      <c r="I154" s="174"/>
      <c r="J154" s="175"/>
      <c r="K154" s="175"/>
      <c r="L154" s="183" t="s">
        <v>495</v>
      </c>
      <c r="M154" s="174"/>
      <c r="N154" s="174"/>
      <c r="O154" s="174"/>
      <c r="P154" s="174"/>
      <c r="Q154" s="175"/>
      <c r="R154" s="175"/>
      <c r="S154" s="183" t="s">
        <v>495</v>
      </c>
      <c r="T154" s="174"/>
      <c r="U154" s="174"/>
      <c r="V154" s="174"/>
      <c r="W154" s="174"/>
      <c r="X154" s="175"/>
      <c r="Y154" s="175"/>
      <c r="Z154" s="183" t="s">
        <v>495</v>
      </c>
      <c r="AA154" s="174"/>
      <c r="AB154" s="174"/>
      <c r="AC154" s="174"/>
      <c r="AD154" s="174"/>
      <c r="AE154" s="175"/>
      <c r="AF154" s="176"/>
      <c r="AG154" s="185"/>
      <c r="AH154" s="185"/>
      <c r="AI154" s="201"/>
      <c r="AJ154" s="273">
        <f ca="1">(COUNTA(OFFSET(D154,0,WEEKDAY($A$3,2)):AF154))+IF(AND((_xlfn.DAYS((EOMONTH($A$3,0)),$A$3)=27),(WEEKDAY($A$3,2))=1),0,(COUNTA(E154:(OFFSET(D154,0,(_xlfn.DAYS((EOMONTH($A$3,0)),$A$3))+(WEEKDAY($A$3,2))-28)))))</f>
        <v>4</v>
      </c>
    </row>
    <row r="155" spans="1:36" ht="16.5" customHeight="1" x14ac:dyDescent="0.25">
      <c r="A155" s="200" t="s">
        <v>310</v>
      </c>
      <c r="B155" s="177" t="s">
        <v>350</v>
      </c>
      <c r="C155" s="177">
        <v>2</v>
      </c>
      <c r="D155" s="177">
        <v>314</v>
      </c>
      <c r="E155" s="183" t="s">
        <v>495</v>
      </c>
      <c r="F155" s="174"/>
      <c r="G155" s="174"/>
      <c r="H155" s="174"/>
      <c r="I155" s="174"/>
      <c r="J155" s="175"/>
      <c r="K155" s="175"/>
      <c r="L155" s="174"/>
      <c r="M155" s="174"/>
      <c r="N155" s="174"/>
      <c r="O155" s="174"/>
      <c r="P155" s="174"/>
      <c r="Q155" s="175"/>
      <c r="R155" s="175"/>
      <c r="S155" s="183" t="s">
        <v>495</v>
      </c>
      <c r="T155" s="174"/>
      <c r="U155" s="174"/>
      <c r="V155" s="174"/>
      <c r="W155" s="174"/>
      <c r="X155" s="175"/>
      <c r="Y155" s="175"/>
      <c r="Z155" s="174"/>
      <c r="AA155" s="174"/>
      <c r="AB155" s="174"/>
      <c r="AC155" s="174"/>
      <c r="AD155" s="174"/>
      <c r="AE155" s="175"/>
      <c r="AF155" s="176"/>
      <c r="AG155" s="185"/>
      <c r="AH155" s="185"/>
      <c r="AI155" s="201"/>
      <c r="AJ155" s="273">
        <f ca="1">(COUNTA(OFFSET(D155,0,WEEKDAY($A$3,2)):AF155))+IF(AND((_xlfn.DAYS((EOMONTH($A$3,0)),$A$3)=27),(WEEKDAY($A$3,2))=1),0,(COUNTA(E155:(OFFSET(D155,0,(_xlfn.DAYS((EOMONTH($A$3,0)),$A$3))+(WEEKDAY($A$3,2))-28)))))</f>
        <v>2</v>
      </c>
    </row>
    <row r="156" spans="1:36" ht="16.5" customHeight="1" x14ac:dyDescent="0.25">
      <c r="A156" s="200" t="s">
        <v>310</v>
      </c>
      <c r="B156" s="177" t="s">
        <v>391</v>
      </c>
      <c r="C156" s="177">
        <v>1</v>
      </c>
      <c r="D156" s="177">
        <v>250</v>
      </c>
      <c r="E156" s="183" t="s">
        <v>495</v>
      </c>
      <c r="F156" s="174"/>
      <c r="G156" s="174"/>
      <c r="H156" s="174"/>
      <c r="I156" s="174"/>
      <c r="J156" s="175"/>
      <c r="K156" s="175"/>
      <c r="L156" s="174"/>
      <c r="M156" s="174"/>
      <c r="N156" s="174"/>
      <c r="O156" s="174"/>
      <c r="P156" s="174"/>
      <c r="Q156" s="175"/>
      <c r="R156" s="175"/>
      <c r="S156" s="174"/>
      <c r="T156" s="174"/>
      <c r="U156" s="174"/>
      <c r="V156" s="174"/>
      <c r="W156" s="174"/>
      <c r="X156" s="175"/>
      <c r="Y156" s="175"/>
      <c r="Z156" s="174"/>
      <c r="AA156" s="174"/>
      <c r="AB156" s="174"/>
      <c r="AC156" s="174"/>
      <c r="AD156" s="174"/>
      <c r="AE156" s="175"/>
      <c r="AF156" s="176"/>
      <c r="AG156" s="185"/>
      <c r="AH156" s="185"/>
      <c r="AI156" s="201"/>
      <c r="AJ156" s="273">
        <f ca="1">(COUNTA(OFFSET(D156,0,WEEKDAY($A$3,2)):AF156))+IF(AND((_xlfn.DAYS((EOMONTH($A$3,0)),$A$3)=27),(WEEKDAY($A$3,2))=1),0,(COUNTA(E156:(OFFSET(D156,0,(_xlfn.DAYS((EOMONTH($A$3,0)),$A$3))+(WEEKDAY($A$3,2))-28)))))</f>
        <v>1</v>
      </c>
    </row>
    <row r="157" spans="1:36" ht="16.5" customHeight="1" x14ac:dyDescent="0.25">
      <c r="A157" s="200" t="s">
        <v>311</v>
      </c>
      <c r="B157" s="177" t="s">
        <v>347</v>
      </c>
      <c r="C157" s="177">
        <v>2</v>
      </c>
      <c r="D157" s="177">
        <v>2</v>
      </c>
      <c r="E157" s="183" t="s">
        <v>495</v>
      </c>
      <c r="F157" s="174"/>
      <c r="G157" s="174"/>
      <c r="H157" s="174"/>
      <c r="I157" s="174"/>
      <c r="J157" s="175"/>
      <c r="K157" s="175"/>
      <c r="L157" s="174"/>
      <c r="M157" s="174"/>
      <c r="N157" s="174"/>
      <c r="O157" s="174"/>
      <c r="P157" s="174"/>
      <c r="Q157" s="175"/>
      <c r="R157" s="175"/>
      <c r="S157" s="183" t="s">
        <v>495</v>
      </c>
      <c r="T157" s="174"/>
      <c r="U157" s="174"/>
      <c r="V157" s="174"/>
      <c r="W157" s="174"/>
      <c r="X157" s="175"/>
      <c r="Y157" s="175"/>
      <c r="Z157" s="174"/>
      <c r="AA157" s="174"/>
      <c r="AB157" s="174"/>
      <c r="AC157" s="174"/>
      <c r="AD157" s="174"/>
      <c r="AE157" s="175"/>
      <c r="AF157" s="176"/>
      <c r="AG157" s="185"/>
      <c r="AH157" s="185"/>
      <c r="AI157" s="201"/>
      <c r="AJ157" s="273">
        <f ca="1">(COUNTA(OFFSET(D157,0,WEEKDAY($A$3,2)):AF157))+IF(AND((_xlfn.DAYS((EOMONTH($A$3,0)),$A$3)=27),(WEEKDAY($A$3,2))=1),0,(COUNTA(E157:(OFFSET(D157,0,(_xlfn.DAYS((EOMONTH($A$3,0)),$A$3))+(WEEKDAY($A$3,2))-28)))))</f>
        <v>2</v>
      </c>
    </row>
    <row r="158" spans="1:36" ht="16.5" customHeight="1" x14ac:dyDescent="0.25">
      <c r="A158" s="200" t="s">
        <v>311</v>
      </c>
      <c r="B158" s="177" t="s">
        <v>347</v>
      </c>
      <c r="C158" s="177">
        <v>4</v>
      </c>
      <c r="D158" s="177">
        <v>2</v>
      </c>
      <c r="E158" s="183" t="s">
        <v>495</v>
      </c>
      <c r="F158" s="174"/>
      <c r="G158" s="174"/>
      <c r="H158" s="174"/>
      <c r="I158" s="174"/>
      <c r="J158" s="175"/>
      <c r="K158" s="175"/>
      <c r="L158" s="183" t="s">
        <v>495</v>
      </c>
      <c r="M158" s="174"/>
      <c r="N158" s="174"/>
      <c r="O158" s="174"/>
      <c r="P158" s="174"/>
      <c r="Q158" s="175"/>
      <c r="R158" s="175"/>
      <c r="S158" s="183" t="s">
        <v>495</v>
      </c>
      <c r="T158" s="174"/>
      <c r="U158" s="174"/>
      <c r="V158" s="174"/>
      <c r="W158" s="174"/>
      <c r="X158" s="175"/>
      <c r="Y158" s="175"/>
      <c r="Z158" s="183" t="s">
        <v>495</v>
      </c>
      <c r="AA158" s="174"/>
      <c r="AB158" s="174"/>
      <c r="AC158" s="174"/>
      <c r="AD158" s="174"/>
      <c r="AE158" s="175"/>
      <c r="AF158" s="176"/>
      <c r="AG158" s="185"/>
      <c r="AH158" s="185"/>
      <c r="AI158" s="201"/>
      <c r="AJ158" s="273">
        <f ca="1">(COUNTA(OFFSET(D158,0,WEEKDAY($A$3,2)):AF158))+IF(AND((_xlfn.DAYS((EOMONTH($A$3,0)),$A$3)=27),(WEEKDAY($A$3,2))=1),0,(COUNTA(E158:(OFFSET(D158,0,(_xlfn.DAYS((EOMONTH($A$3,0)),$A$3))+(WEEKDAY($A$3,2))-28)))))</f>
        <v>4</v>
      </c>
    </row>
    <row r="159" spans="1:36" ht="16.5" customHeight="1" x14ac:dyDescent="0.25">
      <c r="A159" s="200" t="s">
        <v>311</v>
      </c>
      <c r="B159" s="177" t="s">
        <v>350</v>
      </c>
      <c r="C159" s="177">
        <v>4</v>
      </c>
      <c r="D159" s="177">
        <v>1199</v>
      </c>
      <c r="E159" s="183" t="s">
        <v>495</v>
      </c>
      <c r="F159" s="174"/>
      <c r="G159" s="174"/>
      <c r="H159" s="174"/>
      <c r="I159" s="174"/>
      <c r="J159" s="175"/>
      <c r="K159" s="175"/>
      <c r="L159" s="183" t="s">
        <v>495</v>
      </c>
      <c r="M159" s="174"/>
      <c r="N159" s="174"/>
      <c r="O159" s="174"/>
      <c r="P159" s="174"/>
      <c r="Q159" s="175"/>
      <c r="R159" s="175"/>
      <c r="S159" s="183" t="s">
        <v>495</v>
      </c>
      <c r="T159" s="174"/>
      <c r="U159" s="174"/>
      <c r="V159" s="174"/>
      <c r="W159" s="174"/>
      <c r="X159" s="175"/>
      <c r="Y159" s="175"/>
      <c r="Z159" s="183" t="s">
        <v>495</v>
      </c>
      <c r="AA159" s="174"/>
      <c r="AB159" s="174"/>
      <c r="AC159" s="174"/>
      <c r="AD159" s="174"/>
      <c r="AE159" s="175"/>
      <c r="AF159" s="176"/>
      <c r="AG159" s="185"/>
      <c r="AH159" s="185"/>
      <c r="AI159" s="201"/>
      <c r="AJ159" s="273">
        <f ca="1">(COUNTA(OFFSET(D159,0,WEEKDAY($A$3,2)):AF159))+IF(AND((_xlfn.DAYS((EOMONTH($A$3,0)),$A$3)=27),(WEEKDAY($A$3,2))=1),0,(COUNTA(E159:(OFFSET(D159,0,(_xlfn.DAYS((EOMONTH($A$3,0)),$A$3))+(WEEKDAY($A$3,2))-28)))))</f>
        <v>4</v>
      </c>
    </row>
    <row r="160" spans="1:36" ht="16.5" customHeight="1" x14ac:dyDescent="0.25">
      <c r="A160" s="200" t="s">
        <v>311</v>
      </c>
      <c r="B160" s="177" t="s">
        <v>391</v>
      </c>
      <c r="C160" s="177">
        <v>1</v>
      </c>
      <c r="D160" s="177">
        <v>90</v>
      </c>
      <c r="E160" s="183" t="s">
        <v>495</v>
      </c>
      <c r="F160" s="174"/>
      <c r="G160" s="174"/>
      <c r="H160" s="174"/>
      <c r="I160" s="174"/>
      <c r="J160" s="175"/>
      <c r="K160" s="175"/>
      <c r="L160" s="174"/>
      <c r="M160" s="174"/>
      <c r="N160" s="174"/>
      <c r="O160" s="174"/>
      <c r="P160" s="174"/>
      <c r="Q160" s="175"/>
      <c r="R160" s="175"/>
      <c r="S160" s="174"/>
      <c r="T160" s="174"/>
      <c r="U160" s="174"/>
      <c r="V160" s="174"/>
      <c r="W160" s="174"/>
      <c r="X160" s="175"/>
      <c r="Y160" s="175"/>
      <c r="Z160" s="174"/>
      <c r="AA160" s="174"/>
      <c r="AB160" s="174"/>
      <c r="AC160" s="174"/>
      <c r="AD160" s="174"/>
      <c r="AE160" s="175"/>
      <c r="AF160" s="176"/>
      <c r="AG160" s="185"/>
      <c r="AH160" s="185"/>
      <c r="AI160" s="201"/>
      <c r="AJ160" s="273">
        <f ca="1">(COUNTA(OFFSET(D160,0,WEEKDAY($A$3,2)):AF160))+IF(AND((_xlfn.DAYS((EOMONTH($A$3,0)),$A$3)=27),(WEEKDAY($A$3,2))=1),0,(COUNTA(E160:(OFFSET(D160,0,(_xlfn.DAYS((EOMONTH($A$3,0)),$A$3))+(WEEKDAY($A$3,2))-28)))))</f>
        <v>1</v>
      </c>
    </row>
    <row r="161" spans="1:36" ht="16.5" customHeight="1" x14ac:dyDescent="0.25">
      <c r="A161" s="200" t="s">
        <v>71</v>
      </c>
      <c r="B161" s="177" t="s">
        <v>350</v>
      </c>
      <c r="C161" s="177">
        <v>4</v>
      </c>
      <c r="D161" s="177">
        <v>402</v>
      </c>
      <c r="E161" s="183" t="s">
        <v>495</v>
      </c>
      <c r="F161" s="174"/>
      <c r="G161" s="174"/>
      <c r="H161" s="174"/>
      <c r="I161" s="174"/>
      <c r="J161" s="175"/>
      <c r="K161" s="175"/>
      <c r="L161" s="183" t="s">
        <v>495</v>
      </c>
      <c r="M161" s="174"/>
      <c r="N161" s="174"/>
      <c r="O161" s="174"/>
      <c r="P161" s="174"/>
      <c r="Q161" s="175"/>
      <c r="R161" s="175"/>
      <c r="S161" s="183" t="s">
        <v>495</v>
      </c>
      <c r="T161" s="174"/>
      <c r="U161" s="174"/>
      <c r="V161" s="174"/>
      <c r="W161" s="174"/>
      <c r="X161" s="175"/>
      <c r="Y161" s="175"/>
      <c r="Z161" s="183" t="s">
        <v>495</v>
      </c>
      <c r="AA161" s="174"/>
      <c r="AB161" s="174"/>
      <c r="AC161" s="174"/>
      <c r="AD161" s="174"/>
      <c r="AE161" s="175"/>
      <c r="AF161" s="176"/>
      <c r="AG161" s="185"/>
      <c r="AH161" s="185"/>
      <c r="AI161" s="201"/>
      <c r="AJ161" s="273">
        <f ca="1">(COUNTA(OFFSET(D161,0,WEEKDAY($A$3,2)):AF161))+IF(AND((_xlfn.DAYS((EOMONTH($A$3,0)),$A$3)=27),(WEEKDAY($A$3,2))=1),0,(COUNTA(E161:(OFFSET(D161,0,(_xlfn.DAYS((EOMONTH($A$3,0)),$A$3))+(WEEKDAY($A$3,2))-28)))))</f>
        <v>4</v>
      </c>
    </row>
    <row r="162" spans="1:36" ht="16.5" customHeight="1" x14ac:dyDescent="0.25">
      <c r="A162" s="200" t="s">
        <v>71</v>
      </c>
      <c r="B162" s="177" t="s">
        <v>391</v>
      </c>
      <c r="C162" s="177">
        <v>1</v>
      </c>
      <c r="D162" s="177">
        <v>600</v>
      </c>
      <c r="E162" s="183" t="s">
        <v>495</v>
      </c>
      <c r="F162" s="174"/>
      <c r="G162" s="174"/>
      <c r="H162" s="174"/>
      <c r="I162" s="174"/>
      <c r="J162" s="175"/>
      <c r="K162" s="175"/>
      <c r="L162" s="174"/>
      <c r="M162" s="174"/>
      <c r="N162" s="174"/>
      <c r="O162" s="174"/>
      <c r="P162" s="174"/>
      <c r="Q162" s="175"/>
      <c r="R162" s="175"/>
      <c r="S162" s="174"/>
      <c r="T162" s="174"/>
      <c r="U162" s="174"/>
      <c r="V162" s="174"/>
      <c r="W162" s="174"/>
      <c r="X162" s="175"/>
      <c r="Y162" s="175"/>
      <c r="Z162" s="174"/>
      <c r="AA162" s="174"/>
      <c r="AB162" s="174"/>
      <c r="AC162" s="174"/>
      <c r="AD162" s="174"/>
      <c r="AE162" s="175"/>
      <c r="AF162" s="176"/>
      <c r="AG162" s="185"/>
      <c r="AH162" s="185"/>
      <c r="AI162" s="201"/>
      <c r="AJ162" s="273">
        <f ca="1">(COUNTA(OFFSET(D162,0,WEEKDAY($A$3,2)):AF162))+IF(AND((_xlfn.DAYS((EOMONTH($A$3,0)),$A$3)=27),(WEEKDAY($A$3,2))=1),0,(COUNTA(E162:(OFFSET(D162,0,(_xlfn.DAYS((EOMONTH($A$3,0)),$A$3))+(WEEKDAY($A$3,2))-28)))))</f>
        <v>1</v>
      </c>
    </row>
    <row r="163" spans="1:36" ht="16.5" customHeight="1" x14ac:dyDescent="0.25">
      <c r="A163" s="200" t="s">
        <v>73</v>
      </c>
      <c r="B163" s="177" t="s">
        <v>347</v>
      </c>
      <c r="C163" s="177">
        <v>4</v>
      </c>
      <c r="D163" s="177">
        <v>4</v>
      </c>
      <c r="E163" s="183" t="s">
        <v>495</v>
      </c>
      <c r="F163" s="174"/>
      <c r="G163" s="174"/>
      <c r="H163" s="174"/>
      <c r="I163" s="174"/>
      <c r="J163" s="175"/>
      <c r="K163" s="175"/>
      <c r="L163" s="183" t="s">
        <v>495</v>
      </c>
      <c r="M163" s="174"/>
      <c r="N163" s="174"/>
      <c r="O163" s="174"/>
      <c r="P163" s="174"/>
      <c r="Q163" s="175"/>
      <c r="R163" s="175"/>
      <c r="S163" s="183" t="s">
        <v>495</v>
      </c>
      <c r="T163" s="174"/>
      <c r="U163" s="174"/>
      <c r="V163" s="174"/>
      <c r="W163" s="174"/>
      <c r="X163" s="175"/>
      <c r="Y163" s="175"/>
      <c r="Z163" s="183" t="s">
        <v>495</v>
      </c>
      <c r="AA163" s="174"/>
      <c r="AB163" s="174"/>
      <c r="AC163" s="174"/>
      <c r="AD163" s="174"/>
      <c r="AE163" s="175"/>
      <c r="AF163" s="176"/>
      <c r="AG163" s="185"/>
      <c r="AH163" s="185"/>
      <c r="AI163" s="201"/>
      <c r="AJ163" s="273">
        <f ca="1">(COUNTA(OFFSET(D163,0,WEEKDAY($A$3,2)):AF163))+IF(AND((_xlfn.DAYS((EOMONTH($A$3,0)),$A$3)=27),(WEEKDAY($A$3,2))=1),0,(COUNTA(E163:(OFFSET(D163,0,(_xlfn.DAYS((EOMONTH($A$3,0)),$A$3))+(WEEKDAY($A$3,2))-28)))))</f>
        <v>4</v>
      </c>
    </row>
    <row r="164" spans="1:36" ht="16.5" customHeight="1" x14ac:dyDescent="0.25">
      <c r="A164" s="200" t="s">
        <v>73</v>
      </c>
      <c r="B164" s="177" t="s">
        <v>350</v>
      </c>
      <c r="C164" s="177">
        <v>4</v>
      </c>
      <c r="D164" s="177">
        <v>515</v>
      </c>
      <c r="E164" s="183" t="s">
        <v>495</v>
      </c>
      <c r="F164" s="174"/>
      <c r="G164" s="174"/>
      <c r="H164" s="174"/>
      <c r="I164" s="174"/>
      <c r="J164" s="175"/>
      <c r="K164" s="175"/>
      <c r="L164" s="183" t="s">
        <v>495</v>
      </c>
      <c r="M164" s="174"/>
      <c r="N164" s="174"/>
      <c r="O164" s="174"/>
      <c r="P164" s="174"/>
      <c r="Q164" s="175"/>
      <c r="R164" s="175"/>
      <c r="S164" s="183" t="s">
        <v>495</v>
      </c>
      <c r="T164" s="174"/>
      <c r="U164" s="174"/>
      <c r="V164" s="174"/>
      <c r="W164" s="174"/>
      <c r="X164" s="175"/>
      <c r="Y164" s="175"/>
      <c r="Z164" s="183" t="s">
        <v>495</v>
      </c>
      <c r="AA164" s="174"/>
      <c r="AB164" s="174"/>
      <c r="AC164" s="174"/>
      <c r="AD164" s="174"/>
      <c r="AE164" s="175"/>
      <c r="AF164" s="176"/>
      <c r="AG164" s="185"/>
      <c r="AH164" s="185"/>
      <c r="AI164" s="201"/>
      <c r="AJ164" s="273">
        <f ca="1">(COUNTA(OFFSET(D164,0,WEEKDAY($A$3,2)):AF164))+IF(AND((_xlfn.DAYS((EOMONTH($A$3,0)),$A$3)=27),(WEEKDAY($A$3,2))=1),0,(COUNTA(E164:(OFFSET(D164,0,(_xlfn.DAYS((EOMONTH($A$3,0)),$A$3))+(WEEKDAY($A$3,2))-28)))))</f>
        <v>4</v>
      </c>
    </row>
    <row r="165" spans="1:36" ht="16.5" customHeight="1" x14ac:dyDescent="0.25">
      <c r="A165" s="200" t="s">
        <v>73</v>
      </c>
      <c r="B165" s="177" t="s">
        <v>391</v>
      </c>
      <c r="C165" s="177">
        <v>1</v>
      </c>
      <c r="D165" s="177">
        <v>210</v>
      </c>
      <c r="E165" s="183" t="s">
        <v>495</v>
      </c>
      <c r="F165" s="174"/>
      <c r="G165" s="174"/>
      <c r="H165" s="174"/>
      <c r="I165" s="174"/>
      <c r="J165" s="175"/>
      <c r="K165" s="175"/>
      <c r="L165" s="174"/>
      <c r="M165" s="174"/>
      <c r="N165" s="174"/>
      <c r="O165" s="174"/>
      <c r="P165" s="174"/>
      <c r="Q165" s="175"/>
      <c r="R165" s="175"/>
      <c r="S165" s="174"/>
      <c r="T165" s="174"/>
      <c r="U165" s="174"/>
      <c r="V165" s="174"/>
      <c r="W165" s="174"/>
      <c r="X165" s="175"/>
      <c r="Y165" s="175"/>
      <c r="Z165" s="174"/>
      <c r="AA165" s="174"/>
      <c r="AB165" s="174"/>
      <c r="AC165" s="174"/>
      <c r="AD165" s="174"/>
      <c r="AE165" s="175"/>
      <c r="AF165" s="176"/>
      <c r="AG165" s="185"/>
      <c r="AH165" s="185"/>
      <c r="AI165" s="201"/>
      <c r="AJ165" s="273">
        <f ca="1">(COUNTA(OFFSET(D165,0,WEEKDAY($A$3,2)):AF165))+IF(AND((_xlfn.DAYS((EOMONTH($A$3,0)),$A$3)=27),(WEEKDAY($A$3,2))=1),0,(COUNTA(E165:(OFFSET(D165,0,(_xlfn.DAYS((EOMONTH($A$3,0)),$A$3))+(WEEKDAY($A$3,2))-28)))))</f>
        <v>1</v>
      </c>
    </row>
    <row r="166" spans="1:36" ht="16.5" customHeight="1" x14ac:dyDescent="0.25">
      <c r="A166" s="200" t="s">
        <v>294</v>
      </c>
      <c r="B166" s="177" t="s">
        <v>347</v>
      </c>
      <c r="C166" s="177">
        <v>2</v>
      </c>
      <c r="D166" s="177">
        <v>1</v>
      </c>
      <c r="E166" s="183" t="s">
        <v>495</v>
      </c>
      <c r="F166" s="174"/>
      <c r="G166" s="174"/>
      <c r="H166" s="174"/>
      <c r="I166" s="174"/>
      <c r="J166" s="175"/>
      <c r="K166" s="175"/>
      <c r="L166" s="174"/>
      <c r="M166" s="174"/>
      <c r="N166" s="174"/>
      <c r="O166" s="174"/>
      <c r="P166" s="174"/>
      <c r="Q166" s="175"/>
      <c r="R166" s="175"/>
      <c r="S166" s="183" t="s">
        <v>495</v>
      </c>
      <c r="T166" s="174"/>
      <c r="U166" s="174"/>
      <c r="V166" s="174"/>
      <c r="W166" s="174"/>
      <c r="X166" s="175"/>
      <c r="Y166" s="175"/>
      <c r="Z166" s="174"/>
      <c r="AA166" s="174"/>
      <c r="AB166" s="174"/>
      <c r="AC166" s="174"/>
      <c r="AD166" s="174"/>
      <c r="AE166" s="175"/>
      <c r="AF166" s="176"/>
      <c r="AG166" s="185"/>
      <c r="AH166" s="185"/>
      <c r="AI166" s="201"/>
      <c r="AJ166" s="273">
        <f ca="1">(COUNTA(OFFSET(D166,0,WEEKDAY($A$3,2)):AF166))+IF(AND((_xlfn.DAYS((EOMONTH($A$3,0)),$A$3)=27),(WEEKDAY($A$3,2))=1),0,(COUNTA(E166:(OFFSET(D166,0,(_xlfn.DAYS((EOMONTH($A$3,0)),$A$3))+(WEEKDAY($A$3,2))-28)))))</f>
        <v>2</v>
      </c>
    </row>
    <row r="167" spans="1:36" ht="16.5" customHeight="1" x14ac:dyDescent="0.25">
      <c r="A167" s="200" t="s">
        <v>294</v>
      </c>
      <c r="B167" s="177" t="s">
        <v>350</v>
      </c>
      <c r="C167" s="177">
        <v>4</v>
      </c>
      <c r="D167" s="177">
        <v>33</v>
      </c>
      <c r="E167" s="183" t="s">
        <v>495</v>
      </c>
      <c r="F167" s="174"/>
      <c r="G167" s="174"/>
      <c r="H167" s="174"/>
      <c r="I167" s="174"/>
      <c r="J167" s="175"/>
      <c r="K167" s="175"/>
      <c r="L167" s="183" t="s">
        <v>495</v>
      </c>
      <c r="M167" s="174"/>
      <c r="N167" s="174"/>
      <c r="O167" s="174"/>
      <c r="P167" s="174"/>
      <c r="Q167" s="175"/>
      <c r="R167" s="175"/>
      <c r="S167" s="183" t="s">
        <v>495</v>
      </c>
      <c r="T167" s="174"/>
      <c r="U167" s="174"/>
      <c r="V167" s="174"/>
      <c r="W167" s="174"/>
      <c r="X167" s="175"/>
      <c r="Y167" s="175"/>
      <c r="Z167" s="183" t="s">
        <v>495</v>
      </c>
      <c r="AA167" s="174"/>
      <c r="AB167" s="174"/>
      <c r="AC167" s="174"/>
      <c r="AD167" s="174"/>
      <c r="AE167" s="175"/>
      <c r="AF167" s="176"/>
      <c r="AG167" s="185"/>
      <c r="AH167" s="185"/>
      <c r="AI167" s="201"/>
      <c r="AJ167" s="273">
        <f ca="1">(COUNTA(OFFSET(D167,0,WEEKDAY($A$3,2)):AF167))+IF(AND((_xlfn.DAYS((EOMONTH($A$3,0)),$A$3)=27),(WEEKDAY($A$3,2))=1),0,(COUNTA(E167:(OFFSET(D167,0,(_xlfn.DAYS((EOMONTH($A$3,0)),$A$3))+(WEEKDAY($A$3,2))-28)))))</f>
        <v>4</v>
      </c>
    </row>
    <row r="168" spans="1:36" ht="16.5" customHeight="1" x14ac:dyDescent="0.25">
      <c r="A168" s="200" t="s">
        <v>294</v>
      </c>
      <c r="B168" s="177" t="s">
        <v>391</v>
      </c>
      <c r="C168" s="177">
        <v>1</v>
      </c>
      <c r="D168" s="177">
        <v>45</v>
      </c>
      <c r="E168" s="183" t="s">
        <v>495</v>
      </c>
      <c r="F168" s="174"/>
      <c r="G168" s="174"/>
      <c r="H168" s="174"/>
      <c r="I168" s="174"/>
      <c r="J168" s="175"/>
      <c r="K168" s="175"/>
      <c r="L168" s="174"/>
      <c r="M168" s="174"/>
      <c r="N168" s="174"/>
      <c r="O168" s="174"/>
      <c r="P168" s="174"/>
      <c r="Q168" s="175"/>
      <c r="R168" s="175"/>
      <c r="S168" s="174"/>
      <c r="T168" s="174"/>
      <c r="U168" s="174"/>
      <c r="V168" s="174"/>
      <c r="W168" s="174"/>
      <c r="X168" s="175"/>
      <c r="Y168" s="175"/>
      <c r="Z168" s="174"/>
      <c r="AA168" s="174"/>
      <c r="AB168" s="174"/>
      <c r="AC168" s="174"/>
      <c r="AD168" s="174"/>
      <c r="AE168" s="175"/>
      <c r="AF168" s="176"/>
      <c r="AG168" s="185"/>
      <c r="AH168" s="185"/>
      <c r="AI168" s="201"/>
      <c r="AJ168" s="273">
        <f ca="1">(COUNTA(OFFSET(D168,0,WEEKDAY($A$3,2)):AF168))+IF(AND((_xlfn.DAYS((EOMONTH($A$3,0)),$A$3)=27),(WEEKDAY($A$3,2))=1),0,(COUNTA(E168:(OFFSET(D168,0,(_xlfn.DAYS((EOMONTH($A$3,0)),$A$3))+(WEEKDAY($A$3,2))-28)))))</f>
        <v>1</v>
      </c>
    </row>
    <row r="169" spans="1:36" ht="16.5" customHeight="1" x14ac:dyDescent="0.25">
      <c r="A169" s="200" t="s">
        <v>13</v>
      </c>
      <c r="B169" s="177" t="s">
        <v>346</v>
      </c>
      <c r="C169" s="177">
        <v>2</v>
      </c>
      <c r="D169" s="177">
        <v>6</v>
      </c>
      <c r="E169" s="183" t="s">
        <v>495</v>
      </c>
      <c r="F169" s="174"/>
      <c r="G169" s="174"/>
      <c r="H169" s="174"/>
      <c r="I169" s="174"/>
      <c r="J169" s="175"/>
      <c r="K169" s="175"/>
      <c r="L169" s="174"/>
      <c r="M169" s="174"/>
      <c r="N169" s="174"/>
      <c r="O169" s="174"/>
      <c r="P169" s="174"/>
      <c r="Q169" s="175"/>
      <c r="R169" s="175"/>
      <c r="S169" s="183" t="s">
        <v>495</v>
      </c>
      <c r="T169" s="174"/>
      <c r="U169" s="174"/>
      <c r="V169" s="174"/>
      <c r="W169" s="174"/>
      <c r="X169" s="175"/>
      <c r="Y169" s="175"/>
      <c r="Z169" s="174"/>
      <c r="AA169" s="174"/>
      <c r="AB169" s="174"/>
      <c r="AC169" s="174"/>
      <c r="AD169" s="174"/>
      <c r="AE169" s="175"/>
      <c r="AF169" s="176"/>
      <c r="AG169" s="185"/>
      <c r="AH169" s="185"/>
      <c r="AI169" s="201"/>
      <c r="AJ169" s="273">
        <f ca="1">(COUNTA(OFFSET(D169,0,WEEKDAY($A$3,2)):AF169))+IF(AND((_xlfn.DAYS((EOMONTH($A$3,0)),$A$3)=27),(WEEKDAY($A$3,2))=1),0,(COUNTA(E169:(OFFSET(D169,0,(_xlfn.DAYS((EOMONTH($A$3,0)),$A$3))+(WEEKDAY($A$3,2))-28)))))</f>
        <v>2</v>
      </c>
    </row>
    <row r="170" spans="1:36" ht="16.5" customHeight="1" x14ac:dyDescent="0.25">
      <c r="A170" s="200" t="s">
        <v>13</v>
      </c>
      <c r="B170" s="177" t="s">
        <v>347</v>
      </c>
      <c r="C170" s="177">
        <v>4</v>
      </c>
      <c r="D170" s="177">
        <v>1</v>
      </c>
      <c r="E170" s="183" t="s">
        <v>495</v>
      </c>
      <c r="F170" s="174"/>
      <c r="G170" s="174"/>
      <c r="H170" s="174"/>
      <c r="I170" s="174"/>
      <c r="J170" s="175"/>
      <c r="K170" s="175"/>
      <c r="L170" s="183" t="s">
        <v>495</v>
      </c>
      <c r="M170" s="174"/>
      <c r="N170" s="174"/>
      <c r="O170" s="174"/>
      <c r="P170" s="174"/>
      <c r="Q170" s="175"/>
      <c r="R170" s="175"/>
      <c r="S170" s="183" t="s">
        <v>495</v>
      </c>
      <c r="T170" s="174"/>
      <c r="U170" s="174"/>
      <c r="V170" s="174"/>
      <c r="W170" s="174"/>
      <c r="X170" s="175"/>
      <c r="Y170" s="175"/>
      <c r="Z170" s="183" t="s">
        <v>495</v>
      </c>
      <c r="AA170" s="174"/>
      <c r="AB170" s="174"/>
      <c r="AC170" s="174"/>
      <c r="AD170" s="174"/>
      <c r="AE170" s="175"/>
      <c r="AF170" s="176"/>
      <c r="AG170" s="185"/>
      <c r="AH170" s="185"/>
      <c r="AI170" s="201"/>
      <c r="AJ170" s="273">
        <f ca="1">(COUNTA(OFFSET(D170,0,WEEKDAY($A$3,2)):AF170))+IF(AND((_xlfn.DAYS((EOMONTH($A$3,0)),$A$3)=27),(WEEKDAY($A$3,2))=1),0,(COUNTA(E170:(OFFSET(D170,0,(_xlfn.DAYS((EOMONTH($A$3,0)),$A$3))+(WEEKDAY($A$3,2))-28)))))</f>
        <v>4</v>
      </c>
    </row>
    <row r="171" spans="1:36" ht="16.5" customHeight="1" x14ac:dyDescent="0.25">
      <c r="A171" s="200" t="s">
        <v>13</v>
      </c>
      <c r="B171" s="177" t="s">
        <v>350</v>
      </c>
      <c r="C171" s="177">
        <v>2</v>
      </c>
      <c r="D171" s="177">
        <v>240</v>
      </c>
      <c r="E171" s="183" t="s">
        <v>495</v>
      </c>
      <c r="F171" s="174"/>
      <c r="G171" s="174"/>
      <c r="H171" s="174"/>
      <c r="I171" s="174"/>
      <c r="J171" s="175"/>
      <c r="K171" s="175"/>
      <c r="L171" s="174"/>
      <c r="M171" s="174"/>
      <c r="N171" s="174"/>
      <c r="O171" s="174"/>
      <c r="P171" s="174"/>
      <c r="Q171" s="175"/>
      <c r="R171" s="175"/>
      <c r="S171" s="183" t="s">
        <v>495</v>
      </c>
      <c r="T171" s="174"/>
      <c r="U171" s="174"/>
      <c r="V171" s="174"/>
      <c r="W171" s="174"/>
      <c r="X171" s="175"/>
      <c r="Y171" s="175"/>
      <c r="Z171" s="174"/>
      <c r="AA171" s="174"/>
      <c r="AB171" s="174"/>
      <c r="AC171" s="174"/>
      <c r="AD171" s="174"/>
      <c r="AE171" s="175"/>
      <c r="AF171" s="176"/>
      <c r="AG171" s="185"/>
      <c r="AH171" s="185"/>
      <c r="AI171" s="201"/>
      <c r="AJ171" s="273">
        <f ca="1">(COUNTA(OFFSET(D171,0,WEEKDAY($A$3,2)):AF171))+IF(AND((_xlfn.DAYS((EOMONTH($A$3,0)),$A$3)=27),(WEEKDAY($A$3,2))=1),0,(COUNTA(E171:(OFFSET(D171,0,(_xlfn.DAYS((EOMONTH($A$3,0)),$A$3))+(WEEKDAY($A$3,2))-28)))))</f>
        <v>2</v>
      </c>
    </row>
    <row r="172" spans="1:36" ht="16.5" customHeight="1" x14ac:dyDescent="0.25">
      <c r="A172" s="200" t="s">
        <v>134</v>
      </c>
      <c r="B172" s="177" t="s">
        <v>347</v>
      </c>
      <c r="C172" s="177">
        <v>2</v>
      </c>
      <c r="D172" s="177">
        <v>1</v>
      </c>
      <c r="E172" s="183" t="s">
        <v>495</v>
      </c>
      <c r="F172" s="174"/>
      <c r="G172" s="174"/>
      <c r="H172" s="174"/>
      <c r="I172" s="174"/>
      <c r="J172" s="175"/>
      <c r="K172" s="175"/>
      <c r="L172" s="174"/>
      <c r="M172" s="174"/>
      <c r="N172" s="174"/>
      <c r="O172" s="174"/>
      <c r="P172" s="174"/>
      <c r="Q172" s="175"/>
      <c r="R172" s="175"/>
      <c r="S172" s="183" t="s">
        <v>495</v>
      </c>
      <c r="T172" s="174"/>
      <c r="U172" s="174"/>
      <c r="V172" s="174"/>
      <c r="W172" s="174"/>
      <c r="X172" s="175"/>
      <c r="Y172" s="175"/>
      <c r="Z172" s="174"/>
      <c r="AA172" s="174"/>
      <c r="AB172" s="174"/>
      <c r="AC172" s="174"/>
      <c r="AD172" s="174"/>
      <c r="AE172" s="175"/>
      <c r="AF172" s="176"/>
      <c r="AG172" s="185"/>
      <c r="AH172" s="185"/>
      <c r="AI172" s="201"/>
      <c r="AJ172" s="273">
        <f ca="1">(COUNTA(OFFSET(D172,0,WEEKDAY($A$3,2)):AF172))+IF(AND((_xlfn.DAYS((EOMONTH($A$3,0)),$A$3)=27),(WEEKDAY($A$3,2))=1),0,(COUNTA(E172:(OFFSET(D172,0,(_xlfn.DAYS((EOMONTH($A$3,0)),$A$3))+(WEEKDAY($A$3,2))-28)))))</f>
        <v>2</v>
      </c>
    </row>
    <row r="173" spans="1:36" ht="16.5" customHeight="1" x14ac:dyDescent="0.25">
      <c r="A173" s="200" t="s">
        <v>134</v>
      </c>
      <c r="B173" s="177" t="s">
        <v>350</v>
      </c>
      <c r="C173" s="177">
        <v>4</v>
      </c>
      <c r="D173" s="177">
        <v>45</v>
      </c>
      <c r="E173" s="183" t="s">
        <v>495</v>
      </c>
      <c r="F173" s="174"/>
      <c r="G173" s="174"/>
      <c r="H173" s="174"/>
      <c r="I173" s="174"/>
      <c r="J173" s="175"/>
      <c r="K173" s="175"/>
      <c r="L173" s="183" t="s">
        <v>495</v>
      </c>
      <c r="M173" s="174"/>
      <c r="N173" s="174"/>
      <c r="O173" s="174"/>
      <c r="P173" s="174"/>
      <c r="Q173" s="175"/>
      <c r="R173" s="175"/>
      <c r="S173" s="183" t="s">
        <v>495</v>
      </c>
      <c r="T173" s="174"/>
      <c r="U173" s="174"/>
      <c r="V173" s="174"/>
      <c r="W173" s="174"/>
      <c r="X173" s="175"/>
      <c r="Y173" s="175"/>
      <c r="Z173" s="183" t="s">
        <v>495</v>
      </c>
      <c r="AA173" s="174"/>
      <c r="AB173" s="174"/>
      <c r="AC173" s="174"/>
      <c r="AD173" s="174"/>
      <c r="AE173" s="175"/>
      <c r="AF173" s="176"/>
      <c r="AG173" s="185"/>
      <c r="AH173" s="185"/>
      <c r="AI173" s="201"/>
      <c r="AJ173" s="273">
        <f ca="1">(COUNTA(OFFSET(D173,0,WEEKDAY($A$3,2)):AF173))+IF(AND((_xlfn.DAYS((EOMONTH($A$3,0)),$A$3)=27),(WEEKDAY($A$3,2))=1),0,(COUNTA(E173:(OFFSET(D173,0,(_xlfn.DAYS((EOMONTH($A$3,0)),$A$3))+(WEEKDAY($A$3,2))-28)))))</f>
        <v>4</v>
      </c>
    </row>
    <row r="174" spans="1:36" ht="16.5" customHeight="1" x14ac:dyDescent="0.25">
      <c r="A174" s="200" t="s">
        <v>135</v>
      </c>
      <c r="B174" s="177" t="s">
        <v>346</v>
      </c>
      <c r="C174" s="177">
        <v>2</v>
      </c>
      <c r="D174" s="177">
        <v>174</v>
      </c>
      <c r="E174" s="183" t="s">
        <v>495</v>
      </c>
      <c r="F174" s="174"/>
      <c r="G174" s="174"/>
      <c r="H174" s="174"/>
      <c r="I174" s="174"/>
      <c r="J174" s="175"/>
      <c r="K174" s="175"/>
      <c r="L174" s="174"/>
      <c r="M174" s="174"/>
      <c r="N174" s="174"/>
      <c r="O174" s="174"/>
      <c r="P174" s="174"/>
      <c r="Q174" s="175"/>
      <c r="R174" s="175"/>
      <c r="S174" s="183" t="s">
        <v>495</v>
      </c>
      <c r="T174" s="174"/>
      <c r="U174" s="174"/>
      <c r="V174" s="174"/>
      <c r="W174" s="174"/>
      <c r="X174" s="175"/>
      <c r="Y174" s="175"/>
      <c r="Z174" s="174"/>
      <c r="AA174" s="174"/>
      <c r="AB174" s="174"/>
      <c r="AC174" s="174"/>
      <c r="AD174" s="174"/>
      <c r="AE174" s="175"/>
      <c r="AF174" s="176"/>
      <c r="AG174" s="185"/>
      <c r="AH174" s="185"/>
      <c r="AI174" s="201"/>
      <c r="AJ174" s="273">
        <f ca="1">(COUNTA(OFFSET(D174,0,WEEKDAY($A$3,2)):AF174))+IF(AND((_xlfn.DAYS((EOMONTH($A$3,0)),$A$3)=27),(WEEKDAY($A$3,2))=1),0,(COUNTA(E174:(OFFSET(D174,0,(_xlfn.DAYS((EOMONTH($A$3,0)),$A$3))+(WEEKDAY($A$3,2))-28)))))</f>
        <v>2</v>
      </c>
    </row>
    <row r="175" spans="1:36" ht="16.5" customHeight="1" x14ac:dyDescent="0.25">
      <c r="A175" s="200" t="s">
        <v>135</v>
      </c>
      <c r="B175" s="177" t="s">
        <v>347</v>
      </c>
      <c r="C175" s="177">
        <v>4</v>
      </c>
      <c r="D175" s="177">
        <v>1</v>
      </c>
      <c r="E175" s="183" t="s">
        <v>495</v>
      </c>
      <c r="F175" s="174"/>
      <c r="G175" s="174"/>
      <c r="H175" s="174"/>
      <c r="I175" s="174"/>
      <c r="J175" s="175"/>
      <c r="K175" s="175"/>
      <c r="L175" s="183" t="s">
        <v>495</v>
      </c>
      <c r="M175" s="174"/>
      <c r="N175" s="174"/>
      <c r="O175" s="174"/>
      <c r="P175" s="174"/>
      <c r="Q175" s="175"/>
      <c r="R175" s="175"/>
      <c r="S175" s="183" t="s">
        <v>495</v>
      </c>
      <c r="T175" s="174"/>
      <c r="U175" s="174"/>
      <c r="V175" s="174"/>
      <c r="W175" s="174"/>
      <c r="X175" s="175"/>
      <c r="Y175" s="175"/>
      <c r="Z175" s="183" t="s">
        <v>495</v>
      </c>
      <c r="AA175" s="174"/>
      <c r="AB175" s="174"/>
      <c r="AC175" s="174"/>
      <c r="AD175" s="174"/>
      <c r="AE175" s="175"/>
      <c r="AF175" s="176"/>
      <c r="AG175" s="185"/>
      <c r="AH175" s="185"/>
      <c r="AI175" s="201"/>
      <c r="AJ175" s="273">
        <f ca="1">(COUNTA(OFFSET(D175,0,WEEKDAY($A$3,2)):AF175))+IF(AND((_xlfn.DAYS((EOMONTH($A$3,0)),$A$3)=27),(WEEKDAY($A$3,2))=1),0,(COUNTA(E175:(OFFSET(D175,0,(_xlfn.DAYS((EOMONTH($A$3,0)),$A$3))+(WEEKDAY($A$3,2))-28)))))</f>
        <v>4</v>
      </c>
    </row>
    <row r="176" spans="1:36" ht="16.5" customHeight="1" x14ac:dyDescent="0.25">
      <c r="A176" s="200" t="s">
        <v>135</v>
      </c>
      <c r="B176" s="177" t="s">
        <v>348</v>
      </c>
      <c r="C176" s="177">
        <v>4</v>
      </c>
      <c r="D176" s="177">
        <v>2</v>
      </c>
      <c r="E176" s="183" t="s">
        <v>495</v>
      </c>
      <c r="F176" s="174"/>
      <c r="G176" s="174"/>
      <c r="H176" s="174"/>
      <c r="I176" s="174"/>
      <c r="J176" s="175"/>
      <c r="K176" s="175"/>
      <c r="L176" s="183" t="s">
        <v>495</v>
      </c>
      <c r="M176" s="174"/>
      <c r="N176" s="174"/>
      <c r="O176" s="174"/>
      <c r="P176" s="174"/>
      <c r="Q176" s="175"/>
      <c r="R176" s="175"/>
      <c r="S176" s="183" t="s">
        <v>495</v>
      </c>
      <c r="T176" s="174"/>
      <c r="U176" s="174"/>
      <c r="V176" s="174"/>
      <c r="W176" s="174"/>
      <c r="X176" s="175"/>
      <c r="Y176" s="175"/>
      <c r="Z176" s="183" t="s">
        <v>495</v>
      </c>
      <c r="AA176" s="174"/>
      <c r="AB176" s="174"/>
      <c r="AC176" s="174"/>
      <c r="AD176" s="174"/>
      <c r="AE176" s="175"/>
      <c r="AF176" s="176"/>
      <c r="AG176" s="185"/>
      <c r="AH176" s="185"/>
      <c r="AI176" s="201"/>
      <c r="AJ176" s="273">
        <f ca="1">(COUNTA(OFFSET(D176,0,WEEKDAY($A$3,2)):AF176))+IF(AND((_xlfn.DAYS((EOMONTH($A$3,0)),$A$3)=27),(WEEKDAY($A$3,2))=1),0,(COUNTA(E176:(OFFSET(D176,0,(_xlfn.DAYS((EOMONTH($A$3,0)),$A$3))+(WEEKDAY($A$3,2))-28)))))</f>
        <v>4</v>
      </c>
    </row>
    <row r="177" spans="1:36" ht="16.5" customHeight="1" x14ac:dyDescent="0.25">
      <c r="A177" s="200" t="s">
        <v>135</v>
      </c>
      <c r="B177" s="177" t="s">
        <v>349</v>
      </c>
      <c r="C177" s="177">
        <v>4</v>
      </c>
      <c r="D177" s="177">
        <v>155</v>
      </c>
      <c r="E177" s="183" t="s">
        <v>495</v>
      </c>
      <c r="F177" s="174"/>
      <c r="G177" s="174"/>
      <c r="H177" s="174"/>
      <c r="I177" s="174"/>
      <c r="J177" s="175"/>
      <c r="K177" s="175"/>
      <c r="L177" s="183" t="s">
        <v>495</v>
      </c>
      <c r="M177" s="174"/>
      <c r="N177" s="174"/>
      <c r="O177" s="174"/>
      <c r="P177" s="174"/>
      <c r="Q177" s="175"/>
      <c r="R177" s="175"/>
      <c r="S177" s="183" t="s">
        <v>495</v>
      </c>
      <c r="T177" s="174"/>
      <c r="U177" s="174"/>
      <c r="V177" s="174"/>
      <c r="W177" s="174"/>
      <c r="X177" s="175"/>
      <c r="Y177" s="175"/>
      <c r="Z177" s="183" t="s">
        <v>495</v>
      </c>
      <c r="AA177" s="174"/>
      <c r="AB177" s="174"/>
      <c r="AC177" s="174"/>
      <c r="AD177" s="174"/>
      <c r="AE177" s="175"/>
      <c r="AF177" s="176"/>
      <c r="AG177" s="185"/>
      <c r="AH177" s="185"/>
      <c r="AI177" s="201"/>
      <c r="AJ177" s="273">
        <f ca="1">(COUNTA(OFFSET(D177,0,WEEKDAY($A$3,2)):AF177))+IF(AND((_xlfn.DAYS((EOMONTH($A$3,0)),$A$3)=27),(WEEKDAY($A$3,2))=1),0,(COUNTA(E177:(OFFSET(D177,0,(_xlfn.DAYS((EOMONTH($A$3,0)),$A$3))+(WEEKDAY($A$3,2))-28)))))</f>
        <v>4</v>
      </c>
    </row>
    <row r="178" spans="1:36" ht="16.5" customHeight="1" x14ac:dyDescent="0.25">
      <c r="A178" s="200" t="s">
        <v>135</v>
      </c>
      <c r="B178" s="177" t="s">
        <v>350</v>
      </c>
      <c r="C178" s="177">
        <v>4</v>
      </c>
      <c r="D178" s="177">
        <v>1137</v>
      </c>
      <c r="E178" s="183" t="s">
        <v>495</v>
      </c>
      <c r="F178" s="174"/>
      <c r="G178" s="174"/>
      <c r="H178" s="174"/>
      <c r="I178" s="174"/>
      <c r="J178" s="175"/>
      <c r="K178" s="175"/>
      <c r="L178" s="183" t="s">
        <v>495</v>
      </c>
      <c r="M178" s="174"/>
      <c r="N178" s="174"/>
      <c r="O178" s="174"/>
      <c r="P178" s="174"/>
      <c r="Q178" s="175"/>
      <c r="R178" s="175"/>
      <c r="S178" s="183" t="s">
        <v>495</v>
      </c>
      <c r="T178" s="174"/>
      <c r="U178" s="174"/>
      <c r="V178" s="174"/>
      <c r="W178" s="174"/>
      <c r="X178" s="175"/>
      <c r="Y178" s="175"/>
      <c r="Z178" s="183" t="s">
        <v>495</v>
      </c>
      <c r="AA178" s="174"/>
      <c r="AB178" s="174"/>
      <c r="AC178" s="174"/>
      <c r="AD178" s="174"/>
      <c r="AE178" s="175"/>
      <c r="AF178" s="176"/>
      <c r="AG178" s="185"/>
      <c r="AH178" s="185"/>
      <c r="AI178" s="201"/>
      <c r="AJ178" s="273">
        <f ca="1">(COUNTA(OFFSET(D178,0,WEEKDAY($A$3,2)):AF178))+IF(AND((_xlfn.DAYS((EOMONTH($A$3,0)),$A$3)=27),(WEEKDAY($A$3,2))=1),0,(COUNTA(E178:(OFFSET(D178,0,(_xlfn.DAYS((EOMONTH($A$3,0)),$A$3))+(WEEKDAY($A$3,2))-28)))))</f>
        <v>4</v>
      </c>
    </row>
    <row r="179" spans="1:36" ht="16.5" customHeight="1" x14ac:dyDescent="0.25">
      <c r="A179" s="200" t="s">
        <v>477</v>
      </c>
      <c r="B179" s="177" t="s">
        <v>347</v>
      </c>
      <c r="C179" s="177">
        <v>4</v>
      </c>
      <c r="D179" s="177">
        <v>3</v>
      </c>
      <c r="E179" s="183" t="s">
        <v>495</v>
      </c>
      <c r="F179" s="174"/>
      <c r="G179" s="174"/>
      <c r="H179" s="174"/>
      <c r="I179" s="174"/>
      <c r="J179" s="175"/>
      <c r="K179" s="175"/>
      <c r="L179" s="183" t="s">
        <v>495</v>
      </c>
      <c r="M179" s="174"/>
      <c r="N179" s="174"/>
      <c r="O179" s="174"/>
      <c r="P179" s="174"/>
      <c r="Q179" s="175"/>
      <c r="R179" s="175"/>
      <c r="S179" s="183" t="s">
        <v>495</v>
      </c>
      <c r="T179" s="174"/>
      <c r="U179" s="174"/>
      <c r="V179" s="174"/>
      <c r="W179" s="174"/>
      <c r="X179" s="175"/>
      <c r="Y179" s="175"/>
      <c r="Z179" s="183" t="s">
        <v>495</v>
      </c>
      <c r="AA179" s="174"/>
      <c r="AB179" s="174"/>
      <c r="AC179" s="174"/>
      <c r="AD179" s="174"/>
      <c r="AE179" s="175"/>
      <c r="AF179" s="176"/>
      <c r="AG179" s="185"/>
      <c r="AH179" s="185"/>
      <c r="AI179" s="201"/>
      <c r="AJ179" s="273">
        <f ca="1">(COUNTA(OFFSET(D179,0,WEEKDAY($A$3,2)):AF179))+IF(AND((_xlfn.DAYS((EOMONTH($A$3,0)),$A$3)=27),(WEEKDAY($A$3,2))=1),0,(COUNTA(E179:(OFFSET(D179,0,(_xlfn.DAYS((EOMONTH($A$3,0)),$A$3))+(WEEKDAY($A$3,2))-28)))))</f>
        <v>4</v>
      </c>
    </row>
    <row r="180" spans="1:36" ht="16.5" customHeight="1" x14ac:dyDescent="0.25">
      <c r="A180" s="200" t="s">
        <v>22</v>
      </c>
      <c r="B180" s="177" t="s">
        <v>346</v>
      </c>
      <c r="C180" s="177">
        <v>2</v>
      </c>
      <c r="D180" s="177">
        <v>57</v>
      </c>
      <c r="E180" s="183" t="s">
        <v>495</v>
      </c>
      <c r="F180" s="174"/>
      <c r="G180" s="174"/>
      <c r="H180" s="174"/>
      <c r="I180" s="174"/>
      <c r="J180" s="175"/>
      <c r="K180" s="175"/>
      <c r="L180" s="174"/>
      <c r="M180" s="174"/>
      <c r="N180" s="174"/>
      <c r="O180" s="174"/>
      <c r="P180" s="174"/>
      <c r="Q180" s="175"/>
      <c r="R180" s="175"/>
      <c r="S180" s="183" t="s">
        <v>495</v>
      </c>
      <c r="T180" s="174"/>
      <c r="U180" s="174"/>
      <c r="V180" s="174"/>
      <c r="W180" s="174"/>
      <c r="X180" s="175"/>
      <c r="Y180" s="175"/>
      <c r="Z180" s="174"/>
      <c r="AA180" s="174"/>
      <c r="AB180" s="174"/>
      <c r="AC180" s="174"/>
      <c r="AD180" s="174"/>
      <c r="AE180" s="175"/>
      <c r="AF180" s="176"/>
      <c r="AG180" s="185"/>
      <c r="AH180" s="185"/>
      <c r="AI180" s="201"/>
      <c r="AJ180" s="273">
        <f ca="1">(COUNTA(OFFSET(D180,0,WEEKDAY($A$3,2)):AF180))+IF(AND((_xlfn.DAYS((EOMONTH($A$3,0)),$A$3)=27),(WEEKDAY($A$3,2))=1),0,(COUNTA(E180:(OFFSET(D180,0,(_xlfn.DAYS((EOMONTH($A$3,0)),$A$3))+(WEEKDAY($A$3,2))-28)))))</f>
        <v>2</v>
      </c>
    </row>
    <row r="181" spans="1:36" ht="16.5" customHeight="1" x14ac:dyDescent="0.25">
      <c r="A181" s="200" t="s">
        <v>22</v>
      </c>
      <c r="B181" s="177" t="s">
        <v>347</v>
      </c>
      <c r="C181" s="177">
        <v>4</v>
      </c>
      <c r="D181" s="177">
        <v>8</v>
      </c>
      <c r="E181" s="183" t="s">
        <v>495</v>
      </c>
      <c r="F181" s="174"/>
      <c r="G181" s="174"/>
      <c r="H181" s="174"/>
      <c r="I181" s="174"/>
      <c r="J181" s="175"/>
      <c r="K181" s="175"/>
      <c r="L181" s="183" t="s">
        <v>495</v>
      </c>
      <c r="M181" s="174"/>
      <c r="N181" s="174"/>
      <c r="O181" s="174"/>
      <c r="P181" s="174"/>
      <c r="Q181" s="175"/>
      <c r="R181" s="175"/>
      <c r="S181" s="183" t="s">
        <v>495</v>
      </c>
      <c r="T181" s="174"/>
      <c r="U181" s="174"/>
      <c r="V181" s="174"/>
      <c r="W181" s="174"/>
      <c r="X181" s="175"/>
      <c r="Y181" s="175"/>
      <c r="Z181" s="183" t="s">
        <v>495</v>
      </c>
      <c r="AA181" s="174"/>
      <c r="AB181" s="174"/>
      <c r="AC181" s="174"/>
      <c r="AD181" s="174"/>
      <c r="AE181" s="175"/>
      <c r="AF181" s="176"/>
      <c r="AG181" s="185"/>
      <c r="AH181" s="185"/>
      <c r="AI181" s="201"/>
      <c r="AJ181" s="273">
        <f ca="1">(COUNTA(OFFSET(D181,0,WEEKDAY($A$3,2)):AF181))+IF(AND((_xlfn.DAYS((EOMONTH($A$3,0)),$A$3)=27),(WEEKDAY($A$3,2))=1),0,(COUNTA(E181:(OFFSET(D181,0,(_xlfn.DAYS((EOMONTH($A$3,0)),$A$3))+(WEEKDAY($A$3,2))-28)))))</f>
        <v>4</v>
      </c>
    </row>
    <row r="182" spans="1:36" ht="16.5" customHeight="1" x14ac:dyDescent="0.25">
      <c r="A182" s="200" t="s">
        <v>22</v>
      </c>
      <c r="B182" s="177" t="s">
        <v>348</v>
      </c>
      <c r="C182" s="177">
        <v>4</v>
      </c>
      <c r="D182" s="177">
        <v>2</v>
      </c>
      <c r="E182" s="183" t="s">
        <v>495</v>
      </c>
      <c r="F182" s="174"/>
      <c r="G182" s="174"/>
      <c r="H182" s="174"/>
      <c r="I182" s="174"/>
      <c r="J182" s="175"/>
      <c r="K182" s="175"/>
      <c r="L182" s="183" t="s">
        <v>495</v>
      </c>
      <c r="M182" s="174"/>
      <c r="N182" s="174"/>
      <c r="O182" s="174"/>
      <c r="P182" s="174"/>
      <c r="Q182" s="175"/>
      <c r="R182" s="175"/>
      <c r="S182" s="183" t="s">
        <v>495</v>
      </c>
      <c r="T182" s="174"/>
      <c r="U182" s="174"/>
      <c r="V182" s="174"/>
      <c r="W182" s="174"/>
      <c r="X182" s="175"/>
      <c r="Y182" s="175"/>
      <c r="Z182" s="183" t="s">
        <v>495</v>
      </c>
      <c r="AA182" s="174"/>
      <c r="AB182" s="174"/>
      <c r="AC182" s="174"/>
      <c r="AD182" s="174"/>
      <c r="AE182" s="175"/>
      <c r="AF182" s="176"/>
      <c r="AG182" s="185"/>
      <c r="AH182" s="185"/>
      <c r="AI182" s="201"/>
      <c r="AJ182" s="273">
        <f ca="1">(COUNTA(OFFSET(D182,0,WEEKDAY($A$3,2)):AF182))+IF(AND((_xlfn.DAYS((EOMONTH($A$3,0)),$A$3)=27),(WEEKDAY($A$3,2))=1),0,(COUNTA(E182:(OFFSET(D182,0,(_xlfn.DAYS((EOMONTH($A$3,0)),$A$3))+(WEEKDAY($A$3,2))-28)))))</f>
        <v>4</v>
      </c>
    </row>
    <row r="183" spans="1:36" ht="16.5" customHeight="1" x14ac:dyDescent="0.25">
      <c r="A183" s="200" t="s">
        <v>22</v>
      </c>
      <c r="B183" s="177" t="s">
        <v>350</v>
      </c>
      <c r="C183" s="177">
        <v>4</v>
      </c>
      <c r="D183" s="177">
        <v>1722</v>
      </c>
      <c r="E183" s="183" t="s">
        <v>495</v>
      </c>
      <c r="F183" s="174"/>
      <c r="G183" s="174"/>
      <c r="H183" s="174"/>
      <c r="I183" s="174"/>
      <c r="J183" s="175"/>
      <c r="K183" s="175"/>
      <c r="L183" s="183" t="s">
        <v>495</v>
      </c>
      <c r="M183" s="174"/>
      <c r="N183" s="174"/>
      <c r="O183" s="174"/>
      <c r="P183" s="174"/>
      <c r="Q183" s="175"/>
      <c r="R183" s="175"/>
      <c r="S183" s="183" t="s">
        <v>495</v>
      </c>
      <c r="T183" s="174"/>
      <c r="U183" s="174"/>
      <c r="V183" s="174"/>
      <c r="W183" s="174"/>
      <c r="X183" s="175"/>
      <c r="Y183" s="175"/>
      <c r="Z183" s="183" t="s">
        <v>495</v>
      </c>
      <c r="AA183" s="174"/>
      <c r="AB183" s="174"/>
      <c r="AC183" s="174"/>
      <c r="AD183" s="174"/>
      <c r="AE183" s="175"/>
      <c r="AF183" s="176"/>
      <c r="AG183" s="185"/>
      <c r="AH183" s="185"/>
      <c r="AI183" s="201"/>
      <c r="AJ183" s="273">
        <f ca="1">(COUNTA(OFFSET(D183,0,WEEKDAY($A$3,2)):AF183))+IF(AND((_xlfn.DAYS((EOMONTH($A$3,0)),$A$3)=27),(WEEKDAY($A$3,2))=1),0,(COUNTA(E183:(OFFSET(D183,0,(_xlfn.DAYS((EOMONTH($A$3,0)),$A$3))+(WEEKDAY($A$3,2))-28)))))</f>
        <v>4</v>
      </c>
    </row>
    <row r="184" spans="1:36" ht="16.5" customHeight="1" x14ac:dyDescent="0.25">
      <c r="A184" s="200" t="s">
        <v>22</v>
      </c>
      <c r="B184" s="177" t="s">
        <v>391</v>
      </c>
      <c r="C184" s="177">
        <v>1</v>
      </c>
      <c r="D184" s="177">
        <v>1200</v>
      </c>
      <c r="E184" s="183" t="s">
        <v>495</v>
      </c>
      <c r="F184" s="174"/>
      <c r="G184" s="174"/>
      <c r="H184" s="174"/>
      <c r="I184" s="174"/>
      <c r="J184" s="175"/>
      <c r="K184" s="175"/>
      <c r="L184" s="174"/>
      <c r="M184" s="174"/>
      <c r="N184" s="174"/>
      <c r="O184" s="174"/>
      <c r="P184" s="174"/>
      <c r="Q184" s="175"/>
      <c r="R184" s="175"/>
      <c r="S184" s="174"/>
      <c r="T184" s="174"/>
      <c r="U184" s="174"/>
      <c r="V184" s="174"/>
      <c r="W184" s="174"/>
      <c r="X184" s="175"/>
      <c r="Y184" s="175"/>
      <c r="Z184" s="174"/>
      <c r="AA184" s="174"/>
      <c r="AB184" s="174"/>
      <c r="AC184" s="174"/>
      <c r="AD184" s="174"/>
      <c r="AE184" s="175"/>
      <c r="AF184" s="176"/>
      <c r="AG184" s="185"/>
      <c r="AH184" s="185"/>
      <c r="AI184" s="201"/>
      <c r="AJ184" s="273">
        <f ca="1">(COUNTA(OFFSET(D184,0,WEEKDAY($A$3,2)):AF184))+IF(AND((_xlfn.DAYS((EOMONTH($A$3,0)),$A$3)=27),(WEEKDAY($A$3,2))=1),0,(COUNTA(E184:(OFFSET(D184,0,(_xlfn.DAYS((EOMONTH($A$3,0)),$A$3))+(WEEKDAY($A$3,2))-28)))))</f>
        <v>1</v>
      </c>
    </row>
    <row r="185" spans="1:36" ht="16.5" customHeight="1" x14ac:dyDescent="0.25">
      <c r="A185" s="200" t="s">
        <v>136</v>
      </c>
      <c r="B185" s="177" t="s">
        <v>346</v>
      </c>
      <c r="C185" s="177">
        <v>2</v>
      </c>
      <c r="D185" s="177">
        <v>12</v>
      </c>
      <c r="E185" s="183" t="s">
        <v>495</v>
      </c>
      <c r="F185" s="174"/>
      <c r="G185" s="174"/>
      <c r="H185" s="174"/>
      <c r="I185" s="174"/>
      <c r="J185" s="175"/>
      <c r="K185" s="175"/>
      <c r="L185" s="174"/>
      <c r="M185" s="174"/>
      <c r="N185" s="174"/>
      <c r="O185" s="174"/>
      <c r="P185" s="174"/>
      <c r="Q185" s="175"/>
      <c r="R185" s="175"/>
      <c r="S185" s="183" t="s">
        <v>495</v>
      </c>
      <c r="T185" s="174"/>
      <c r="U185" s="174"/>
      <c r="V185" s="174"/>
      <c r="W185" s="174"/>
      <c r="X185" s="175"/>
      <c r="Y185" s="175"/>
      <c r="Z185" s="174"/>
      <c r="AA185" s="174"/>
      <c r="AB185" s="174"/>
      <c r="AC185" s="174"/>
      <c r="AD185" s="174"/>
      <c r="AE185" s="175"/>
      <c r="AF185" s="176"/>
      <c r="AG185" s="185"/>
      <c r="AH185" s="185"/>
      <c r="AI185" s="201"/>
      <c r="AJ185" s="273">
        <f ca="1">(COUNTA(OFFSET(D185,0,WEEKDAY($A$3,2)):AF185))+IF(AND((_xlfn.DAYS((EOMONTH($A$3,0)),$A$3)=27),(WEEKDAY($A$3,2))=1),0,(COUNTA(E185:(OFFSET(D185,0,(_xlfn.DAYS((EOMONTH($A$3,0)),$A$3))+(WEEKDAY($A$3,2))-28)))))</f>
        <v>2</v>
      </c>
    </row>
    <row r="186" spans="1:36" ht="16.5" customHeight="1" x14ac:dyDescent="0.25">
      <c r="A186" s="200" t="s">
        <v>136</v>
      </c>
      <c r="B186" s="177" t="s">
        <v>347</v>
      </c>
      <c r="C186" s="177">
        <v>4</v>
      </c>
      <c r="D186" s="177">
        <v>1</v>
      </c>
      <c r="E186" s="183" t="s">
        <v>495</v>
      </c>
      <c r="F186" s="174"/>
      <c r="G186" s="174"/>
      <c r="H186" s="174"/>
      <c r="I186" s="174"/>
      <c r="J186" s="175"/>
      <c r="K186" s="175"/>
      <c r="L186" s="183" t="s">
        <v>495</v>
      </c>
      <c r="M186" s="174"/>
      <c r="N186" s="174"/>
      <c r="O186" s="174"/>
      <c r="P186" s="174"/>
      <c r="Q186" s="175"/>
      <c r="R186" s="175"/>
      <c r="S186" s="183" t="s">
        <v>495</v>
      </c>
      <c r="T186" s="174"/>
      <c r="U186" s="174"/>
      <c r="V186" s="174"/>
      <c r="W186" s="174"/>
      <c r="X186" s="175"/>
      <c r="Y186" s="175"/>
      <c r="Z186" s="183" t="s">
        <v>495</v>
      </c>
      <c r="AA186" s="174"/>
      <c r="AB186" s="174"/>
      <c r="AC186" s="174"/>
      <c r="AD186" s="174"/>
      <c r="AE186" s="175"/>
      <c r="AF186" s="176"/>
      <c r="AG186" s="185"/>
      <c r="AH186" s="185"/>
      <c r="AI186" s="201"/>
      <c r="AJ186" s="273">
        <f ca="1">(COUNTA(OFFSET(D186,0,WEEKDAY($A$3,2)):AF186))+IF(AND((_xlfn.DAYS((EOMONTH($A$3,0)),$A$3)=27),(WEEKDAY($A$3,2))=1),0,(COUNTA(E186:(OFFSET(D186,0,(_xlfn.DAYS((EOMONTH($A$3,0)),$A$3))+(WEEKDAY($A$3,2))-28)))))</f>
        <v>4</v>
      </c>
    </row>
    <row r="187" spans="1:36" ht="16.5" customHeight="1" x14ac:dyDescent="0.25">
      <c r="A187" s="200" t="s">
        <v>136</v>
      </c>
      <c r="B187" s="177" t="s">
        <v>350</v>
      </c>
      <c r="C187" s="177">
        <v>2</v>
      </c>
      <c r="D187" s="177">
        <v>597</v>
      </c>
      <c r="E187" s="183" t="s">
        <v>495</v>
      </c>
      <c r="F187" s="174"/>
      <c r="G187" s="174"/>
      <c r="H187" s="174"/>
      <c r="I187" s="174"/>
      <c r="J187" s="175"/>
      <c r="K187" s="175"/>
      <c r="L187" s="174"/>
      <c r="M187" s="174"/>
      <c r="N187" s="174"/>
      <c r="O187" s="174"/>
      <c r="P187" s="174"/>
      <c r="Q187" s="175"/>
      <c r="R187" s="175"/>
      <c r="S187" s="183" t="s">
        <v>495</v>
      </c>
      <c r="T187" s="174"/>
      <c r="U187" s="174"/>
      <c r="V187" s="174"/>
      <c r="W187" s="174"/>
      <c r="X187" s="175"/>
      <c r="Y187" s="175"/>
      <c r="Z187" s="174"/>
      <c r="AA187" s="174"/>
      <c r="AB187" s="174"/>
      <c r="AC187" s="174"/>
      <c r="AD187" s="174"/>
      <c r="AE187" s="175"/>
      <c r="AF187" s="176"/>
      <c r="AG187" s="185"/>
      <c r="AH187" s="185"/>
      <c r="AI187" s="201"/>
      <c r="AJ187" s="273">
        <f ca="1">(COUNTA(OFFSET(D187,0,WEEKDAY($A$3,2)):AF187))+IF(AND((_xlfn.DAYS((EOMONTH($A$3,0)),$A$3)=27),(WEEKDAY($A$3,2))=1),0,(COUNTA(E187:(OFFSET(D187,0,(_xlfn.DAYS((EOMONTH($A$3,0)),$A$3))+(WEEKDAY($A$3,2))-28)))))</f>
        <v>2</v>
      </c>
    </row>
    <row r="188" spans="1:36" ht="16.5" customHeight="1" x14ac:dyDescent="0.25">
      <c r="A188" s="200" t="s">
        <v>136</v>
      </c>
      <c r="B188" s="177" t="s">
        <v>391</v>
      </c>
      <c r="C188" s="177">
        <v>1</v>
      </c>
      <c r="D188" s="177">
        <v>995</v>
      </c>
      <c r="E188" s="183" t="s">
        <v>495</v>
      </c>
      <c r="F188" s="174"/>
      <c r="G188" s="174"/>
      <c r="H188" s="174"/>
      <c r="I188" s="174"/>
      <c r="J188" s="175"/>
      <c r="K188" s="175"/>
      <c r="L188" s="174"/>
      <c r="M188" s="174"/>
      <c r="N188" s="174"/>
      <c r="O188" s="174"/>
      <c r="P188" s="174"/>
      <c r="Q188" s="175"/>
      <c r="R188" s="175"/>
      <c r="S188" s="174"/>
      <c r="T188" s="174"/>
      <c r="U188" s="174"/>
      <c r="V188" s="174"/>
      <c r="W188" s="174"/>
      <c r="X188" s="175"/>
      <c r="Y188" s="175"/>
      <c r="Z188" s="174"/>
      <c r="AA188" s="174"/>
      <c r="AB188" s="174"/>
      <c r="AC188" s="174"/>
      <c r="AD188" s="174"/>
      <c r="AE188" s="175"/>
      <c r="AF188" s="176"/>
      <c r="AG188" s="185"/>
      <c r="AH188" s="185"/>
      <c r="AI188" s="201"/>
      <c r="AJ188" s="273">
        <f ca="1">(COUNTA(OFFSET(D188,0,WEEKDAY($A$3,2)):AF188))+IF(AND((_xlfn.DAYS((EOMONTH($A$3,0)),$A$3)=27),(WEEKDAY($A$3,2))=1),0,(COUNTA(E188:(OFFSET(D188,0,(_xlfn.DAYS((EOMONTH($A$3,0)),$A$3))+(WEEKDAY($A$3,2))-28)))))</f>
        <v>1</v>
      </c>
    </row>
    <row r="189" spans="1:36" ht="16.5" customHeight="1" x14ac:dyDescent="0.25">
      <c r="A189" s="200" t="s">
        <v>138</v>
      </c>
      <c r="B189" s="177" t="s">
        <v>350</v>
      </c>
      <c r="C189" s="177">
        <v>4</v>
      </c>
      <c r="D189" s="177">
        <v>820</v>
      </c>
      <c r="E189" s="183" t="s">
        <v>495</v>
      </c>
      <c r="F189" s="174"/>
      <c r="G189" s="174"/>
      <c r="H189" s="174"/>
      <c r="I189" s="174"/>
      <c r="J189" s="175"/>
      <c r="K189" s="175"/>
      <c r="L189" s="183" t="s">
        <v>495</v>
      </c>
      <c r="M189" s="174"/>
      <c r="N189" s="174"/>
      <c r="O189" s="174"/>
      <c r="P189" s="174"/>
      <c r="Q189" s="175"/>
      <c r="R189" s="175"/>
      <c r="S189" s="183" t="s">
        <v>495</v>
      </c>
      <c r="T189" s="174"/>
      <c r="U189" s="174"/>
      <c r="V189" s="174"/>
      <c r="W189" s="174"/>
      <c r="X189" s="175"/>
      <c r="Y189" s="175"/>
      <c r="Z189" s="183" t="s">
        <v>495</v>
      </c>
      <c r="AA189" s="174"/>
      <c r="AB189" s="174"/>
      <c r="AC189" s="174"/>
      <c r="AD189" s="174"/>
      <c r="AE189" s="175"/>
      <c r="AF189" s="176"/>
      <c r="AG189" s="185"/>
      <c r="AH189" s="185"/>
      <c r="AI189" s="201"/>
      <c r="AJ189" s="273">
        <f ca="1">(COUNTA(OFFSET(D189,0,WEEKDAY($A$3,2)):AF189))+IF(AND((_xlfn.DAYS((EOMONTH($A$3,0)),$A$3)=27),(WEEKDAY($A$3,2))=1),0,(COUNTA(E189:(OFFSET(D189,0,(_xlfn.DAYS((EOMONTH($A$3,0)),$A$3))+(WEEKDAY($A$3,2))-28)))))</f>
        <v>4</v>
      </c>
    </row>
    <row r="190" spans="1:36" ht="16.5" customHeight="1" x14ac:dyDescent="0.25">
      <c r="A190" s="200" t="s">
        <v>138</v>
      </c>
      <c r="B190" s="177" t="s">
        <v>391</v>
      </c>
      <c r="C190" s="177">
        <v>1</v>
      </c>
      <c r="D190" s="177">
        <v>488</v>
      </c>
      <c r="E190" s="183" t="s">
        <v>495</v>
      </c>
      <c r="F190" s="174"/>
      <c r="G190" s="174"/>
      <c r="H190" s="174"/>
      <c r="I190" s="174"/>
      <c r="J190" s="175"/>
      <c r="K190" s="175"/>
      <c r="L190" s="174"/>
      <c r="M190" s="174"/>
      <c r="N190" s="174"/>
      <c r="O190" s="174"/>
      <c r="P190" s="174"/>
      <c r="Q190" s="175"/>
      <c r="R190" s="175"/>
      <c r="S190" s="174"/>
      <c r="T190" s="174"/>
      <c r="U190" s="174"/>
      <c r="V190" s="174"/>
      <c r="W190" s="174"/>
      <c r="X190" s="175"/>
      <c r="Y190" s="175"/>
      <c r="Z190" s="174"/>
      <c r="AA190" s="174"/>
      <c r="AB190" s="174"/>
      <c r="AC190" s="174"/>
      <c r="AD190" s="174"/>
      <c r="AE190" s="175"/>
      <c r="AF190" s="176"/>
      <c r="AG190" s="185"/>
      <c r="AH190" s="185"/>
      <c r="AI190" s="201"/>
      <c r="AJ190" s="273">
        <f ca="1">(COUNTA(OFFSET(D190,0,WEEKDAY($A$3,2)):AF190))+IF(AND((_xlfn.DAYS((EOMONTH($A$3,0)),$A$3)=27),(WEEKDAY($A$3,2))=1),0,(COUNTA(E190:(OFFSET(D190,0,(_xlfn.DAYS((EOMONTH($A$3,0)),$A$3))+(WEEKDAY($A$3,2))-28)))))</f>
        <v>1</v>
      </c>
    </row>
    <row r="191" spans="1:36" ht="16.5" customHeight="1" x14ac:dyDescent="0.25">
      <c r="A191" s="200" t="s">
        <v>288</v>
      </c>
      <c r="B191" s="177" t="s">
        <v>346</v>
      </c>
      <c r="C191" s="177">
        <v>2</v>
      </c>
      <c r="D191" s="177">
        <v>15</v>
      </c>
      <c r="E191" s="183" t="s">
        <v>495</v>
      </c>
      <c r="F191" s="174"/>
      <c r="G191" s="174"/>
      <c r="H191" s="174"/>
      <c r="I191" s="174"/>
      <c r="J191" s="175"/>
      <c r="K191" s="175"/>
      <c r="L191" s="174"/>
      <c r="M191" s="174"/>
      <c r="N191" s="174"/>
      <c r="O191" s="174"/>
      <c r="P191" s="174"/>
      <c r="Q191" s="175"/>
      <c r="R191" s="175"/>
      <c r="S191" s="183" t="s">
        <v>495</v>
      </c>
      <c r="T191" s="174"/>
      <c r="U191" s="174"/>
      <c r="V191" s="174"/>
      <c r="W191" s="174"/>
      <c r="X191" s="175"/>
      <c r="Y191" s="175"/>
      <c r="Z191" s="174"/>
      <c r="AA191" s="174"/>
      <c r="AB191" s="174"/>
      <c r="AC191" s="174"/>
      <c r="AD191" s="174"/>
      <c r="AE191" s="175"/>
      <c r="AF191" s="176"/>
      <c r="AG191" s="185"/>
      <c r="AH191" s="185"/>
      <c r="AI191" s="201"/>
      <c r="AJ191" s="273">
        <f ca="1">(COUNTA(OFFSET(D191,0,WEEKDAY($A$3,2)):AF191))+IF(AND((_xlfn.DAYS((EOMONTH($A$3,0)),$A$3)=27),(WEEKDAY($A$3,2))=1),0,(COUNTA(E191:(OFFSET(D191,0,(_xlfn.DAYS((EOMONTH($A$3,0)),$A$3))+(WEEKDAY($A$3,2))-28)))))</f>
        <v>2</v>
      </c>
    </row>
    <row r="192" spans="1:36" ht="16.5" customHeight="1" x14ac:dyDescent="0.25">
      <c r="A192" s="200" t="s">
        <v>288</v>
      </c>
      <c r="B192" s="177" t="s">
        <v>347</v>
      </c>
      <c r="C192" s="177">
        <v>4</v>
      </c>
      <c r="D192" s="177">
        <v>2</v>
      </c>
      <c r="E192" s="183" t="s">
        <v>495</v>
      </c>
      <c r="F192" s="174"/>
      <c r="G192" s="174"/>
      <c r="H192" s="174"/>
      <c r="I192" s="174"/>
      <c r="J192" s="175"/>
      <c r="K192" s="175"/>
      <c r="L192" s="183" t="s">
        <v>495</v>
      </c>
      <c r="M192" s="174"/>
      <c r="N192" s="174"/>
      <c r="O192" s="174"/>
      <c r="P192" s="174"/>
      <c r="Q192" s="175"/>
      <c r="R192" s="175"/>
      <c r="S192" s="183" t="s">
        <v>495</v>
      </c>
      <c r="T192" s="174"/>
      <c r="U192" s="174"/>
      <c r="V192" s="174"/>
      <c r="W192" s="174"/>
      <c r="X192" s="175"/>
      <c r="Y192" s="175"/>
      <c r="Z192" s="183" t="s">
        <v>495</v>
      </c>
      <c r="AA192" s="174"/>
      <c r="AB192" s="174"/>
      <c r="AC192" s="174"/>
      <c r="AD192" s="174"/>
      <c r="AE192" s="175"/>
      <c r="AF192" s="176"/>
      <c r="AG192" s="185"/>
      <c r="AH192" s="185"/>
      <c r="AI192" s="201"/>
      <c r="AJ192" s="273">
        <f ca="1">(COUNTA(OFFSET(D192,0,WEEKDAY($A$3,2)):AF192))+IF(AND((_xlfn.DAYS((EOMONTH($A$3,0)),$A$3)=27),(WEEKDAY($A$3,2))=1),0,(COUNTA(E192:(OFFSET(D192,0,(_xlfn.DAYS((EOMONTH($A$3,0)),$A$3))+(WEEKDAY($A$3,2))-28)))))</f>
        <v>4</v>
      </c>
    </row>
    <row r="193" spans="1:36" ht="16.5" customHeight="1" x14ac:dyDescent="0.25">
      <c r="A193" s="200" t="s">
        <v>288</v>
      </c>
      <c r="B193" s="177" t="s">
        <v>350</v>
      </c>
      <c r="C193" s="177">
        <v>4</v>
      </c>
      <c r="D193" s="177">
        <v>310</v>
      </c>
      <c r="E193" s="183" t="s">
        <v>495</v>
      </c>
      <c r="F193" s="174"/>
      <c r="G193" s="174"/>
      <c r="H193" s="174"/>
      <c r="I193" s="174"/>
      <c r="J193" s="175"/>
      <c r="K193" s="175"/>
      <c r="L193" s="183" t="s">
        <v>495</v>
      </c>
      <c r="M193" s="174"/>
      <c r="N193" s="174"/>
      <c r="O193" s="174"/>
      <c r="P193" s="174"/>
      <c r="Q193" s="175"/>
      <c r="R193" s="175"/>
      <c r="S193" s="183" t="s">
        <v>495</v>
      </c>
      <c r="T193" s="174"/>
      <c r="U193" s="174"/>
      <c r="V193" s="174"/>
      <c r="W193" s="174"/>
      <c r="X193" s="175"/>
      <c r="Y193" s="175"/>
      <c r="Z193" s="183" t="s">
        <v>495</v>
      </c>
      <c r="AA193" s="174"/>
      <c r="AB193" s="174"/>
      <c r="AC193" s="174"/>
      <c r="AD193" s="174"/>
      <c r="AE193" s="175"/>
      <c r="AF193" s="176"/>
      <c r="AG193" s="185"/>
      <c r="AH193" s="185"/>
      <c r="AI193" s="201"/>
      <c r="AJ193" s="273">
        <f ca="1">(COUNTA(OFFSET(D193,0,WEEKDAY($A$3,2)):AF193))+IF(AND((_xlfn.DAYS((EOMONTH($A$3,0)),$A$3)=27),(WEEKDAY($A$3,2))=1),0,(COUNTA(E193:(OFFSET(D193,0,(_xlfn.DAYS((EOMONTH($A$3,0)),$A$3))+(WEEKDAY($A$3,2))-28)))))</f>
        <v>4</v>
      </c>
    </row>
    <row r="194" spans="1:36" ht="16.5" customHeight="1" x14ac:dyDescent="0.25">
      <c r="A194" s="200" t="s">
        <v>288</v>
      </c>
      <c r="B194" s="177" t="s">
        <v>391</v>
      </c>
      <c r="C194" s="177">
        <v>1</v>
      </c>
      <c r="D194" s="177">
        <v>516</v>
      </c>
      <c r="E194" s="183" t="s">
        <v>495</v>
      </c>
      <c r="F194" s="174"/>
      <c r="G194" s="174"/>
      <c r="H194" s="174"/>
      <c r="I194" s="174"/>
      <c r="J194" s="175"/>
      <c r="K194" s="175"/>
      <c r="L194" s="174"/>
      <c r="M194" s="174"/>
      <c r="N194" s="174"/>
      <c r="O194" s="174"/>
      <c r="P194" s="174"/>
      <c r="Q194" s="175"/>
      <c r="R194" s="175"/>
      <c r="S194" s="174"/>
      <c r="T194" s="174"/>
      <c r="U194" s="174"/>
      <c r="V194" s="174"/>
      <c r="W194" s="174"/>
      <c r="X194" s="175"/>
      <c r="Y194" s="175"/>
      <c r="Z194" s="174"/>
      <c r="AA194" s="174"/>
      <c r="AB194" s="174"/>
      <c r="AC194" s="174"/>
      <c r="AD194" s="174"/>
      <c r="AE194" s="175"/>
      <c r="AF194" s="176"/>
      <c r="AG194" s="185"/>
      <c r="AH194" s="185"/>
      <c r="AI194" s="201"/>
      <c r="AJ194" s="273">
        <f ca="1">(COUNTA(OFFSET(D194,0,WEEKDAY($A$3,2)):AF194))+IF(AND((_xlfn.DAYS((EOMONTH($A$3,0)),$A$3)=27),(WEEKDAY($A$3,2))=1),0,(COUNTA(E194:(OFFSET(D194,0,(_xlfn.DAYS((EOMONTH($A$3,0)),$A$3))+(WEEKDAY($A$3,2))-28)))))</f>
        <v>1</v>
      </c>
    </row>
    <row r="195" spans="1:36" ht="16.5" customHeight="1" x14ac:dyDescent="0.25">
      <c r="A195" s="200" t="s">
        <v>139</v>
      </c>
      <c r="B195" s="177" t="s">
        <v>350</v>
      </c>
      <c r="C195" s="177">
        <v>2</v>
      </c>
      <c r="D195" s="177">
        <v>745</v>
      </c>
      <c r="E195" s="183" t="s">
        <v>495</v>
      </c>
      <c r="F195" s="174"/>
      <c r="G195" s="174"/>
      <c r="H195" s="174"/>
      <c r="I195" s="174"/>
      <c r="J195" s="175"/>
      <c r="K195" s="175"/>
      <c r="L195" s="174"/>
      <c r="M195" s="174"/>
      <c r="N195" s="174"/>
      <c r="O195" s="174"/>
      <c r="P195" s="174"/>
      <c r="Q195" s="175"/>
      <c r="R195" s="175"/>
      <c r="S195" s="183" t="s">
        <v>495</v>
      </c>
      <c r="T195" s="174"/>
      <c r="U195" s="174"/>
      <c r="V195" s="174"/>
      <c r="W195" s="174"/>
      <c r="X195" s="175"/>
      <c r="Y195" s="175"/>
      <c r="Z195" s="174"/>
      <c r="AA195" s="174"/>
      <c r="AB195" s="174"/>
      <c r="AC195" s="174"/>
      <c r="AD195" s="174"/>
      <c r="AE195" s="175"/>
      <c r="AF195" s="176"/>
      <c r="AG195" s="185"/>
      <c r="AH195" s="185"/>
      <c r="AI195" s="201"/>
      <c r="AJ195" s="273">
        <f ca="1">(COUNTA(OFFSET(D195,0,WEEKDAY($A$3,2)):AF195))+IF(AND((_xlfn.DAYS((EOMONTH($A$3,0)),$A$3)=27),(WEEKDAY($A$3,2))=1),0,(COUNTA(E195:(OFFSET(D195,0,(_xlfn.DAYS((EOMONTH($A$3,0)),$A$3))+(WEEKDAY($A$3,2))-28)))))</f>
        <v>2</v>
      </c>
    </row>
    <row r="196" spans="1:36" ht="16.5" customHeight="1" x14ac:dyDescent="0.25">
      <c r="A196" s="200" t="s">
        <v>139</v>
      </c>
      <c r="B196" s="177" t="s">
        <v>391</v>
      </c>
      <c r="C196" s="177">
        <v>1</v>
      </c>
      <c r="D196" s="177">
        <v>2210</v>
      </c>
      <c r="E196" s="183" t="s">
        <v>495</v>
      </c>
      <c r="F196" s="174"/>
      <c r="G196" s="174"/>
      <c r="H196" s="174"/>
      <c r="I196" s="174"/>
      <c r="J196" s="175"/>
      <c r="K196" s="175"/>
      <c r="L196" s="174"/>
      <c r="M196" s="174"/>
      <c r="N196" s="174"/>
      <c r="O196" s="174"/>
      <c r="P196" s="174"/>
      <c r="Q196" s="175"/>
      <c r="R196" s="175"/>
      <c r="S196" s="174"/>
      <c r="T196" s="174"/>
      <c r="U196" s="174"/>
      <c r="V196" s="174"/>
      <c r="W196" s="174"/>
      <c r="X196" s="175"/>
      <c r="Y196" s="175"/>
      <c r="Z196" s="174"/>
      <c r="AA196" s="174"/>
      <c r="AB196" s="174"/>
      <c r="AC196" s="174"/>
      <c r="AD196" s="174"/>
      <c r="AE196" s="175"/>
      <c r="AF196" s="176"/>
      <c r="AG196" s="185"/>
      <c r="AH196" s="185"/>
      <c r="AI196" s="201"/>
      <c r="AJ196" s="273">
        <f ca="1">(COUNTA(OFFSET(D196,0,WEEKDAY($A$3,2)):AF196))+IF(AND((_xlfn.DAYS((EOMONTH($A$3,0)),$A$3)=27),(WEEKDAY($A$3,2))=1),0,(COUNTA(E196:(OFFSET(D196,0,(_xlfn.DAYS((EOMONTH($A$3,0)),$A$3))+(WEEKDAY($A$3,2))-28)))))</f>
        <v>1</v>
      </c>
    </row>
    <row r="197" spans="1:36" ht="16.5" customHeight="1" x14ac:dyDescent="0.25">
      <c r="A197" s="200" t="s">
        <v>74</v>
      </c>
      <c r="B197" s="177" t="s">
        <v>346</v>
      </c>
      <c r="C197" s="177">
        <v>4</v>
      </c>
      <c r="D197" s="177">
        <v>4</v>
      </c>
      <c r="E197" s="183" t="s">
        <v>495</v>
      </c>
      <c r="F197" s="174"/>
      <c r="G197" s="174"/>
      <c r="H197" s="174"/>
      <c r="I197" s="174"/>
      <c r="J197" s="175"/>
      <c r="K197" s="175"/>
      <c r="L197" s="183" t="s">
        <v>495</v>
      </c>
      <c r="M197" s="174"/>
      <c r="N197" s="174"/>
      <c r="O197" s="174"/>
      <c r="P197" s="174"/>
      <c r="Q197" s="175"/>
      <c r="R197" s="175"/>
      <c r="S197" s="183" t="s">
        <v>495</v>
      </c>
      <c r="T197" s="174"/>
      <c r="U197" s="174"/>
      <c r="V197" s="174"/>
      <c r="W197" s="174"/>
      <c r="X197" s="175"/>
      <c r="Y197" s="175"/>
      <c r="Z197" s="183" t="s">
        <v>495</v>
      </c>
      <c r="AA197" s="174"/>
      <c r="AB197" s="174"/>
      <c r="AC197" s="174"/>
      <c r="AD197" s="174"/>
      <c r="AE197" s="175"/>
      <c r="AF197" s="176"/>
      <c r="AG197" s="185"/>
      <c r="AH197" s="185"/>
      <c r="AI197" s="201"/>
      <c r="AJ197" s="273">
        <f ca="1">(COUNTA(OFFSET(D197,0,WEEKDAY($A$3,2)):AF197))+IF(AND((_xlfn.DAYS((EOMONTH($A$3,0)),$A$3)=27),(WEEKDAY($A$3,2))=1),0,(COUNTA(E197:(OFFSET(D197,0,(_xlfn.DAYS((EOMONTH($A$3,0)),$A$3))+(WEEKDAY($A$3,2))-28)))))</f>
        <v>4</v>
      </c>
    </row>
    <row r="198" spans="1:36" ht="16.5" customHeight="1" x14ac:dyDescent="0.25">
      <c r="A198" s="200" t="s">
        <v>74</v>
      </c>
      <c r="B198" s="177" t="s">
        <v>347</v>
      </c>
      <c r="C198" s="177">
        <v>4</v>
      </c>
      <c r="D198" s="177">
        <v>1</v>
      </c>
      <c r="E198" s="183" t="s">
        <v>495</v>
      </c>
      <c r="F198" s="174"/>
      <c r="G198" s="174"/>
      <c r="H198" s="174"/>
      <c r="I198" s="174"/>
      <c r="J198" s="175"/>
      <c r="K198" s="175"/>
      <c r="L198" s="183" t="s">
        <v>495</v>
      </c>
      <c r="M198" s="174"/>
      <c r="N198" s="174"/>
      <c r="O198" s="174"/>
      <c r="P198" s="174"/>
      <c r="Q198" s="175"/>
      <c r="R198" s="175"/>
      <c r="S198" s="183" t="s">
        <v>495</v>
      </c>
      <c r="T198" s="174"/>
      <c r="U198" s="174"/>
      <c r="V198" s="174"/>
      <c r="W198" s="174"/>
      <c r="X198" s="175"/>
      <c r="Y198" s="175"/>
      <c r="Z198" s="183" t="s">
        <v>495</v>
      </c>
      <c r="AA198" s="174"/>
      <c r="AB198" s="174"/>
      <c r="AC198" s="174"/>
      <c r="AD198" s="174"/>
      <c r="AE198" s="175"/>
      <c r="AF198" s="176"/>
      <c r="AG198" s="185"/>
      <c r="AH198" s="185"/>
      <c r="AI198" s="201"/>
      <c r="AJ198" s="273">
        <f ca="1">(COUNTA(OFFSET(D198,0,WEEKDAY($A$3,2)):AF198))+IF(AND((_xlfn.DAYS((EOMONTH($A$3,0)),$A$3)=27),(WEEKDAY($A$3,2))=1),0,(COUNTA(E198:(OFFSET(D198,0,(_xlfn.DAYS((EOMONTH($A$3,0)),$A$3))+(WEEKDAY($A$3,2))-28)))))</f>
        <v>4</v>
      </c>
    </row>
    <row r="199" spans="1:36" ht="16.5" customHeight="1" x14ac:dyDescent="0.25">
      <c r="A199" s="200" t="s">
        <v>140</v>
      </c>
      <c r="B199" s="177" t="s">
        <v>347</v>
      </c>
      <c r="C199" s="177">
        <v>4</v>
      </c>
      <c r="D199" s="177">
        <v>1</v>
      </c>
      <c r="E199" s="183" t="s">
        <v>495</v>
      </c>
      <c r="F199" s="174"/>
      <c r="G199" s="174"/>
      <c r="H199" s="174"/>
      <c r="I199" s="174"/>
      <c r="J199" s="175"/>
      <c r="K199" s="175"/>
      <c r="L199" s="183" t="s">
        <v>495</v>
      </c>
      <c r="M199" s="174"/>
      <c r="N199" s="174"/>
      <c r="O199" s="174"/>
      <c r="P199" s="174"/>
      <c r="Q199" s="175"/>
      <c r="R199" s="175"/>
      <c r="S199" s="183" t="s">
        <v>495</v>
      </c>
      <c r="T199" s="174"/>
      <c r="U199" s="174"/>
      <c r="V199" s="174"/>
      <c r="W199" s="174"/>
      <c r="X199" s="175"/>
      <c r="Y199" s="175"/>
      <c r="Z199" s="183" t="s">
        <v>495</v>
      </c>
      <c r="AA199" s="174"/>
      <c r="AB199" s="174"/>
      <c r="AC199" s="174"/>
      <c r="AD199" s="174"/>
      <c r="AE199" s="175"/>
      <c r="AF199" s="176"/>
      <c r="AG199" s="185"/>
      <c r="AH199" s="185"/>
      <c r="AI199" s="201"/>
      <c r="AJ199" s="273">
        <f ca="1">(COUNTA(OFFSET(D199,0,WEEKDAY($A$3,2)):AF199))+IF(AND((_xlfn.DAYS((EOMONTH($A$3,0)),$A$3)=27),(WEEKDAY($A$3,2))=1),0,(COUNTA(E199:(OFFSET(D199,0,(_xlfn.DAYS((EOMONTH($A$3,0)),$A$3))+(WEEKDAY($A$3,2))-28)))))</f>
        <v>4</v>
      </c>
    </row>
    <row r="200" spans="1:36" ht="16.5" customHeight="1" x14ac:dyDescent="0.25">
      <c r="A200" s="200" t="s">
        <v>140</v>
      </c>
      <c r="B200" s="177" t="s">
        <v>350</v>
      </c>
      <c r="C200" s="177">
        <v>4</v>
      </c>
      <c r="D200" s="177">
        <v>1237</v>
      </c>
      <c r="E200" s="183" t="s">
        <v>495</v>
      </c>
      <c r="F200" s="174"/>
      <c r="G200" s="174"/>
      <c r="H200" s="174"/>
      <c r="I200" s="174"/>
      <c r="J200" s="175"/>
      <c r="K200" s="175"/>
      <c r="L200" s="183" t="s">
        <v>495</v>
      </c>
      <c r="M200" s="174"/>
      <c r="N200" s="174"/>
      <c r="O200" s="174"/>
      <c r="P200" s="174"/>
      <c r="Q200" s="175"/>
      <c r="R200" s="175"/>
      <c r="S200" s="183" t="s">
        <v>495</v>
      </c>
      <c r="T200" s="174"/>
      <c r="U200" s="174"/>
      <c r="V200" s="174"/>
      <c r="W200" s="174"/>
      <c r="X200" s="175"/>
      <c r="Y200" s="175"/>
      <c r="Z200" s="183" t="s">
        <v>495</v>
      </c>
      <c r="AA200" s="174"/>
      <c r="AB200" s="174"/>
      <c r="AC200" s="174"/>
      <c r="AD200" s="174"/>
      <c r="AE200" s="175"/>
      <c r="AF200" s="176"/>
      <c r="AG200" s="185"/>
      <c r="AH200" s="185"/>
      <c r="AI200" s="201"/>
      <c r="AJ200" s="273">
        <f ca="1">(COUNTA(OFFSET(D200,0,WEEKDAY($A$3,2)):AF200))+IF(AND((_xlfn.DAYS((EOMONTH($A$3,0)),$A$3)=27),(WEEKDAY($A$3,2))=1),0,(COUNTA(E200:(OFFSET(D200,0,(_xlfn.DAYS((EOMONTH($A$3,0)),$A$3))+(WEEKDAY($A$3,2))-28)))))</f>
        <v>4</v>
      </c>
    </row>
    <row r="201" spans="1:36" ht="16.5" customHeight="1" x14ac:dyDescent="0.25">
      <c r="A201" s="200" t="s">
        <v>140</v>
      </c>
      <c r="B201" s="177" t="s">
        <v>391</v>
      </c>
      <c r="C201" s="177">
        <v>1</v>
      </c>
      <c r="D201" s="177">
        <v>2770</v>
      </c>
      <c r="E201" s="183" t="s">
        <v>495</v>
      </c>
      <c r="F201" s="174"/>
      <c r="G201" s="174"/>
      <c r="H201" s="174"/>
      <c r="I201" s="174"/>
      <c r="J201" s="175"/>
      <c r="K201" s="175"/>
      <c r="L201" s="174"/>
      <c r="M201" s="174"/>
      <c r="N201" s="174"/>
      <c r="O201" s="174"/>
      <c r="P201" s="174"/>
      <c r="Q201" s="175"/>
      <c r="R201" s="175"/>
      <c r="S201" s="174"/>
      <c r="T201" s="174"/>
      <c r="U201" s="174"/>
      <c r="V201" s="174"/>
      <c r="W201" s="174"/>
      <c r="X201" s="175"/>
      <c r="Y201" s="175"/>
      <c r="Z201" s="174"/>
      <c r="AA201" s="174"/>
      <c r="AB201" s="174"/>
      <c r="AC201" s="174"/>
      <c r="AD201" s="174"/>
      <c r="AE201" s="175"/>
      <c r="AF201" s="176"/>
      <c r="AG201" s="185"/>
      <c r="AH201" s="185"/>
      <c r="AI201" s="201"/>
      <c r="AJ201" s="273">
        <f ca="1">(COUNTA(OFFSET(D201,0,WEEKDAY($A$3,2)):AF201))+IF(AND((_xlfn.DAYS((EOMONTH($A$3,0)),$A$3)=27),(WEEKDAY($A$3,2))=1),0,(COUNTA(E201:(OFFSET(D201,0,(_xlfn.DAYS((EOMONTH($A$3,0)),$A$3))+(WEEKDAY($A$3,2))-28)))))</f>
        <v>1</v>
      </c>
    </row>
    <row r="202" spans="1:36" ht="16.5" customHeight="1" x14ac:dyDescent="0.25">
      <c r="A202" s="200" t="s">
        <v>75</v>
      </c>
      <c r="B202" s="177" t="s">
        <v>346</v>
      </c>
      <c r="C202" s="177">
        <v>4</v>
      </c>
      <c r="D202" s="177">
        <v>14</v>
      </c>
      <c r="E202" s="183" t="s">
        <v>495</v>
      </c>
      <c r="F202" s="174"/>
      <c r="G202" s="174"/>
      <c r="H202" s="174"/>
      <c r="I202" s="174"/>
      <c r="J202" s="175"/>
      <c r="K202" s="175"/>
      <c r="L202" s="183" t="s">
        <v>495</v>
      </c>
      <c r="M202" s="174"/>
      <c r="N202" s="174"/>
      <c r="O202" s="174"/>
      <c r="P202" s="174"/>
      <c r="Q202" s="175"/>
      <c r="R202" s="175"/>
      <c r="S202" s="183" t="s">
        <v>495</v>
      </c>
      <c r="T202" s="174"/>
      <c r="U202" s="174"/>
      <c r="V202" s="174"/>
      <c r="W202" s="174"/>
      <c r="X202" s="175"/>
      <c r="Y202" s="175"/>
      <c r="Z202" s="183" t="s">
        <v>495</v>
      </c>
      <c r="AA202" s="174"/>
      <c r="AB202" s="174"/>
      <c r="AC202" s="174"/>
      <c r="AD202" s="174"/>
      <c r="AE202" s="175"/>
      <c r="AF202" s="176"/>
      <c r="AG202" s="185"/>
      <c r="AH202" s="185"/>
      <c r="AI202" s="201"/>
      <c r="AJ202" s="273">
        <f ca="1">(COUNTA(OFFSET(D202,0,WEEKDAY($A$3,2)):AF202))+IF(AND((_xlfn.DAYS((EOMONTH($A$3,0)),$A$3)=27),(WEEKDAY($A$3,2))=1),0,(COUNTA(E202:(OFFSET(D202,0,(_xlfn.DAYS((EOMONTH($A$3,0)),$A$3))+(WEEKDAY($A$3,2))-28)))))</f>
        <v>4</v>
      </c>
    </row>
    <row r="203" spans="1:36" ht="16.5" customHeight="1" x14ac:dyDescent="0.25">
      <c r="A203" s="200" t="s">
        <v>75</v>
      </c>
      <c r="B203" s="177" t="s">
        <v>347</v>
      </c>
      <c r="C203" s="177">
        <v>2</v>
      </c>
      <c r="D203" s="177">
        <v>1</v>
      </c>
      <c r="E203" s="183" t="s">
        <v>495</v>
      </c>
      <c r="F203" s="174"/>
      <c r="G203" s="174"/>
      <c r="H203" s="174"/>
      <c r="I203" s="174"/>
      <c r="J203" s="175"/>
      <c r="K203" s="175"/>
      <c r="L203" s="174"/>
      <c r="M203" s="174"/>
      <c r="N203" s="174"/>
      <c r="O203" s="174"/>
      <c r="P203" s="174"/>
      <c r="Q203" s="175"/>
      <c r="R203" s="175"/>
      <c r="S203" s="183" t="s">
        <v>495</v>
      </c>
      <c r="T203" s="174"/>
      <c r="U203" s="174"/>
      <c r="V203" s="174"/>
      <c r="W203" s="174"/>
      <c r="X203" s="175"/>
      <c r="Y203" s="175"/>
      <c r="Z203" s="174"/>
      <c r="AA203" s="174"/>
      <c r="AB203" s="174"/>
      <c r="AC203" s="174"/>
      <c r="AD203" s="174"/>
      <c r="AE203" s="175"/>
      <c r="AF203" s="176"/>
      <c r="AG203" s="185"/>
      <c r="AH203" s="185"/>
      <c r="AI203" s="201"/>
      <c r="AJ203" s="273">
        <f ca="1">(COUNTA(OFFSET(D203,0,WEEKDAY($A$3,2)):AF203))+IF(AND((_xlfn.DAYS((EOMONTH($A$3,0)),$A$3)=27),(WEEKDAY($A$3,2))=1),0,(COUNTA(E203:(OFFSET(D203,0,(_xlfn.DAYS((EOMONTH($A$3,0)),$A$3))+(WEEKDAY($A$3,2))-28)))))</f>
        <v>2</v>
      </c>
    </row>
    <row r="204" spans="1:36" ht="16.5" customHeight="1" x14ac:dyDescent="0.25">
      <c r="A204" s="200" t="s">
        <v>141</v>
      </c>
      <c r="B204" s="177" t="s">
        <v>346</v>
      </c>
      <c r="C204" s="177">
        <v>2</v>
      </c>
      <c r="D204" s="177">
        <v>6</v>
      </c>
      <c r="E204" s="183" t="s">
        <v>495</v>
      </c>
      <c r="F204" s="174"/>
      <c r="G204" s="174"/>
      <c r="H204" s="174"/>
      <c r="I204" s="174"/>
      <c r="J204" s="175"/>
      <c r="K204" s="175"/>
      <c r="L204" s="174"/>
      <c r="M204" s="174"/>
      <c r="N204" s="174"/>
      <c r="O204" s="174"/>
      <c r="P204" s="174"/>
      <c r="Q204" s="175"/>
      <c r="R204" s="175"/>
      <c r="S204" s="183" t="s">
        <v>495</v>
      </c>
      <c r="T204" s="174"/>
      <c r="U204" s="174"/>
      <c r="V204" s="174"/>
      <c r="W204" s="174"/>
      <c r="X204" s="175"/>
      <c r="Y204" s="175"/>
      <c r="Z204" s="174"/>
      <c r="AA204" s="174"/>
      <c r="AB204" s="174"/>
      <c r="AC204" s="174"/>
      <c r="AD204" s="174"/>
      <c r="AE204" s="175"/>
      <c r="AF204" s="176"/>
      <c r="AG204" s="185"/>
      <c r="AH204" s="185"/>
      <c r="AI204" s="201"/>
      <c r="AJ204" s="273">
        <f ca="1">(COUNTA(OFFSET(D204,0,WEEKDAY($A$3,2)):AF204))+IF(AND((_xlfn.DAYS((EOMONTH($A$3,0)),$A$3)=27),(WEEKDAY($A$3,2))=1),0,(COUNTA(E204:(OFFSET(D204,0,(_xlfn.DAYS((EOMONTH($A$3,0)),$A$3))+(WEEKDAY($A$3,2))-28)))))</f>
        <v>2</v>
      </c>
    </row>
    <row r="205" spans="1:36" ht="16.5" customHeight="1" x14ac:dyDescent="0.25">
      <c r="A205" s="200" t="s">
        <v>141</v>
      </c>
      <c r="B205" s="177" t="s">
        <v>347</v>
      </c>
      <c r="C205" s="177">
        <v>4</v>
      </c>
      <c r="D205" s="177">
        <v>1</v>
      </c>
      <c r="E205" s="183" t="s">
        <v>495</v>
      </c>
      <c r="F205" s="174"/>
      <c r="G205" s="174"/>
      <c r="H205" s="174"/>
      <c r="I205" s="174"/>
      <c r="J205" s="175"/>
      <c r="K205" s="175"/>
      <c r="L205" s="183" t="s">
        <v>495</v>
      </c>
      <c r="M205" s="174"/>
      <c r="N205" s="174"/>
      <c r="O205" s="174"/>
      <c r="P205" s="174"/>
      <c r="Q205" s="175"/>
      <c r="R205" s="175"/>
      <c r="S205" s="183" t="s">
        <v>495</v>
      </c>
      <c r="T205" s="174"/>
      <c r="U205" s="174"/>
      <c r="V205" s="174"/>
      <c r="W205" s="174"/>
      <c r="X205" s="175"/>
      <c r="Y205" s="175"/>
      <c r="Z205" s="183" t="s">
        <v>495</v>
      </c>
      <c r="AA205" s="174"/>
      <c r="AB205" s="174"/>
      <c r="AC205" s="174"/>
      <c r="AD205" s="174"/>
      <c r="AE205" s="175"/>
      <c r="AF205" s="176"/>
      <c r="AG205" s="185"/>
      <c r="AH205" s="185"/>
      <c r="AI205" s="201"/>
      <c r="AJ205" s="273">
        <f ca="1">(COUNTA(OFFSET(D205,0,WEEKDAY($A$3,2)):AF205))+IF(AND((_xlfn.DAYS((EOMONTH($A$3,0)),$A$3)=27),(WEEKDAY($A$3,2))=1),0,(COUNTA(E205:(OFFSET(D205,0,(_xlfn.DAYS((EOMONTH($A$3,0)),$A$3))+(WEEKDAY($A$3,2))-28)))))</f>
        <v>4</v>
      </c>
    </row>
    <row r="206" spans="1:36" ht="16.5" customHeight="1" x14ac:dyDescent="0.25">
      <c r="A206" s="200" t="s">
        <v>141</v>
      </c>
      <c r="B206" s="177" t="s">
        <v>350</v>
      </c>
      <c r="C206" s="177">
        <v>2</v>
      </c>
      <c r="D206" s="177">
        <v>111</v>
      </c>
      <c r="E206" s="183" t="s">
        <v>495</v>
      </c>
      <c r="F206" s="174"/>
      <c r="G206" s="174"/>
      <c r="H206" s="174"/>
      <c r="I206" s="174"/>
      <c r="J206" s="175"/>
      <c r="K206" s="175"/>
      <c r="L206" s="174"/>
      <c r="M206" s="174"/>
      <c r="N206" s="174"/>
      <c r="O206" s="174"/>
      <c r="P206" s="174"/>
      <c r="Q206" s="175"/>
      <c r="R206" s="175"/>
      <c r="S206" s="183" t="s">
        <v>495</v>
      </c>
      <c r="T206" s="174"/>
      <c r="U206" s="174"/>
      <c r="V206" s="174"/>
      <c r="W206" s="174"/>
      <c r="X206" s="175"/>
      <c r="Y206" s="175"/>
      <c r="Z206" s="174"/>
      <c r="AA206" s="174"/>
      <c r="AB206" s="174"/>
      <c r="AC206" s="174"/>
      <c r="AD206" s="174"/>
      <c r="AE206" s="175"/>
      <c r="AF206" s="176"/>
      <c r="AG206" s="185"/>
      <c r="AH206" s="185"/>
      <c r="AI206" s="201"/>
      <c r="AJ206" s="273">
        <f ca="1">(COUNTA(OFFSET(D206,0,WEEKDAY($A$3,2)):AF206))+IF(AND((_xlfn.DAYS((EOMONTH($A$3,0)),$A$3)=27),(WEEKDAY($A$3,2))=1),0,(COUNTA(E206:(OFFSET(D206,0,(_xlfn.DAYS((EOMONTH($A$3,0)),$A$3))+(WEEKDAY($A$3,2))-28)))))</f>
        <v>2</v>
      </c>
    </row>
    <row r="207" spans="1:36" ht="16.5" customHeight="1" x14ac:dyDescent="0.25">
      <c r="A207" s="200" t="s">
        <v>141</v>
      </c>
      <c r="B207" s="177" t="s">
        <v>391</v>
      </c>
      <c r="C207" s="177">
        <v>1</v>
      </c>
      <c r="D207" s="177">
        <v>185</v>
      </c>
      <c r="E207" s="183" t="s">
        <v>495</v>
      </c>
      <c r="F207" s="174"/>
      <c r="G207" s="174"/>
      <c r="H207" s="174"/>
      <c r="I207" s="174"/>
      <c r="J207" s="175"/>
      <c r="K207" s="175"/>
      <c r="L207" s="174"/>
      <c r="M207" s="174"/>
      <c r="N207" s="174"/>
      <c r="O207" s="174"/>
      <c r="P207" s="174"/>
      <c r="Q207" s="175"/>
      <c r="R207" s="175"/>
      <c r="S207" s="174"/>
      <c r="T207" s="174"/>
      <c r="U207" s="174"/>
      <c r="V207" s="174"/>
      <c r="W207" s="174"/>
      <c r="X207" s="175"/>
      <c r="Y207" s="175"/>
      <c r="Z207" s="174"/>
      <c r="AA207" s="174"/>
      <c r="AB207" s="174"/>
      <c r="AC207" s="174"/>
      <c r="AD207" s="174"/>
      <c r="AE207" s="175"/>
      <c r="AF207" s="176"/>
      <c r="AG207" s="185"/>
      <c r="AH207" s="185"/>
      <c r="AI207" s="201"/>
      <c r="AJ207" s="273">
        <f ca="1">(COUNTA(OFFSET(D207,0,WEEKDAY($A$3,2)):AF207))+IF(AND((_xlfn.DAYS((EOMONTH($A$3,0)),$A$3)=27),(WEEKDAY($A$3,2))=1),0,(COUNTA(E207:(OFFSET(D207,0,(_xlfn.DAYS((EOMONTH($A$3,0)),$A$3))+(WEEKDAY($A$3,2))-28)))))</f>
        <v>1</v>
      </c>
    </row>
    <row r="208" spans="1:36" ht="16.5" customHeight="1" x14ac:dyDescent="0.25">
      <c r="A208" s="200" t="s">
        <v>257</v>
      </c>
      <c r="B208" s="177" t="s">
        <v>346</v>
      </c>
      <c r="C208" s="177">
        <v>2</v>
      </c>
      <c r="D208" s="177">
        <v>20</v>
      </c>
      <c r="E208" s="183" t="s">
        <v>495</v>
      </c>
      <c r="F208" s="174"/>
      <c r="G208" s="174"/>
      <c r="H208" s="174"/>
      <c r="I208" s="174"/>
      <c r="J208" s="175"/>
      <c r="K208" s="175"/>
      <c r="L208" s="174"/>
      <c r="M208" s="174"/>
      <c r="N208" s="174"/>
      <c r="O208" s="174"/>
      <c r="P208" s="174"/>
      <c r="Q208" s="175"/>
      <c r="R208" s="175"/>
      <c r="S208" s="183" t="s">
        <v>495</v>
      </c>
      <c r="T208" s="174"/>
      <c r="U208" s="174"/>
      <c r="V208" s="174"/>
      <c r="W208" s="174"/>
      <c r="X208" s="175"/>
      <c r="Y208" s="175"/>
      <c r="Z208" s="174"/>
      <c r="AA208" s="174"/>
      <c r="AB208" s="174"/>
      <c r="AC208" s="174"/>
      <c r="AD208" s="174"/>
      <c r="AE208" s="175"/>
      <c r="AF208" s="176"/>
      <c r="AG208" s="185"/>
      <c r="AH208" s="185"/>
      <c r="AI208" s="201"/>
      <c r="AJ208" s="273">
        <f ca="1">(COUNTA(OFFSET(D208,0,WEEKDAY($A$3,2)):AF208))+IF(AND((_xlfn.DAYS((EOMONTH($A$3,0)),$A$3)=27),(WEEKDAY($A$3,2))=1),0,(COUNTA(E208:(OFFSET(D208,0,(_xlfn.DAYS((EOMONTH($A$3,0)),$A$3))+(WEEKDAY($A$3,2))-28)))))</f>
        <v>2</v>
      </c>
    </row>
    <row r="209" spans="1:36" ht="16.5" customHeight="1" x14ac:dyDescent="0.25">
      <c r="A209" s="200" t="s">
        <v>257</v>
      </c>
      <c r="B209" s="177" t="s">
        <v>347</v>
      </c>
      <c r="C209" s="177">
        <v>4</v>
      </c>
      <c r="D209" s="177">
        <v>1</v>
      </c>
      <c r="E209" s="183" t="s">
        <v>495</v>
      </c>
      <c r="F209" s="174"/>
      <c r="G209" s="174"/>
      <c r="H209" s="174"/>
      <c r="I209" s="174"/>
      <c r="J209" s="175"/>
      <c r="K209" s="175"/>
      <c r="L209" s="183" t="s">
        <v>495</v>
      </c>
      <c r="M209" s="174"/>
      <c r="N209" s="174"/>
      <c r="O209" s="174"/>
      <c r="P209" s="174"/>
      <c r="Q209" s="175"/>
      <c r="R209" s="175"/>
      <c r="S209" s="183" t="s">
        <v>495</v>
      </c>
      <c r="T209" s="174"/>
      <c r="U209" s="174"/>
      <c r="V209" s="174"/>
      <c r="W209" s="174"/>
      <c r="X209" s="175"/>
      <c r="Y209" s="175"/>
      <c r="Z209" s="183" t="s">
        <v>495</v>
      </c>
      <c r="AA209" s="174"/>
      <c r="AB209" s="174"/>
      <c r="AC209" s="174"/>
      <c r="AD209" s="174"/>
      <c r="AE209" s="175"/>
      <c r="AF209" s="176"/>
      <c r="AG209" s="185"/>
      <c r="AH209" s="185"/>
      <c r="AI209" s="201"/>
      <c r="AJ209" s="273">
        <f ca="1">(COUNTA(OFFSET(D209,0,WEEKDAY($A$3,2)):AF209))+IF(AND((_xlfn.DAYS((EOMONTH($A$3,0)),$A$3)=27),(WEEKDAY($A$3,2))=1),0,(COUNTA(E209:(OFFSET(D209,0,(_xlfn.DAYS((EOMONTH($A$3,0)),$A$3))+(WEEKDAY($A$3,2))-28)))))</f>
        <v>4</v>
      </c>
    </row>
    <row r="210" spans="1:36" ht="16.5" customHeight="1" x14ac:dyDescent="0.25">
      <c r="A210" s="200" t="s">
        <v>257</v>
      </c>
      <c r="B210" s="177" t="s">
        <v>350</v>
      </c>
      <c r="C210" s="177">
        <v>2</v>
      </c>
      <c r="D210" s="177">
        <v>249</v>
      </c>
      <c r="E210" s="183" t="s">
        <v>495</v>
      </c>
      <c r="F210" s="174"/>
      <c r="G210" s="174"/>
      <c r="H210" s="174"/>
      <c r="I210" s="174"/>
      <c r="J210" s="175"/>
      <c r="K210" s="175"/>
      <c r="L210" s="174"/>
      <c r="M210" s="174"/>
      <c r="N210" s="174"/>
      <c r="O210" s="174"/>
      <c r="P210" s="174"/>
      <c r="Q210" s="175"/>
      <c r="R210" s="175"/>
      <c r="S210" s="183" t="s">
        <v>495</v>
      </c>
      <c r="T210" s="174"/>
      <c r="U210" s="174"/>
      <c r="V210" s="174"/>
      <c r="W210" s="174"/>
      <c r="X210" s="175"/>
      <c r="Y210" s="175"/>
      <c r="Z210" s="174"/>
      <c r="AA210" s="174"/>
      <c r="AB210" s="174"/>
      <c r="AC210" s="174"/>
      <c r="AD210" s="174"/>
      <c r="AE210" s="175"/>
      <c r="AF210" s="176"/>
      <c r="AG210" s="185"/>
      <c r="AH210" s="185"/>
      <c r="AI210" s="201"/>
      <c r="AJ210" s="273">
        <f ca="1">(COUNTA(OFFSET(D210,0,WEEKDAY($A$3,2)):AF210))+IF(AND((_xlfn.DAYS((EOMONTH($A$3,0)),$A$3)=27),(WEEKDAY($A$3,2))=1),0,(COUNTA(E210:(OFFSET(D210,0,(_xlfn.DAYS((EOMONTH($A$3,0)),$A$3))+(WEEKDAY($A$3,2))-28)))))</f>
        <v>2</v>
      </c>
    </row>
    <row r="211" spans="1:36" ht="16.5" customHeight="1" x14ac:dyDescent="0.25">
      <c r="A211" s="200" t="s">
        <v>257</v>
      </c>
      <c r="B211" s="177" t="s">
        <v>391</v>
      </c>
      <c r="C211" s="177">
        <v>1</v>
      </c>
      <c r="D211" s="177">
        <v>415</v>
      </c>
      <c r="E211" s="183" t="s">
        <v>495</v>
      </c>
      <c r="F211" s="174"/>
      <c r="G211" s="174"/>
      <c r="H211" s="174"/>
      <c r="I211" s="174"/>
      <c r="J211" s="175"/>
      <c r="K211" s="175"/>
      <c r="L211" s="174"/>
      <c r="M211" s="174"/>
      <c r="N211" s="174"/>
      <c r="O211" s="174"/>
      <c r="P211" s="174"/>
      <c r="Q211" s="175"/>
      <c r="R211" s="175"/>
      <c r="S211" s="174"/>
      <c r="T211" s="174"/>
      <c r="U211" s="174"/>
      <c r="V211" s="174"/>
      <c r="W211" s="174"/>
      <c r="X211" s="175"/>
      <c r="Y211" s="175"/>
      <c r="Z211" s="174"/>
      <c r="AA211" s="174"/>
      <c r="AB211" s="174"/>
      <c r="AC211" s="174"/>
      <c r="AD211" s="174"/>
      <c r="AE211" s="175"/>
      <c r="AF211" s="176"/>
      <c r="AG211" s="185"/>
      <c r="AH211" s="185"/>
      <c r="AI211" s="201"/>
      <c r="AJ211" s="273">
        <f ca="1">(COUNTA(OFFSET(D211,0,WEEKDAY($A$3,2)):AF211))+IF(AND((_xlfn.DAYS((EOMONTH($A$3,0)),$A$3)=27),(WEEKDAY($A$3,2))=1),0,(COUNTA(E211:(OFFSET(D211,0,(_xlfn.DAYS((EOMONTH($A$3,0)),$A$3))+(WEEKDAY($A$3,2))-28)))))</f>
        <v>1</v>
      </c>
    </row>
    <row r="212" spans="1:36" ht="16.5" customHeight="1" x14ac:dyDescent="0.25">
      <c r="A212" s="200" t="s">
        <v>258</v>
      </c>
      <c r="B212" s="177" t="s">
        <v>346</v>
      </c>
      <c r="C212" s="177">
        <v>2</v>
      </c>
      <c r="D212" s="177">
        <v>12</v>
      </c>
      <c r="E212" s="183" t="s">
        <v>495</v>
      </c>
      <c r="F212" s="174"/>
      <c r="G212" s="174"/>
      <c r="H212" s="174"/>
      <c r="I212" s="174"/>
      <c r="J212" s="175"/>
      <c r="K212" s="175"/>
      <c r="L212" s="174"/>
      <c r="M212" s="174"/>
      <c r="N212" s="174"/>
      <c r="O212" s="174"/>
      <c r="P212" s="174"/>
      <c r="Q212" s="175"/>
      <c r="R212" s="175"/>
      <c r="S212" s="183" t="s">
        <v>495</v>
      </c>
      <c r="T212" s="174"/>
      <c r="U212" s="174"/>
      <c r="V212" s="174"/>
      <c r="W212" s="174"/>
      <c r="X212" s="175"/>
      <c r="Y212" s="175"/>
      <c r="Z212" s="174"/>
      <c r="AA212" s="174"/>
      <c r="AB212" s="174"/>
      <c r="AC212" s="174"/>
      <c r="AD212" s="174"/>
      <c r="AE212" s="175"/>
      <c r="AF212" s="176"/>
      <c r="AG212" s="185"/>
      <c r="AH212" s="185"/>
      <c r="AI212" s="201"/>
      <c r="AJ212" s="273">
        <f ca="1">(COUNTA(OFFSET(D212,0,WEEKDAY($A$3,2)):AF212))+IF(AND((_xlfn.DAYS((EOMONTH($A$3,0)),$A$3)=27),(WEEKDAY($A$3,2))=1),0,(COUNTA(E212:(OFFSET(D212,0,(_xlfn.DAYS((EOMONTH($A$3,0)),$A$3))+(WEEKDAY($A$3,2))-28)))))</f>
        <v>2</v>
      </c>
    </row>
    <row r="213" spans="1:36" ht="16.5" customHeight="1" x14ac:dyDescent="0.25">
      <c r="A213" s="200" t="s">
        <v>258</v>
      </c>
      <c r="B213" s="177" t="s">
        <v>347</v>
      </c>
      <c r="C213" s="177">
        <v>4</v>
      </c>
      <c r="D213" s="177">
        <v>1</v>
      </c>
      <c r="E213" s="183" t="s">
        <v>495</v>
      </c>
      <c r="F213" s="174"/>
      <c r="G213" s="174"/>
      <c r="H213" s="174"/>
      <c r="I213" s="174"/>
      <c r="J213" s="175"/>
      <c r="K213" s="175"/>
      <c r="L213" s="183" t="s">
        <v>495</v>
      </c>
      <c r="M213" s="174"/>
      <c r="N213" s="174"/>
      <c r="O213" s="174"/>
      <c r="P213" s="174"/>
      <c r="Q213" s="175"/>
      <c r="R213" s="175"/>
      <c r="S213" s="183" t="s">
        <v>495</v>
      </c>
      <c r="T213" s="174"/>
      <c r="U213" s="174"/>
      <c r="V213" s="174"/>
      <c r="W213" s="174"/>
      <c r="X213" s="175"/>
      <c r="Y213" s="175"/>
      <c r="Z213" s="183" t="s">
        <v>495</v>
      </c>
      <c r="AA213" s="174"/>
      <c r="AB213" s="174"/>
      <c r="AC213" s="174"/>
      <c r="AD213" s="174"/>
      <c r="AE213" s="175"/>
      <c r="AF213" s="176"/>
      <c r="AG213" s="185"/>
      <c r="AH213" s="185"/>
      <c r="AI213" s="201"/>
      <c r="AJ213" s="273">
        <f ca="1">(COUNTA(OFFSET(D213,0,WEEKDAY($A$3,2)):AF213))+IF(AND((_xlfn.DAYS((EOMONTH($A$3,0)),$A$3)=27),(WEEKDAY($A$3,2))=1),0,(COUNTA(E213:(OFFSET(D213,0,(_xlfn.DAYS((EOMONTH($A$3,0)),$A$3))+(WEEKDAY($A$3,2))-28)))))</f>
        <v>4</v>
      </c>
    </row>
    <row r="214" spans="1:36" ht="16.5" customHeight="1" x14ac:dyDescent="0.25">
      <c r="A214" s="200" t="s">
        <v>258</v>
      </c>
      <c r="B214" s="177" t="s">
        <v>350</v>
      </c>
      <c r="C214" s="177">
        <v>2</v>
      </c>
      <c r="D214" s="177">
        <v>314</v>
      </c>
      <c r="E214" s="183" t="s">
        <v>495</v>
      </c>
      <c r="F214" s="174"/>
      <c r="G214" s="174"/>
      <c r="H214" s="174"/>
      <c r="I214" s="174"/>
      <c r="J214" s="175"/>
      <c r="K214" s="175"/>
      <c r="L214" s="174"/>
      <c r="M214" s="174"/>
      <c r="N214" s="174"/>
      <c r="O214" s="174"/>
      <c r="P214" s="174"/>
      <c r="Q214" s="175"/>
      <c r="R214" s="175"/>
      <c r="S214" s="183" t="s">
        <v>495</v>
      </c>
      <c r="T214" s="174"/>
      <c r="U214" s="174"/>
      <c r="V214" s="174"/>
      <c r="W214" s="174"/>
      <c r="X214" s="175"/>
      <c r="Y214" s="175"/>
      <c r="Z214" s="174"/>
      <c r="AA214" s="174"/>
      <c r="AB214" s="174"/>
      <c r="AC214" s="174"/>
      <c r="AD214" s="174"/>
      <c r="AE214" s="175"/>
      <c r="AF214" s="176"/>
      <c r="AG214" s="185"/>
      <c r="AH214" s="185"/>
      <c r="AI214" s="201"/>
      <c r="AJ214" s="273">
        <f ca="1">(COUNTA(OFFSET(D214,0,WEEKDAY($A$3,2)):AF214))+IF(AND((_xlfn.DAYS((EOMONTH($A$3,0)),$A$3)=27),(WEEKDAY($A$3,2))=1),0,(COUNTA(E214:(OFFSET(D214,0,(_xlfn.DAYS((EOMONTH($A$3,0)),$A$3))+(WEEKDAY($A$3,2))-28)))))</f>
        <v>2</v>
      </c>
    </row>
    <row r="215" spans="1:36" ht="16.5" customHeight="1" x14ac:dyDescent="0.25">
      <c r="A215" s="200" t="s">
        <v>258</v>
      </c>
      <c r="B215" s="177" t="s">
        <v>391</v>
      </c>
      <c r="C215" s="177">
        <v>1</v>
      </c>
      <c r="D215" s="177">
        <v>450</v>
      </c>
      <c r="E215" s="183" t="s">
        <v>495</v>
      </c>
      <c r="F215" s="174"/>
      <c r="G215" s="174"/>
      <c r="H215" s="174"/>
      <c r="I215" s="174"/>
      <c r="J215" s="175"/>
      <c r="K215" s="175"/>
      <c r="L215" s="174"/>
      <c r="M215" s="174"/>
      <c r="N215" s="174"/>
      <c r="O215" s="174"/>
      <c r="P215" s="174"/>
      <c r="Q215" s="175"/>
      <c r="R215" s="175"/>
      <c r="S215" s="174"/>
      <c r="T215" s="174"/>
      <c r="U215" s="174"/>
      <c r="V215" s="174"/>
      <c r="W215" s="174"/>
      <c r="X215" s="175"/>
      <c r="Y215" s="175"/>
      <c r="Z215" s="174"/>
      <c r="AA215" s="174"/>
      <c r="AB215" s="174"/>
      <c r="AC215" s="174"/>
      <c r="AD215" s="174"/>
      <c r="AE215" s="175"/>
      <c r="AF215" s="176"/>
      <c r="AG215" s="185"/>
      <c r="AH215" s="185"/>
      <c r="AI215" s="201"/>
      <c r="AJ215" s="273">
        <f ca="1">(COUNTA(OFFSET(D215,0,WEEKDAY($A$3,2)):AF215))+IF(AND((_xlfn.DAYS((EOMONTH($A$3,0)),$A$3)=27),(WEEKDAY($A$3,2))=1),0,(COUNTA(E215:(OFFSET(D215,0,(_xlfn.DAYS((EOMONTH($A$3,0)),$A$3))+(WEEKDAY($A$3,2))-28)))))</f>
        <v>1</v>
      </c>
    </row>
    <row r="216" spans="1:36" ht="16.5" customHeight="1" x14ac:dyDescent="0.25">
      <c r="A216" s="200" t="s">
        <v>259</v>
      </c>
      <c r="B216" s="177" t="s">
        <v>346</v>
      </c>
      <c r="C216" s="177">
        <v>2</v>
      </c>
      <c r="D216" s="177">
        <v>25</v>
      </c>
      <c r="E216" s="183" t="s">
        <v>495</v>
      </c>
      <c r="F216" s="174"/>
      <c r="G216" s="174"/>
      <c r="H216" s="174"/>
      <c r="I216" s="174"/>
      <c r="J216" s="175"/>
      <c r="K216" s="175"/>
      <c r="L216" s="174"/>
      <c r="M216" s="174"/>
      <c r="N216" s="174"/>
      <c r="O216" s="174"/>
      <c r="P216" s="174"/>
      <c r="Q216" s="175"/>
      <c r="R216" s="175"/>
      <c r="S216" s="183" t="s">
        <v>495</v>
      </c>
      <c r="T216" s="174"/>
      <c r="U216" s="174"/>
      <c r="V216" s="174"/>
      <c r="W216" s="174"/>
      <c r="X216" s="175"/>
      <c r="Y216" s="175"/>
      <c r="Z216" s="174"/>
      <c r="AA216" s="174"/>
      <c r="AB216" s="174"/>
      <c r="AC216" s="174"/>
      <c r="AD216" s="174"/>
      <c r="AE216" s="175"/>
      <c r="AF216" s="176"/>
      <c r="AG216" s="185"/>
      <c r="AH216" s="185"/>
      <c r="AI216" s="201"/>
      <c r="AJ216" s="273">
        <f ca="1">(COUNTA(OFFSET(D216,0,WEEKDAY($A$3,2)):AF216))+IF(AND((_xlfn.DAYS((EOMONTH($A$3,0)),$A$3)=27),(WEEKDAY($A$3,2))=1),0,(COUNTA(E216:(OFFSET(D216,0,(_xlfn.DAYS((EOMONTH($A$3,0)),$A$3))+(WEEKDAY($A$3,2))-28)))))</f>
        <v>2</v>
      </c>
    </row>
    <row r="217" spans="1:36" ht="16.5" customHeight="1" x14ac:dyDescent="0.25">
      <c r="A217" s="200" t="s">
        <v>259</v>
      </c>
      <c r="B217" s="177" t="s">
        <v>347</v>
      </c>
      <c r="C217" s="177">
        <v>4</v>
      </c>
      <c r="D217" s="177">
        <v>1</v>
      </c>
      <c r="E217" s="183" t="s">
        <v>495</v>
      </c>
      <c r="F217" s="174"/>
      <c r="G217" s="174"/>
      <c r="H217" s="174"/>
      <c r="I217" s="174"/>
      <c r="J217" s="175"/>
      <c r="K217" s="175"/>
      <c r="L217" s="183" t="s">
        <v>495</v>
      </c>
      <c r="M217" s="174"/>
      <c r="N217" s="174"/>
      <c r="O217" s="174"/>
      <c r="P217" s="174"/>
      <c r="Q217" s="175"/>
      <c r="R217" s="175"/>
      <c r="S217" s="183" t="s">
        <v>495</v>
      </c>
      <c r="T217" s="174"/>
      <c r="U217" s="174"/>
      <c r="V217" s="174"/>
      <c r="W217" s="174"/>
      <c r="X217" s="175"/>
      <c r="Y217" s="175"/>
      <c r="Z217" s="183" t="s">
        <v>495</v>
      </c>
      <c r="AA217" s="174"/>
      <c r="AB217" s="174"/>
      <c r="AC217" s="174"/>
      <c r="AD217" s="174"/>
      <c r="AE217" s="175"/>
      <c r="AF217" s="176"/>
      <c r="AG217" s="185"/>
      <c r="AH217" s="185"/>
      <c r="AI217" s="201"/>
      <c r="AJ217" s="273">
        <f ca="1">(COUNTA(OFFSET(D217,0,WEEKDAY($A$3,2)):AF217))+IF(AND((_xlfn.DAYS((EOMONTH($A$3,0)),$A$3)=27),(WEEKDAY($A$3,2))=1),0,(COUNTA(E217:(OFFSET(D217,0,(_xlfn.DAYS((EOMONTH($A$3,0)),$A$3))+(WEEKDAY($A$3,2))-28)))))</f>
        <v>4</v>
      </c>
    </row>
    <row r="218" spans="1:36" ht="16.5" customHeight="1" x14ac:dyDescent="0.25">
      <c r="A218" s="200" t="s">
        <v>259</v>
      </c>
      <c r="B218" s="177" t="s">
        <v>350</v>
      </c>
      <c r="C218" s="177">
        <v>2</v>
      </c>
      <c r="D218" s="177">
        <v>396</v>
      </c>
      <c r="E218" s="183" t="s">
        <v>495</v>
      </c>
      <c r="F218" s="174"/>
      <c r="G218" s="174"/>
      <c r="H218" s="174"/>
      <c r="I218" s="174"/>
      <c r="J218" s="175"/>
      <c r="K218" s="175"/>
      <c r="L218" s="174"/>
      <c r="M218" s="174"/>
      <c r="N218" s="174"/>
      <c r="O218" s="174"/>
      <c r="P218" s="174"/>
      <c r="Q218" s="175"/>
      <c r="R218" s="175"/>
      <c r="S218" s="183" t="s">
        <v>495</v>
      </c>
      <c r="T218" s="174"/>
      <c r="U218" s="174"/>
      <c r="V218" s="174"/>
      <c r="W218" s="174"/>
      <c r="X218" s="175"/>
      <c r="Y218" s="175"/>
      <c r="Z218" s="174"/>
      <c r="AA218" s="174"/>
      <c r="AB218" s="174"/>
      <c r="AC218" s="174"/>
      <c r="AD218" s="174"/>
      <c r="AE218" s="175"/>
      <c r="AF218" s="176"/>
      <c r="AG218" s="185"/>
      <c r="AH218" s="185"/>
      <c r="AI218" s="201"/>
      <c r="AJ218" s="273">
        <f ca="1">(COUNTA(OFFSET(D218,0,WEEKDAY($A$3,2)):AF218))+IF(AND((_xlfn.DAYS((EOMONTH($A$3,0)),$A$3)=27),(WEEKDAY($A$3,2))=1),0,(COUNTA(E218:(OFFSET(D218,0,(_xlfn.DAYS((EOMONTH($A$3,0)),$A$3))+(WEEKDAY($A$3,2))-28)))))</f>
        <v>2</v>
      </c>
    </row>
    <row r="219" spans="1:36" ht="16.5" customHeight="1" x14ac:dyDescent="0.25">
      <c r="A219" s="200" t="s">
        <v>259</v>
      </c>
      <c r="B219" s="177" t="s">
        <v>391</v>
      </c>
      <c r="C219" s="177">
        <v>1</v>
      </c>
      <c r="D219" s="177">
        <v>660</v>
      </c>
      <c r="E219" s="183" t="s">
        <v>495</v>
      </c>
      <c r="F219" s="174"/>
      <c r="G219" s="174"/>
      <c r="H219" s="174"/>
      <c r="I219" s="174"/>
      <c r="J219" s="175"/>
      <c r="K219" s="175"/>
      <c r="L219" s="174"/>
      <c r="M219" s="174"/>
      <c r="N219" s="174"/>
      <c r="O219" s="174"/>
      <c r="P219" s="174"/>
      <c r="Q219" s="175"/>
      <c r="R219" s="175"/>
      <c r="S219" s="174"/>
      <c r="T219" s="174"/>
      <c r="U219" s="174"/>
      <c r="V219" s="174"/>
      <c r="W219" s="174"/>
      <c r="X219" s="175"/>
      <c r="Y219" s="175"/>
      <c r="Z219" s="174"/>
      <c r="AA219" s="174"/>
      <c r="AB219" s="174"/>
      <c r="AC219" s="174"/>
      <c r="AD219" s="174"/>
      <c r="AE219" s="175"/>
      <c r="AF219" s="176"/>
      <c r="AG219" s="185"/>
      <c r="AH219" s="185"/>
      <c r="AI219" s="201"/>
      <c r="AJ219" s="273">
        <f ca="1">(COUNTA(OFFSET(D219,0,WEEKDAY($A$3,2)):AF219))+IF(AND((_xlfn.DAYS((EOMONTH($A$3,0)),$A$3)=27),(WEEKDAY($A$3,2))=1),0,(COUNTA(E219:(OFFSET(D219,0,(_xlfn.DAYS((EOMONTH($A$3,0)),$A$3))+(WEEKDAY($A$3,2))-28)))))</f>
        <v>1</v>
      </c>
    </row>
    <row r="220" spans="1:36" ht="16.5" customHeight="1" x14ac:dyDescent="0.25">
      <c r="A220" s="200" t="s">
        <v>46</v>
      </c>
      <c r="B220" s="177" t="s">
        <v>346</v>
      </c>
      <c r="C220" s="177">
        <v>2</v>
      </c>
      <c r="D220" s="177">
        <v>21</v>
      </c>
      <c r="E220" s="183" t="s">
        <v>495</v>
      </c>
      <c r="F220" s="174"/>
      <c r="G220" s="174"/>
      <c r="H220" s="174"/>
      <c r="I220" s="174"/>
      <c r="J220" s="175"/>
      <c r="K220" s="175"/>
      <c r="L220" s="174"/>
      <c r="M220" s="174"/>
      <c r="N220" s="174"/>
      <c r="O220" s="174"/>
      <c r="P220" s="174"/>
      <c r="Q220" s="175"/>
      <c r="R220" s="175"/>
      <c r="S220" s="183" t="s">
        <v>495</v>
      </c>
      <c r="T220" s="174"/>
      <c r="U220" s="174"/>
      <c r="V220" s="174"/>
      <c r="W220" s="174"/>
      <c r="X220" s="175"/>
      <c r="Y220" s="175"/>
      <c r="Z220" s="174"/>
      <c r="AA220" s="174"/>
      <c r="AB220" s="174"/>
      <c r="AC220" s="174"/>
      <c r="AD220" s="174"/>
      <c r="AE220" s="175"/>
      <c r="AF220" s="176"/>
      <c r="AG220" s="185"/>
      <c r="AH220" s="185"/>
      <c r="AI220" s="201"/>
      <c r="AJ220" s="273">
        <f ca="1">(COUNTA(OFFSET(D220,0,WEEKDAY($A$3,2)):AF220))+IF(AND((_xlfn.DAYS((EOMONTH($A$3,0)),$A$3)=27),(WEEKDAY($A$3,2))=1),0,(COUNTA(E220:(OFFSET(D220,0,(_xlfn.DAYS((EOMONTH($A$3,0)),$A$3))+(WEEKDAY($A$3,2))-28)))))</f>
        <v>2</v>
      </c>
    </row>
    <row r="221" spans="1:36" ht="16.5" customHeight="1" x14ac:dyDescent="0.25">
      <c r="A221" s="200" t="s">
        <v>46</v>
      </c>
      <c r="B221" s="177" t="s">
        <v>347</v>
      </c>
      <c r="C221" s="177">
        <v>4</v>
      </c>
      <c r="D221" s="177">
        <v>2</v>
      </c>
      <c r="E221" s="183" t="s">
        <v>495</v>
      </c>
      <c r="F221" s="174"/>
      <c r="G221" s="174"/>
      <c r="H221" s="174"/>
      <c r="I221" s="174"/>
      <c r="J221" s="175"/>
      <c r="K221" s="175"/>
      <c r="L221" s="183" t="s">
        <v>495</v>
      </c>
      <c r="M221" s="174"/>
      <c r="N221" s="174"/>
      <c r="O221" s="174"/>
      <c r="P221" s="174"/>
      <c r="Q221" s="175"/>
      <c r="R221" s="175"/>
      <c r="S221" s="183" t="s">
        <v>495</v>
      </c>
      <c r="T221" s="174"/>
      <c r="U221" s="174"/>
      <c r="V221" s="174"/>
      <c r="W221" s="174"/>
      <c r="X221" s="175"/>
      <c r="Y221" s="175"/>
      <c r="Z221" s="183" t="s">
        <v>495</v>
      </c>
      <c r="AA221" s="174"/>
      <c r="AB221" s="174"/>
      <c r="AC221" s="174"/>
      <c r="AD221" s="174"/>
      <c r="AE221" s="175"/>
      <c r="AF221" s="176"/>
      <c r="AG221" s="185"/>
      <c r="AH221" s="185"/>
      <c r="AI221" s="201"/>
      <c r="AJ221" s="273">
        <f ca="1">(COUNTA(OFFSET(D221,0,WEEKDAY($A$3,2)):AF221))+IF(AND((_xlfn.DAYS((EOMONTH($A$3,0)),$A$3)=27),(WEEKDAY($A$3,2))=1),0,(COUNTA(E221:(OFFSET(D221,0,(_xlfn.DAYS((EOMONTH($A$3,0)),$A$3))+(WEEKDAY($A$3,2))-28)))))</f>
        <v>4</v>
      </c>
    </row>
    <row r="222" spans="1:36" ht="16.5" customHeight="1" x14ac:dyDescent="0.25">
      <c r="A222" s="200" t="s">
        <v>46</v>
      </c>
      <c r="B222" s="177" t="s">
        <v>348</v>
      </c>
      <c r="C222" s="177">
        <v>4</v>
      </c>
      <c r="D222" s="177">
        <v>2</v>
      </c>
      <c r="E222" s="183" t="s">
        <v>495</v>
      </c>
      <c r="F222" s="174"/>
      <c r="G222" s="174"/>
      <c r="H222" s="174"/>
      <c r="I222" s="174"/>
      <c r="J222" s="175"/>
      <c r="K222" s="175"/>
      <c r="L222" s="183" t="s">
        <v>495</v>
      </c>
      <c r="M222" s="174"/>
      <c r="N222" s="174"/>
      <c r="O222" s="174"/>
      <c r="P222" s="174"/>
      <c r="Q222" s="175"/>
      <c r="R222" s="175"/>
      <c r="S222" s="183" t="s">
        <v>495</v>
      </c>
      <c r="T222" s="174"/>
      <c r="U222" s="174"/>
      <c r="V222" s="174"/>
      <c r="W222" s="174"/>
      <c r="X222" s="175"/>
      <c r="Y222" s="175"/>
      <c r="Z222" s="183" t="s">
        <v>495</v>
      </c>
      <c r="AA222" s="174"/>
      <c r="AB222" s="174"/>
      <c r="AC222" s="174"/>
      <c r="AD222" s="174"/>
      <c r="AE222" s="175"/>
      <c r="AF222" s="176"/>
      <c r="AG222" s="185"/>
      <c r="AH222" s="185"/>
      <c r="AI222" s="201"/>
      <c r="AJ222" s="273">
        <f ca="1">(COUNTA(OFFSET(D222,0,WEEKDAY($A$3,2)):AF222))+IF(AND((_xlfn.DAYS((EOMONTH($A$3,0)),$A$3)=27),(WEEKDAY($A$3,2))=1),0,(COUNTA(E222:(OFFSET(D222,0,(_xlfn.DAYS((EOMONTH($A$3,0)),$A$3))+(WEEKDAY($A$3,2))-28)))))</f>
        <v>4</v>
      </c>
    </row>
    <row r="223" spans="1:36" ht="16.5" customHeight="1" x14ac:dyDescent="0.25">
      <c r="A223" s="200" t="s">
        <v>46</v>
      </c>
      <c r="B223" s="177" t="s">
        <v>350</v>
      </c>
      <c r="C223" s="177">
        <v>4</v>
      </c>
      <c r="D223" s="177">
        <v>1414</v>
      </c>
      <c r="E223" s="183" t="s">
        <v>495</v>
      </c>
      <c r="F223" s="174"/>
      <c r="G223" s="174"/>
      <c r="H223" s="174"/>
      <c r="I223" s="174"/>
      <c r="J223" s="175"/>
      <c r="K223" s="175"/>
      <c r="L223" s="183" t="s">
        <v>495</v>
      </c>
      <c r="M223" s="174"/>
      <c r="N223" s="174"/>
      <c r="O223" s="174"/>
      <c r="P223" s="174"/>
      <c r="Q223" s="175"/>
      <c r="R223" s="175"/>
      <c r="S223" s="183" t="s">
        <v>495</v>
      </c>
      <c r="T223" s="174"/>
      <c r="U223" s="174"/>
      <c r="V223" s="174"/>
      <c r="W223" s="174"/>
      <c r="X223" s="175"/>
      <c r="Y223" s="175"/>
      <c r="Z223" s="183" t="s">
        <v>495</v>
      </c>
      <c r="AA223" s="174"/>
      <c r="AB223" s="174"/>
      <c r="AC223" s="174"/>
      <c r="AD223" s="174"/>
      <c r="AE223" s="175"/>
      <c r="AF223" s="176"/>
      <c r="AG223" s="185"/>
      <c r="AH223" s="185"/>
      <c r="AI223" s="201"/>
      <c r="AJ223" s="273">
        <f ca="1">(COUNTA(OFFSET(D223,0,WEEKDAY($A$3,2)):AF223))+IF(AND((_xlfn.DAYS((EOMONTH($A$3,0)),$A$3)=27),(WEEKDAY($A$3,2))=1),0,(COUNTA(E223:(OFFSET(D223,0,(_xlfn.DAYS((EOMONTH($A$3,0)),$A$3))+(WEEKDAY($A$3,2))-28)))))</f>
        <v>4</v>
      </c>
    </row>
    <row r="224" spans="1:36" ht="16.5" customHeight="1" x14ac:dyDescent="0.25">
      <c r="A224" s="200" t="s">
        <v>143</v>
      </c>
      <c r="B224" s="177" t="s">
        <v>346</v>
      </c>
      <c r="C224" s="177">
        <v>2</v>
      </c>
      <c r="D224" s="177">
        <v>40</v>
      </c>
      <c r="E224" s="183" t="s">
        <v>495</v>
      </c>
      <c r="F224" s="174"/>
      <c r="G224" s="174"/>
      <c r="H224" s="174"/>
      <c r="I224" s="174"/>
      <c r="J224" s="175"/>
      <c r="K224" s="175"/>
      <c r="L224" s="174"/>
      <c r="M224" s="174"/>
      <c r="N224" s="174"/>
      <c r="O224" s="174"/>
      <c r="P224" s="174"/>
      <c r="Q224" s="175"/>
      <c r="R224" s="175"/>
      <c r="S224" s="183" t="s">
        <v>495</v>
      </c>
      <c r="T224" s="174"/>
      <c r="U224" s="174"/>
      <c r="V224" s="174"/>
      <c r="W224" s="174"/>
      <c r="X224" s="175"/>
      <c r="Y224" s="175"/>
      <c r="Z224" s="174"/>
      <c r="AA224" s="174"/>
      <c r="AB224" s="174"/>
      <c r="AC224" s="174"/>
      <c r="AD224" s="174"/>
      <c r="AE224" s="175"/>
      <c r="AF224" s="176"/>
      <c r="AG224" s="185"/>
      <c r="AH224" s="185"/>
      <c r="AI224" s="201"/>
      <c r="AJ224" s="273">
        <f ca="1">(COUNTA(OFFSET(D224,0,WEEKDAY($A$3,2)):AF224))+IF(AND((_xlfn.DAYS((EOMONTH($A$3,0)),$A$3)=27),(WEEKDAY($A$3,2))=1),0,(COUNTA(E224:(OFFSET(D224,0,(_xlfn.DAYS((EOMONTH($A$3,0)),$A$3))+(WEEKDAY($A$3,2))-28)))))</f>
        <v>2</v>
      </c>
    </row>
    <row r="225" spans="1:36" ht="16.5" customHeight="1" x14ac:dyDescent="0.25">
      <c r="A225" s="200" t="s">
        <v>143</v>
      </c>
      <c r="B225" s="177" t="s">
        <v>347</v>
      </c>
      <c r="C225" s="177">
        <v>4</v>
      </c>
      <c r="D225" s="177">
        <v>4</v>
      </c>
      <c r="E225" s="183" t="s">
        <v>495</v>
      </c>
      <c r="F225" s="174"/>
      <c r="G225" s="174"/>
      <c r="H225" s="174"/>
      <c r="I225" s="174"/>
      <c r="J225" s="175"/>
      <c r="K225" s="175"/>
      <c r="L225" s="183" t="s">
        <v>495</v>
      </c>
      <c r="M225" s="174"/>
      <c r="N225" s="174"/>
      <c r="O225" s="174"/>
      <c r="P225" s="174"/>
      <c r="Q225" s="175"/>
      <c r="R225" s="175"/>
      <c r="S225" s="183" t="s">
        <v>495</v>
      </c>
      <c r="T225" s="174"/>
      <c r="U225" s="174"/>
      <c r="V225" s="174"/>
      <c r="W225" s="174"/>
      <c r="X225" s="175"/>
      <c r="Y225" s="175"/>
      <c r="Z225" s="183" t="s">
        <v>495</v>
      </c>
      <c r="AA225" s="174"/>
      <c r="AB225" s="174"/>
      <c r="AC225" s="174"/>
      <c r="AD225" s="174"/>
      <c r="AE225" s="175"/>
      <c r="AF225" s="176"/>
      <c r="AG225" s="185"/>
      <c r="AH225" s="185"/>
      <c r="AI225" s="201"/>
      <c r="AJ225" s="273">
        <f ca="1">(COUNTA(OFFSET(D225,0,WEEKDAY($A$3,2)):AF225))+IF(AND((_xlfn.DAYS((EOMONTH($A$3,0)),$A$3)=27),(WEEKDAY($A$3,2))=1),0,(COUNTA(E225:(OFFSET(D225,0,(_xlfn.DAYS((EOMONTH($A$3,0)),$A$3))+(WEEKDAY($A$3,2))-28)))))</f>
        <v>4</v>
      </c>
    </row>
    <row r="226" spans="1:36" ht="16.5" customHeight="1" x14ac:dyDescent="0.25">
      <c r="A226" s="200" t="s">
        <v>143</v>
      </c>
      <c r="B226" s="177" t="s">
        <v>350</v>
      </c>
      <c r="C226" s="177">
        <v>4</v>
      </c>
      <c r="D226" s="177">
        <v>1020</v>
      </c>
      <c r="E226" s="183" t="s">
        <v>495</v>
      </c>
      <c r="F226" s="174"/>
      <c r="G226" s="174"/>
      <c r="H226" s="174"/>
      <c r="I226" s="174"/>
      <c r="J226" s="175"/>
      <c r="K226" s="175"/>
      <c r="L226" s="183" t="s">
        <v>495</v>
      </c>
      <c r="M226" s="174"/>
      <c r="N226" s="174"/>
      <c r="O226" s="174"/>
      <c r="P226" s="174"/>
      <c r="Q226" s="175"/>
      <c r="R226" s="175"/>
      <c r="S226" s="183" t="s">
        <v>495</v>
      </c>
      <c r="T226" s="174"/>
      <c r="U226" s="174"/>
      <c r="V226" s="174"/>
      <c r="W226" s="174"/>
      <c r="X226" s="175"/>
      <c r="Y226" s="175"/>
      <c r="Z226" s="183" t="s">
        <v>495</v>
      </c>
      <c r="AA226" s="174"/>
      <c r="AB226" s="174"/>
      <c r="AC226" s="174"/>
      <c r="AD226" s="174"/>
      <c r="AE226" s="175"/>
      <c r="AF226" s="176"/>
      <c r="AG226" s="185"/>
      <c r="AH226" s="185"/>
      <c r="AI226" s="201"/>
      <c r="AJ226" s="273">
        <f ca="1">(COUNTA(OFFSET(D226,0,WEEKDAY($A$3,2)):AF226))+IF(AND((_xlfn.DAYS((EOMONTH($A$3,0)),$A$3)=27),(WEEKDAY($A$3,2))=1),0,(COUNTA(E226:(OFFSET(D226,0,(_xlfn.DAYS((EOMONTH($A$3,0)),$A$3))+(WEEKDAY($A$3,2))-28)))))</f>
        <v>4</v>
      </c>
    </row>
    <row r="227" spans="1:36" ht="16.5" customHeight="1" x14ac:dyDescent="0.25">
      <c r="A227" s="200" t="s">
        <v>260</v>
      </c>
      <c r="B227" s="177" t="s">
        <v>346</v>
      </c>
      <c r="C227" s="177">
        <v>2</v>
      </c>
      <c r="D227" s="177">
        <v>25</v>
      </c>
      <c r="E227" s="183" t="s">
        <v>495</v>
      </c>
      <c r="F227" s="174"/>
      <c r="G227" s="174"/>
      <c r="H227" s="174"/>
      <c r="I227" s="174"/>
      <c r="J227" s="175"/>
      <c r="K227" s="175"/>
      <c r="L227" s="174"/>
      <c r="M227" s="174"/>
      <c r="N227" s="174"/>
      <c r="O227" s="174"/>
      <c r="P227" s="174"/>
      <c r="Q227" s="175"/>
      <c r="R227" s="175"/>
      <c r="S227" s="183" t="s">
        <v>495</v>
      </c>
      <c r="T227" s="174"/>
      <c r="U227" s="174"/>
      <c r="V227" s="174"/>
      <c r="W227" s="174"/>
      <c r="X227" s="175"/>
      <c r="Y227" s="175"/>
      <c r="Z227" s="174"/>
      <c r="AA227" s="174"/>
      <c r="AB227" s="174"/>
      <c r="AC227" s="174"/>
      <c r="AD227" s="174"/>
      <c r="AE227" s="175"/>
      <c r="AF227" s="176"/>
      <c r="AG227" s="185"/>
      <c r="AH227" s="185"/>
      <c r="AI227" s="201"/>
      <c r="AJ227" s="273">
        <f ca="1">(COUNTA(OFFSET(D227,0,WEEKDAY($A$3,2)):AF227))+IF(AND((_xlfn.DAYS((EOMONTH($A$3,0)),$A$3)=27),(WEEKDAY($A$3,2))=1),0,(COUNTA(E227:(OFFSET(D227,0,(_xlfn.DAYS((EOMONTH($A$3,0)),$A$3))+(WEEKDAY($A$3,2))-28)))))</f>
        <v>2</v>
      </c>
    </row>
    <row r="228" spans="1:36" ht="16.5" customHeight="1" x14ac:dyDescent="0.25">
      <c r="A228" s="200" t="s">
        <v>260</v>
      </c>
      <c r="B228" s="177" t="s">
        <v>347</v>
      </c>
      <c r="C228" s="177">
        <v>4</v>
      </c>
      <c r="D228" s="177">
        <v>1</v>
      </c>
      <c r="E228" s="183" t="s">
        <v>495</v>
      </c>
      <c r="F228" s="174"/>
      <c r="G228" s="174"/>
      <c r="H228" s="174"/>
      <c r="I228" s="174"/>
      <c r="J228" s="175"/>
      <c r="K228" s="175"/>
      <c r="L228" s="183" t="s">
        <v>495</v>
      </c>
      <c r="M228" s="174"/>
      <c r="N228" s="174"/>
      <c r="O228" s="174"/>
      <c r="P228" s="174"/>
      <c r="Q228" s="175"/>
      <c r="R228" s="175"/>
      <c r="S228" s="183" t="s">
        <v>495</v>
      </c>
      <c r="T228" s="174"/>
      <c r="U228" s="174"/>
      <c r="V228" s="174"/>
      <c r="W228" s="174"/>
      <c r="X228" s="175"/>
      <c r="Y228" s="175"/>
      <c r="Z228" s="183" t="s">
        <v>495</v>
      </c>
      <c r="AA228" s="174"/>
      <c r="AB228" s="174"/>
      <c r="AC228" s="174"/>
      <c r="AD228" s="174"/>
      <c r="AE228" s="175"/>
      <c r="AF228" s="176"/>
      <c r="AG228" s="185"/>
      <c r="AH228" s="185"/>
      <c r="AI228" s="201"/>
      <c r="AJ228" s="273">
        <f ca="1">(COUNTA(OFFSET(D228,0,WEEKDAY($A$3,2)):AF228))+IF(AND((_xlfn.DAYS((EOMONTH($A$3,0)),$A$3)=27),(WEEKDAY($A$3,2))=1),0,(COUNTA(E228:(OFFSET(D228,0,(_xlfn.DAYS((EOMONTH($A$3,0)),$A$3))+(WEEKDAY($A$3,2))-28)))))</f>
        <v>4</v>
      </c>
    </row>
    <row r="229" spans="1:36" ht="16.5" customHeight="1" x14ac:dyDescent="0.25">
      <c r="A229" s="200" t="s">
        <v>260</v>
      </c>
      <c r="B229" s="177" t="s">
        <v>350</v>
      </c>
      <c r="C229" s="177">
        <v>2</v>
      </c>
      <c r="D229" s="177">
        <v>585</v>
      </c>
      <c r="E229" s="183" t="s">
        <v>495</v>
      </c>
      <c r="F229" s="174"/>
      <c r="G229" s="174"/>
      <c r="H229" s="174"/>
      <c r="I229" s="174"/>
      <c r="J229" s="175"/>
      <c r="K229" s="175"/>
      <c r="L229" s="174"/>
      <c r="M229" s="174"/>
      <c r="N229" s="174"/>
      <c r="O229" s="174"/>
      <c r="P229" s="174"/>
      <c r="Q229" s="175"/>
      <c r="R229" s="175"/>
      <c r="S229" s="183" t="s">
        <v>495</v>
      </c>
      <c r="T229" s="174"/>
      <c r="U229" s="174"/>
      <c r="V229" s="174"/>
      <c r="W229" s="174"/>
      <c r="X229" s="175"/>
      <c r="Y229" s="175"/>
      <c r="Z229" s="174"/>
      <c r="AA229" s="174"/>
      <c r="AB229" s="174"/>
      <c r="AC229" s="174"/>
      <c r="AD229" s="174"/>
      <c r="AE229" s="175"/>
      <c r="AF229" s="176"/>
      <c r="AG229" s="185"/>
      <c r="AH229" s="185"/>
      <c r="AI229" s="201"/>
      <c r="AJ229" s="273">
        <f ca="1">(COUNTA(OFFSET(D229,0,WEEKDAY($A$3,2)):AF229))+IF(AND((_xlfn.DAYS((EOMONTH($A$3,0)),$A$3)=27),(WEEKDAY($A$3,2))=1),0,(COUNTA(E229:(OFFSET(D229,0,(_xlfn.DAYS((EOMONTH($A$3,0)),$A$3))+(WEEKDAY($A$3,2))-28)))))</f>
        <v>2</v>
      </c>
    </row>
    <row r="230" spans="1:36" ht="16.5" customHeight="1" x14ac:dyDescent="0.25">
      <c r="A230" s="200" t="s">
        <v>260</v>
      </c>
      <c r="B230" s="177" t="s">
        <v>391</v>
      </c>
      <c r="C230" s="177">
        <v>1</v>
      </c>
      <c r="D230" s="177">
        <v>975</v>
      </c>
      <c r="E230" s="183" t="s">
        <v>495</v>
      </c>
      <c r="F230" s="174"/>
      <c r="G230" s="174"/>
      <c r="H230" s="174"/>
      <c r="I230" s="174"/>
      <c r="J230" s="175"/>
      <c r="K230" s="175"/>
      <c r="L230" s="174"/>
      <c r="M230" s="174"/>
      <c r="N230" s="174"/>
      <c r="O230" s="174"/>
      <c r="P230" s="174"/>
      <c r="Q230" s="175"/>
      <c r="R230" s="175"/>
      <c r="S230" s="174"/>
      <c r="T230" s="174"/>
      <c r="U230" s="174"/>
      <c r="V230" s="174"/>
      <c r="W230" s="174"/>
      <c r="X230" s="175"/>
      <c r="Y230" s="175"/>
      <c r="Z230" s="174"/>
      <c r="AA230" s="174"/>
      <c r="AB230" s="174"/>
      <c r="AC230" s="174"/>
      <c r="AD230" s="174"/>
      <c r="AE230" s="175"/>
      <c r="AF230" s="176"/>
      <c r="AG230" s="185"/>
      <c r="AH230" s="185"/>
      <c r="AI230" s="201"/>
      <c r="AJ230" s="273">
        <f ca="1">(COUNTA(OFFSET(D230,0,WEEKDAY($A$3,2)):AF230))+IF(AND((_xlfn.DAYS((EOMONTH($A$3,0)),$A$3)=27),(WEEKDAY($A$3,2))=1),0,(COUNTA(E230:(OFFSET(D230,0,(_xlfn.DAYS((EOMONTH($A$3,0)),$A$3))+(WEEKDAY($A$3,2))-28)))))</f>
        <v>1</v>
      </c>
    </row>
    <row r="231" spans="1:36" ht="16.5" customHeight="1" x14ac:dyDescent="0.25">
      <c r="A231" s="200" t="s">
        <v>47</v>
      </c>
      <c r="B231" s="177" t="s">
        <v>346</v>
      </c>
      <c r="C231" s="177">
        <v>2</v>
      </c>
      <c r="D231" s="177">
        <v>121</v>
      </c>
      <c r="E231" s="183" t="s">
        <v>495</v>
      </c>
      <c r="F231" s="174"/>
      <c r="G231" s="174"/>
      <c r="H231" s="174"/>
      <c r="I231" s="174"/>
      <c r="J231" s="175"/>
      <c r="K231" s="175"/>
      <c r="L231" s="174"/>
      <c r="M231" s="174"/>
      <c r="N231" s="174"/>
      <c r="O231" s="174"/>
      <c r="P231" s="174"/>
      <c r="Q231" s="175"/>
      <c r="R231" s="175"/>
      <c r="S231" s="183" t="s">
        <v>495</v>
      </c>
      <c r="T231" s="174"/>
      <c r="U231" s="174"/>
      <c r="V231" s="174"/>
      <c r="W231" s="174"/>
      <c r="X231" s="175"/>
      <c r="Y231" s="175"/>
      <c r="Z231" s="174"/>
      <c r="AA231" s="174"/>
      <c r="AB231" s="174"/>
      <c r="AC231" s="174"/>
      <c r="AD231" s="174"/>
      <c r="AE231" s="175"/>
      <c r="AF231" s="176"/>
      <c r="AG231" s="185"/>
      <c r="AH231" s="185"/>
      <c r="AI231" s="201"/>
      <c r="AJ231" s="273">
        <f ca="1">(COUNTA(OFFSET(D231,0,WEEKDAY($A$3,2)):AF231))+IF(AND((_xlfn.DAYS((EOMONTH($A$3,0)),$A$3)=27),(WEEKDAY($A$3,2))=1),0,(COUNTA(E231:(OFFSET(D231,0,(_xlfn.DAYS((EOMONTH($A$3,0)),$A$3))+(WEEKDAY($A$3,2))-28)))))</f>
        <v>2</v>
      </c>
    </row>
    <row r="232" spans="1:36" ht="16.5" customHeight="1" x14ac:dyDescent="0.25">
      <c r="A232" s="200" t="s">
        <v>47</v>
      </c>
      <c r="B232" s="177" t="s">
        <v>347</v>
      </c>
      <c r="C232" s="177">
        <v>4</v>
      </c>
      <c r="D232" s="177">
        <v>4</v>
      </c>
      <c r="E232" s="183" t="s">
        <v>495</v>
      </c>
      <c r="F232" s="174"/>
      <c r="G232" s="174"/>
      <c r="H232" s="174"/>
      <c r="I232" s="174"/>
      <c r="J232" s="175"/>
      <c r="K232" s="175"/>
      <c r="L232" s="183" t="s">
        <v>495</v>
      </c>
      <c r="M232" s="174"/>
      <c r="N232" s="174"/>
      <c r="O232" s="174"/>
      <c r="P232" s="174"/>
      <c r="Q232" s="175"/>
      <c r="R232" s="175"/>
      <c r="S232" s="183" t="s">
        <v>495</v>
      </c>
      <c r="T232" s="174"/>
      <c r="U232" s="174"/>
      <c r="V232" s="174"/>
      <c r="W232" s="174"/>
      <c r="X232" s="175"/>
      <c r="Y232" s="175"/>
      <c r="Z232" s="183" t="s">
        <v>495</v>
      </c>
      <c r="AA232" s="174"/>
      <c r="AB232" s="174"/>
      <c r="AC232" s="174"/>
      <c r="AD232" s="174"/>
      <c r="AE232" s="175"/>
      <c r="AF232" s="176"/>
      <c r="AG232" s="185"/>
      <c r="AH232" s="185"/>
      <c r="AI232" s="201"/>
      <c r="AJ232" s="273">
        <f ca="1">(COUNTA(OFFSET(D232,0,WEEKDAY($A$3,2)):AF232))+IF(AND((_xlfn.DAYS((EOMONTH($A$3,0)),$A$3)=27),(WEEKDAY($A$3,2))=1),0,(COUNTA(E232:(OFFSET(D232,0,(_xlfn.DAYS((EOMONTH($A$3,0)),$A$3))+(WEEKDAY($A$3,2))-28)))))</f>
        <v>4</v>
      </c>
    </row>
    <row r="233" spans="1:36" ht="16.5" customHeight="1" x14ac:dyDescent="0.25">
      <c r="A233" s="200" t="s">
        <v>47</v>
      </c>
      <c r="B233" s="177" t="s">
        <v>348</v>
      </c>
      <c r="C233" s="177">
        <v>4</v>
      </c>
      <c r="D233" s="177">
        <v>2</v>
      </c>
      <c r="E233" s="183" t="s">
        <v>495</v>
      </c>
      <c r="F233" s="174"/>
      <c r="G233" s="174"/>
      <c r="H233" s="174"/>
      <c r="I233" s="174"/>
      <c r="J233" s="175"/>
      <c r="K233" s="175"/>
      <c r="L233" s="183" t="s">
        <v>495</v>
      </c>
      <c r="M233" s="174"/>
      <c r="N233" s="174"/>
      <c r="O233" s="174"/>
      <c r="P233" s="174"/>
      <c r="Q233" s="175"/>
      <c r="R233" s="175"/>
      <c r="S233" s="183" t="s">
        <v>495</v>
      </c>
      <c r="T233" s="174"/>
      <c r="U233" s="174"/>
      <c r="V233" s="174"/>
      <c r="W233" s="174"/>
      <c r="X233" s="175"/>
      <c r="Y233" s="175"/>
      <c r="Z233" s="183" t="s">
        <v>495</v>
      </c>
      <c r="AA233" s="174"/>
      <c r="AB233" s="174"/>
      <c r="AC233" s="174"/>
      <c r="AD233" s="174"/>
      <c r="AE233" s="175"/>
      <c r="AF233" s="176"/>
      <c r="AG233" s="185"/>
      <c r="AH233" s="185"/>
      <c r="AI233" s="201"/>
      <c r="AJ233" s="273">
        <f ca="1">(COUNTA(OFFSET(D233,0,WEEKDAY($A$3,2)):AF233))+IF(AND((_xlfn.DAYS((EOMONTH($A$3,0)),$A$3)=27),(WEEKDAY($A$3,2))=1),0,(COUNTA(E233:(OFFSET(D233,0,(_xlfn.DAYS((EOMONTH($A$3,0)),$A$3))+(WEEKDAY($A$3,2))-28)))))</f>
        <v>4</v>
      </c>
    </row>
    <row r="234" spans="1:36" ht="16.5" customHeight="1" x14ac:dyDescent="0.25">
      <c r="A234" s="200" t="s">
        <v>47</v>
      </c>
      <c r="B234" s="177" t="s">
        <v>350</v>
      </c>
      <c r="C234" s="177">
        <v>4</v>
      </c>
      <c r="D234" s="177">
        <v>1848</v>
      </c>
      <c r="E234" s="183" t="s">
        <v>495</v>
      </c>
      <c r="F234" s="174"/>
      <c r="G234" s="174"/>
      <c r="H234" s="174"/>
      <c r="I234" s="174"/>
      <c r="J234" s="175"/>
      <c r="K234" s="175"/>
      <c r="L234" s="183" t="s">
        <v>495</v>
      </c>
      <c r="M234" s="174"/>
      <c r="N234" s="174"/>
      <c r="O234" s="174"/>
      <c r="P234" s="174"/>
      <c r="Q234" s="175"/>
      <c r="R234" s="175"/>
      <c r="S234" s="183" t="s">
        <v>495</v>
      </c>
      <c r="T234" s="174"/>
      <c r="U234" s="174"/>
      <c r="V234" s="174"/>
      <c r="W234" s="174"/>
      <c r="X234" s="175"/>
      <c r="Y234" s="175"/>
      <c r="Z234" s="183" t="s">
        <v>495</v>
      </c>
      <c r="AA234" s="174"/>
      <c r="AB234" s="174"/>
      <c r="AC234" s="174"/>
      <c r="AD234" s="174"/>
      <c r="AE234" s="175"/>
      <c r="AF234" s="176"/>
      <c r="AG234" s="185"/>
      <c r="AH234" s="185"/>
      <c r="AI234" s="201"/>
      <c r="AJ234" s="273">
        <f ca="1">(COUNTA(OFFSET(D234,0,WEEKDAY($A$3,2)):AF234))+IF(AND((_xlfn.DAYS((EOMONTH($A$3,0)),$A$3)=27),(WEEKDAY($A$3,2))=1),0,(COUNTA(E234:(OFFSET(D234,0,(_xlfn.DAYS((EOMONTH($A$3,0)),$A$3))+(WEEKDAY($A$3,2))-28)))))</f>
        <v>4</v>
      </c>
    </row>
    <row r="235" spans="1:36" ht="16.5" customHeight="1" x14ac:dyDescent="0.25">
      <c r="A235" s="200" t="s">
        <v>144</v>
      </c>
      <c r="B235" s="177" t="s">
        <v>346</v>
      </c>
      <c r="C235" s="177">
        <v>2</v>
      </c>
      <c r="D235" s="177">
        <v>36</v>
      </c>
      <c r="E235" s="183" t="s">
        <v>495</v>
      </c>
      <c r="F235" s="174"/>
      <c r="G235" s="174"/>
      <c r="H235" s="174"/>
      <c r="I235" s="174"/>
      <c r="J235" s="175"/>
      <c r="K235" s="175"/>
      <c r="L235" s="174"/>
      <c r="M235" s="174"/>
      <c r="N235" s="174"/>
      <c r="O235" s="174"/>
      <c r="P235" s="174"/>
      <c r="Q235" s="175"/>
      <c r="R235" s="175"/>
      <c r="S235" s="183" t="s">
        <v>495</v>
      </c>
      <c r="T235" s="174"/>
      <c r="U235" s="174"/>
      <c r="V235" s="174"/>
      <c r="W235" s="174"/>
      <c r="X235" s="175"/>
      <c r="Y235" s="175"/>
      <c r="Z235" s="174"/>
      <c r="AA235" s="174"/>
      <c r="AB235" s="174"/>
      <c r="AC235" s="174"/>
      <c r="AD235" s="174"/>
      <c r="AE235" s="175"/>
      <c r="AF235" s="176"/>
      <c r="AG235" s="185"/>
      <c r="AH235" s="185"/>
      <c r="AI235" s="201"/>
      <c r="AJ235" s="273">
        <f ca="1">(COUNTA(OFFSET(D235,0,WEEKDAY($A$3,2)):AF235))+IF(AND((_xlfn.DAYS((EOMONTH($A$3,0)),$A$3)=27),(WEEKDAY($A$3,2))=1),0,(COUNTA(E235:(OFFSET(D235,0,(_xlfn.DAYS((EOMONTH($A$3,0)),$A$3))+(WEEKDAY($A$3,2))-28)))))</f>
        <v>2</v>
      </c>
    </row>
    <row r="236" spans="1:36" ht="16.5" customHeight="1" x14ac:dyDescent="0.25">
      <c r="A236" s="200" t="s">
        <v>144</v>
      </c>
      <c r="B236" s="177" t="s">
        <v>347</v>
      </c>
      <c r="C236" s="177">
        <v>4</v>
      </c>
      <c r="D236" s="177">
        <v>3</v>
      </c>
      <c r="E236" s="183" t="s">
        <v>495</v>
      </c>
      <c r="F236" s="174"/>
      <c r="G236" s="174"/>
      <c r="H236" s="174"/>
      <c r="I236" s="174"/>
      <c r="J236" s="175"/>
      <c r="K236" s="175"/>
      <c r="L236" s="183" t="s">
        <v>495</v>
      </c>
      <c r="M236" s="174"/>
      <c r="N236" s="174"/>
      <c r="O236" s="174"/>
      <c r="P236" s="174"/>
      <c r="Q236" s="175"/>
      <c r="R236" s="175"/>
      <c r="S236" s="183" t="s">
        <v>495</v>
      </c>
      <c r="T236" s="174"/>
      <c r="U236" s="174"/>
      <c r="V236" s="174"/>
      <c r="W236" s="174"/>
      <c r="X236" s="175"/>
      <c r="Y236" s="175"/>
      <c r="Z236" s="183" t="s">
        <v>495</v>
      </c>
      <c r="AA236" s="174"/>
      <c r="AB236" s="174"/>
      <c r="AC236" s="174"/>
      <c r="AD236" s="174"/>
      <c r="AE236" s="175"/>
      <c r="AF236" s="176"/>
      <c r="AG236" s="185"/>
      <c r="AH236" s="185"/>
      <c r="AI236" s="201"/>
      <c r="AJ236" s="273">
        <f ca="1">(COUNTA(OFFSET(D236,0,WEEKDAY($A$3,2)):AF236))+IF(AND((_xlfn.DAYS((EOMONTH($A$3,0)),$A$3)=27),(WEEKDAY($A$3,2))=1),0,(COUNTA(E236:(OFFSET(D236,0,(_xlfn.DAYS((EOMONTH($A$3,0)),$A$3))+(WEEKDAY($A$3,2))-28)))))</f>
        <v>4</v>
      </c>
    </row>
    <row r="237" spans="1:36" ht="16.5" customHeight="1" x14ac:dyDescent="0.25">
      <c r="A237" s="200" t="s">
        <v>144</v>
      </c>
      <c r="B237" s="177" t="s">
        <v>350</v>
      </c>
      <c r="C237" s="177">
        <v>2</v>
      </c>
      <c r="D237" s="177">
        <v>684</v>
      </c>
      <c r="E237" s="183" t="s">
        <v>495</v>
      </c>
      <c r="F237" s="174"/>
      <c r="G237" s="174"/>
      <c r="H237" s="174"/>
      <c r="I237" s="174"/>
      <c r="J237" s="175"/>
      <c r="K237" s="175"/>
      <c r="L237" s="174"/>
      <c r="M237" s="174"/>
      <c r="N237" s="174"/>
      <c r="O237" s="174"/>
      <c r="P237" s="174"/>
      <c r="Q237" s="175"/>
      <c r="R237" s="175"/>
      <c r="S237" s="183" t="s">
        <v>495</v>
      </c>
      <c r="T237" s="174"/>
      <c r="U237" s="174"/>
      <c r="V237" s="174"/>
      <c r="W237" s="174"/>
      <c r="X237" s="175"/>
      <c r="Y237" s="175"/>
      <c r="Z237" s="174"/>
      <c r="AA237" s="174"/>
      <c r="AB237" s="174"/>
      <c r="AC237" s="174"/>
      <c r="AD237" s="174"/>
      <c r="AE237" s="175"/>
      <c r="AF237" s="176"/>
      <c r="AG237" s="185"/>
      <c r="AH237" s="185"/>
      <c r="AI237" s="201"/>
      <c r="AJ237" s="273">
        <f ca="1">(COUNTA(OFFSET(D237,0,WEEKDAY($A$3,2)):AF237))+IF(AND((_xlfn.DAYS((EOMONTH($A$3,0)),$A$3)=27),(WEEKDAY($A$3,2))=1),0,(COUNTA(E237:(OFFSET(D237,0,(_xlfn.DAYS((EOMONTH($A$3,0)),$A$3))+(WEEKDAY($A$3,2))-28)))))</f>
        <v>2</v>
      </c>
    </row>
    <row r="238" spans="1:36" ht="16.5" customHeight="1" x14ac:dyDescent="0.25">
      <c r="A238" s="200" t="s">
        <v>145</v>
      </c>
      <c r="B238" s="177" t="s">
        <v>346</v>
      </c>
      <c r="C238" s="177">
        <v>2</v>
      </c>
      <c r="D238" s="177">
        <v>8</v>
      </c>
      <c r="E238" s="183" t="s">
        <v>495</v>
      </c>
      <c r="F238" s="174"/>
      <c r="G238" s="174"/>
      <c r="H238" s="174"/>
      <c r="I238" s="174"/>
      <c r="J238" s="175"/>
      <c r="K238" s="175"/>
      <c r="L238" s="174"/>
      <c r="M238" s="174"/>
      <c r="N238" s="174"/>
      <c r="O238" s="174"/>
      <c r="P238" s="174"/>
      <c r="Q238" s="175"/>
      <c r="R238" s="175"/>
      <c r="S238" s="183" t="s">
        <v>495</v>
      </c>
      <c r="T238" s="174"/>
      <c r="U238" s="174"/>
      <c r="V238" s="174"/>
      <c r="W238" s="174"/>
      <c r="X238" s="175"/>
      <c r="Y238" s="175"/>
      <c r="Z238" s="174"/>
      <c r="AA238" s="174"/>
      <c r="AB238" s="174"/>
      <c r="AC238" s="174"/>
      <c r="AD238" s="174"/>
      <c r="AE238" s="175"/>
      <c r="AF238" s="176"/>
      <c r="AG238" s="185"/>
      <c r="AH238" s="185"/>
      <c r="AI238" s="201"/>
      <c r="AJ238" s="273">
        <f ca="1">(COUNTA(OFFSET(D238,0,WEEKDAY($A$3,2)):AF238))+IF(AND((_xlfn.DAYS((EOMONTH($A$3,0)),$A$3)=27),(WEEKDAY($A$3,2))=1),0,(COUNTA(E238:(OFFSET(D238,0,(_xlfn.DAYS((EOMONTH($A$3,0)),$A$3))+(WEEKDAY($A$3,2))-28)))))</f>
        <v>2</v>
      </c>
    </row>
    <row r="239" spans="1:36" ht="16.5" customHeight="1" x14ac:dyDescent="0.25">
      <c r="A239" s="200" t="s">
        <v>145</v>
      </c>
      <c r="B239" s="177" t="s">
        <v>347</v>
      </c>
      <c r="C239" s="177">
        <v>4</v>
      </c>
      <c r="D239" s="177">
        <v>1</v>
      </c>
      <c r="E239" s="183" t="s">
        <v>495</v>
      </c>
      <c r="F239" s="174"/>
      <c r="G239" s="174"/>
      <c r="H239" s="174"/>
      <c r="I239" s="174"/>
      <c r="J239" s="175"/>
      <c r="K239" s="175"/>
      <c r="L239" s="183" t="s">
        <v>495</v>
      </c>
      <c r="M239" s="174"/>
      <c r="N239" s="174"/>
      <c r="O239" s="174"/>
      <c r="P239" s="174"/>
      <c r="Q239" s="175"/>
      <c r="R239" s="175"/>
      <c r="S239" s="183" t="s">
        <v>495</v>
      </c>
      <c r="T239" s="174"/>
      <c r="U239" s="174"/>
      <c r="V239" s="174"/>
      <c r="W239" s="174"/>
      <c r="X239" s="175"/>
      <c r="Y239" s="175"/>
      <c r="Z239" s="183" t="s">
        <v>495</v>
      </c>
      <c r="AA239" s="174"/>
      <c r="AB239" s="174"/>
      <c r="AC239" s="174"/>
      <c r="AD239" s="174"/>
      <c r="AE239" s="175"/>
      <c r="AF239" s="176"/>
      <c r="AG239" s="185"/>
      <c r="AH239" s="185"/>
      <c r="AI239" s="201"/>
      <c r="AJ239" s="273">
        <f ca="1">(COUNTA(OFFSET(D239,0,WEEKDAY($A$3,2)):AF239))+IF(AND((_xlfn.DAYS((EOMONTH($A$3,0)),$A$3)=27),(WEEKDAY($A$3,2))=1),0,(COUNTA(E239:(OFFSET(D239,0,(_xlfn.DAYS((EOMONTH($A$3,0)),$A$3))+(WEEKDAY($A$3,2))-28)))))</f>
        <v>4</v>
      </c>
    </row>
    <row r="240" spans="1:36" ht="16.5" customHeight="1" x14ac:dyDescent="0.25">
      <c r="A240" s="200" t="s">
        <v>145</v>
      </c>
      <c r="B240" s="177" t="s">
        <v>350</v>
      </c>
      <c r="C240" s="177">
        <v>2</v>
      </c>
      <c r="D240" s="177">
        <v>444</v>
      </c>
      <c r="E240" s="183" t="s">
        <v>495</v>
      </c>
      <c r="F240" s="174"/>
      <c r="G240" s="174"/>
      <c r="H240" s="174"/>
      <c r="I240" s="174"/>
      <c r="J240" s="175"/>
      <c r="K240" s="175"/>
      <c r="L240" s="174"/>
      <c r="M240" s="174"/>
      <c r="N240" s="174"/>
      <c r="O240" s="174"/>
      <c r="P240" s="174"/>
      <c r="Q240" s="175"/>
      <c r="R240" s="175"/>
      <c r="S240" s="183" t="s">
        <v>495</v>
      </c>
      <c r="T240" s="174"/>
      <c r="U240" s="174"/>
      <c r="V240" s="174"/>
      <c r="W240" s="174"/>
      <c r="X240" s="175"/>
      <c r="Y240" s="175"/>
      <c r="Z240" s="174"/>
      <c r="AA240" s="174"/>
      <c r="AB240" s="174"/>
      <c r="AC240" s="174"/>
      <c r="AD240" s="174"/>
      <c r="AE240" s="175"/>
      <c r="AF240" s="176"/>
      <c r="AG240" s="185"/>
      <c r="AH240" s="185"/>
      <c r="AI240" s="201"/>
      <c r="AJ240" s="273">
        <f ca="1">(COUNTA(OFFSET(D240,0,WEEKDAY($A$3,2)):AF240))+IF(AND((_xlfn.DAYS((EOMONTH($A$3,0)),$A$3)=27),(WEEKDAY($A$3,2))=1),0,(COUNTA(E240:(OFFSET(D240,0,(_xlfn.DAYS((EOMONTH($A$3,0)),$A$3))+(WEEKDAY($A$3,2))-28)))))</f>
        <v>2</v>
      </c>
    </row>
    <row r="241" spans="1:36" ht="16.5" customHeight="1" x14ac:dyDescent="0.25">
      <c r="A241" s="200" t="s">
        <v>145</v>
      </c>
      <c r="B241" s="177" t="s">
        <v>391</v>
      </c>
      <c r="C241" s="177">
        <v>1</v>
      </c>
      <c r="D241" s="177">
        <v>740</v>
      </c>
      <c r="E241" s="183" t="s">
        <v>495</v>
      </c>
      <c r="F241" s="174"/>
      <c r="G241" s="174"/>
      <c r="H241" s="174"/>
      <c r="I241" s="174"/>
      <c r="J241" s="175"/>
      <c r="K241" s="175"/>
      <c r="L241" s="174"/>
      <c r="M241" s="174"/>
      <c r="N241" s="174"/>
      <c r="O241" s="174"/>
      <c r="P241" s="174"/>
      <c r="Q241" s="175"/>
      <c r="R241" s="175"/>
      <c r="S241" s="174"/>
      <c r="T241" s="174"/>
      <c r="U241" s="174"/>
      <c r="V241" s="174"/>
      <c r="W241" s="174"/>
      <c r="X241" s="175"/>
      <c r="Y241" s="175"/>
      <c r="Z241" s="174"/>
      <c r="AA241" s="174"/>
      <c r="AB241" s="174"/>
      <c r="AC241" s="174"/>
      <c r="AD241" s="174"/>
      <c r="AE241" s="175"/>
      <c r="AF241" s="176"/>
      <c r="AG241" s="185"/>
      <c r="AH241" s="185"/>
      <c r="AI241" s="201"/>
      <c r="AJ241" s="273">
        <f ca="1">(COUNTA(OFFSET(D241,0,WEEKDAY($A$3,2)):AF241))+IF(AND((_xlfn.DAYS((EOMONTH($A$3,0)),$A$3)=27),(WEEKDAY($A$3,2))=1),0,(COUNTA(E241:(OFFSET(D241,0,(_xlfn.DAYS((EOMONTH($A$3,0)),$A$3))+(WEEKDAY($A$3,2))-28)))))</f>
        <v>1</v>
      </c>
    </row>
    <row r="242" spans="1:36" ht="16.5" customHeight="1" x14ac:dyDescent="0.25">
      <c r="A242" s="200" t="s">
        <v>146</v>
      </c>
      <c r="B242" s="177" t="s">
        <v>346</v>
      </c>
      <c r="C242" s="177">
        <v>4</v>
      </c>
      <c r="D242" s="177">
        <v>30</v>
      </c>
      <c r="E242" s="183" t="s">
        <v>495</v>
      </c>
      <c r="F242" s="174"/>
      <c r="G242" s="174"/>
      <c r="H242" s="174"/>
      <c r="I242" s="174"/>
      <c r="J242" s="175"/>
      <c r="K242" s="175"/>
      <c r="L242" s="183" t="s">
        <v>495</v>
      </c>
      <c r="M242" s="174"/>
      <c r="N242" s="174"/>
      <c r="O242" s="174"/>
      <c r="P242" s="174"/>
      <c r="Q242" s="175"/>
      <c r="R242" s="175"/>
      <c r="S242" s="183" t="s">
        <v>495</v>
      </c>
      <c r="T242" s="174"/>
      <c r="U242" s="174"/>
      <c r="V242" s="174"/>
      <c r="W242" s="174"/>
      <c r="X242" s="175"/>
      <c r="Y242" s="175"/>
      <c r="Z242" s="183" t="s">
        <v>495</v>
      </c>
      <c r="AA242" s="174"/>
      <c r="AB242" s="174"/>
      <c r="AC242" s="174"/>
      <c r="AD242" s="174"/>
      <c r="AE242" s="175"/>
      <c r="AF242" s="176"/>
      <c r="AG242" s="185"/>
      <c r="AH242" s="185"/>
      <c r="AI242" s="201"/>
      <c r="AJ242" s="273">
        <f ca="1">(COUNTA(OFFSET(D242,0,WEEKDAY($A$3,2)):AF242))+IF(AND((_xlfn.DAYS((EOMONTH($A$3,0)),$A$3)=27),(WEEKDAY($A$3,2))=1),0,(COUNTA(E242:(OFFSET(D242,0,(_xlfn.DAYS((EOMONTH($A$3,0)),$A$3))+(WEEKDAY($A$3,2))-28)))))</f>
        <v>4</v>
      </c>
    </row>
    <row r="243" spans="1:36" ht="16.5" customHeight="1" x14ac:dyDescent="0.25">
      <c r="A243" s="200" t="s">
        <v>146</v>
      </c>
      <c r="B243" s="177" t="s">
        <v>347</v>
      </c>
      <c r="C243" s="177">
        <v>2</v>
      </c>
      <c r="D243" s="177">
        <v>1</v>
      </c>
      <c r="E243" s="183" t="s">
        <v>495</v>
      </c>
      <c r="F243" s="174"/>
      <c r="G243" s="174"/>
      <c r="H243" s="174"/>
      <c r="I243" s="174"/>
      <c r="J243" s="175"/>
      <c r="K243" s="175"/>
      <c r="L243" s="174"/>
      <c r="M243" s="174"/>
      <c r="N243" s="174"/>
      <c r="O243" s="174"/>
      <c r="P243" s="174"/>
      <c r="Q243" s="175"/>
      <c r="R243" s="175"/>
      <c r="S243" s="183" t="s">
        <v>495</v>
      </c>
      <c r="T243" s="174"/>
      <c r="U243" s="174"/>
      <c r="V243" s="174"/>
      <c r="W243" s="174"/>
      <c r="X243" s="175"/>
      <c r="Y243" s="175"/>
      <c r="Z243" s="174"/>
      <c r="AA243" s="174"/>
      <c r="AB243" s="174"/>
      <c r="AC243" s="174"/>
      <c r="AD243" s="174"/>
      <c r="AE243" s="175"/>
      <c r="AF243" s="176"/>
      <c r="AG243" s="185"/>
      <c r="AH243" s="185"/>
      <c r="AI243" s="201"/>
      <c r="AJ243" s="273">
        <f ca="1">(COUNTA(OFFSET(D243,0,WEEKDAY($A$3,2)):AF243))+IF(AND((_xlfn.DAYS((EOMONTH($A$3,0)),$A$3)=27),(WEEKDAY($A$3,2))=1),0,(COUNTA(E243:(OFFSET(D243,0,(_xlfn.DAYS((EOMONTH($A$3,0)),$A$3))+(WEEKDAY($A$3,2))-28)))))</f>
        <v>2</v>
      </c>
    </row>
    <row r="244" spans="1:36" ht="16.5" customHeight="1" x14ac:dyDescent="0.25">
      <c r="A244" s="200" t="s">
        <v>146</v>
      </c>
      <c r="B244" s="177" t="s">
        <v>350</v>
      </c>
      <c r="C244" s="177">
        <v>2</v>
      </c>
      <c r="D244" s="177">
        <v>960</v>
      </c>
      <c r="E244" s="183" t="s">
        <v>495</v>
      </c>
      <c r="F244" s="174"/>
      <c r="G244" s="174"/>
      <c r="H244" s="174"/>
      <c r="I244" s="174"/>
      <c r="J244" s="175"/>
      <c r="K244" s="175"/>
      <c r="L244" s="174"/>
      <c r="M244" s="174"/>
      <c r="N244" s="174"/>
      <c r="O244" s="174"/>
      <c r="P244" s="174"/>
      <c r="Q244" s="175"/>
      <c r="R244" s="175"/>
      <c r="S244" s="183" t="s">
        <v>495</v>
      </c>
      <c r="T244" s="174"/>
      <c r="U244" s="174"/>
      <c r="V244" s="174"/>
      <c r="W244" s="174"/>
      <c r="X244" s="175"/>
      <c r="Y244" s="175"/>
      <c r="Z244" s="174"/>
      <c r="AA244" s="174"/>
      <c r="AB244" s="174"/>
      <c r="AC244" s="174"/>
      <c r="AD244" s="174"/>
      <c r="AE244" s="175"/>
      <c r="AF244" s="176"/>
      <c r="AG244" s="185"/>
      <c r="AH244" s="185"/>
      <c r="AI244" s="201"/>
      <c r="AJ244" s="273">
        <f ca="1">(COUNTA(OFFSET(D244,0,WEEKDAY($A$3,2)):AF244))+IF(AND((_xlfn.DAYS((EOMONTH($A$3,0)),$A$3)=27),(WEEKDAY($A$3,2))=1),0,(COUNTA(E244:(OFFSET(D244,0,(_xlfn.DAYS((EOMONTH($A$3,0)),$A$3))+(WEEKDAY($A$3,2))-28)))))</f>
        <v>2</v>
      </c>
    </row>
    <row r="245" spans="1:36" ht="16.5" customHeight="1" x14ac:dyDescent="0.25">
      <c r="A245" s="200" t="s">
        <v>146</v>
      </c>
      <c r="B245" s="177" t="s">
        <v>391</v>
      </c>
      <c r="C245" s="177">
        <v>1</v>
      </c>
      <c r="D245" s="177">
        <v>360</v>
      </c>
      <c r="E245" s="183" t="s">
        <v>495</v>
      </c>
      <c r="F245" s="174"/>
      <c r="G245" s="174"/>
      <c r="H245" s="174"/>
      <c r="I245" s="174"/>
      <c r="J245" s="175"/>
      <c r="K245" s="175"/>
      <c r="L245" s="174"/>
      <c r="M245" s="174"/>
      <c r="N245" s="174"/>
      <c r="O245" s="174"/>
      <c r="P245" s="174"/>
      <c r="Q245" s="175"/>
      <c r="R245" s="175"/>
      <c r="S245" s="174"/>
      <c r="T245" s="174"/>
      <c r="U245" s="174"/>
      <c r="V245" s="174"/>
      <c r="W245" s="174"/>
      <c r="X245" s="175"/>
      <c r="Y245" s="175"/>
      <c r="Z245" s="174"/>
      <c r="AA245" s="174"/>
      <c r="AB245" s="174"/>
      <c r="AC245" s="174"/>
      <c r="AD245" s="174"/>
      <c r="AE245" s="175"/>
      <c r="AF245" s="176"/>
      <c r="AG245" s="185"/>
      <c r="AH245" s="185"/>
      <c r="AI245" s="201"/>
      <c r="AJ245" s="273">
        <f ca="1">(COUNTA(OFFSET(D245,0,WEEKDAY($A$3,2)):AF245))+IF(AND((_xlfn.DAYS((EOMONTH($A$3,0)),$A$3)=27),(WEEKDAY($A$3,2))=1),0,(COUNTA(E245:(OFFSET(D245,0,(_xlfn.DAYS((EOMONTH($A$3,0)),$A$3))+(WEEKDAY($A$3,2))-28)))))</f>
        <v>1</v>
      </c>
    </row>
    <row r="246" spans="1:36" ht="16.5" customHeight="1" x14ac:dyDescent="0.25">
      <c r="A246" s="200" t="s">
        <v>265</v>
      </c>
      <c r="B246" s="177" t="s">
        <v>347</v>
      </c>
      <c r="C246" s="177">
        <v>4</v>
      </c>
      <c r="D246" s="177">
        <v>2</v>
      </c>
      <c r="E246" s="183" t="s">
        <v>495</v>
      </c>
      <c r="F246" s="174"/>
      <c r="G246" s="174"/>
      <c r="H246" s="174"/>
      <c r="I246" s="174"/>
      <c r="J246" s="175"/>
      <c r="K246" s="175"/>
      <c r="L246" s="183" t="s">
        <v>495</v>
      </c>
      <c r="M246" s="174"/>
      <c r="N246" s="174"/>
      <c r="O246" s="174"/>
      <c r="P246" s="174"/>
      <c r="Q246" s="175"/>
      <c r="R246" s="175"/>
      <c r="S246" s="183" t="s">
        <v>495</v>
      </c>
      <c r="T246" s="174"/>
      <c r="U246" s="174"/>
      <c r="V246" s="174"/>
      <c r="W246" s="174"/>
      <c r="X246" s="175"/>
      <c r="Y246" s="175"/>
      <c r="Z246" s="183" t="s">
        <v>495</v>
      </c>
      <c r="AA246" s="174"/>
      <c r="AB246" s="174"/>
      <c r="AC246" s="174"/>
      <c r="AD246" s="174"/>
      <c r="AE246" s="175"/>
      <c r="AF246" s="176"/>
      <c r="AG246" s="185"/>
      <c r="AH246" s="185"/>
      <c r="AI246" s="201"/>
      <c r="AJ246" s="273">
        <f ca="1">(COUNTA(OFFSET(D246,0,WEEKDAY($A$3,2)):AF246))+IF(AND((_xlfn.DAYS((EOMONTH($A$3,0)),$A$3)=27),(WEEKDAY($A$3,2))=1),0,(COUNTA(E246:(OFFSET(D246,0,(_xlfn.DAYS((EOMONTH($A$3,0)),$A$3))+(WEEKDAY($A$3,2))-28)))))</f>
        <v>4</v>
      </c>
    </row>
    <row r="247" spans="1:36" ht="16.5" customHeight="1" x14ac:dyDescent="0.25">
      <c r="A247" s="200" t="s">
        <v>265</v>
      </c>
      <c r="B247" s="177" t="s">
        <v>350</v>
      </c>
      <c r="C247" s="177">
        <v>4</v>
      </c>
      <c r="D247" s="177">
        <v>865</v>
      </c>
      <c r="E247" s="183" t="s">
        <v>495</v>
      </c>
      <c r="F247" s="174"/>
      <c r="G247" s="174"/>
      <c r="H247" s="174"/>
      <c r="I247" s="174"/>
      <c r="J247" s="175"/>
      <c r="K247" s="175"/>
      <c r="L247" s="183" t="s">
        <v>495</v>
      </c>
      <c r="M247" s="174"/>
      <c r="N247" s="174"/>
      <c r="O247" s="174"/>
      <c r="P247" s="174"/>
      <c r="Q247" s="175"/>
      <c r="R247" s="175"/>
      <c r="S247" s="183" t="s">
        <v>495</v>
      </c>
      <c r="T247" s="174"/>
      <c r="U247" s="174"/>
      <c r="V247" s="174"/>
      <c r="W247" s="174"/>
      <c r="X247" s="175"/>
      <c r="Y247" s="175"/>
      <c r="Z247" s="183" t="s">
        <v>495</v>
      </c>
      <c r="AA247" s="174"/>
      <c r="AB247" s="174"/>
      <c r="AC247" s="174"/>
      <c r="AD247" s="174"/>
      <c r="AE247" s="175"/>
      <c r="AF247" s="176"/>
      <c r="AG247" s="185"/>
      <c r="AH247" s="185"/>
      <c r="AI247" s="201"/>
      <c r="AJ247" s="273">
        <f ca="1">(COUNTA(OFFSET(D247,0,WEEKDAY($A$3,2)):AF247))+IF(AND((_xlfn.DAYS((EOMONTH($A$3,0)),$A$3)=27),(WEEKDAY($A$3,2))=1),0,(COUNTA(E247:(OFFSET(D247,0,(_xlfn.DAYS((EOMONTH($A$3,0)),$A$3))+(WEEKDAY($A$3,2))-28)))))</f>
        <v>4</v>
      </c>
    </row>
    <row r="248" spans="1:36" ht="16.5" customHeight="1" x14ac:dyDescent="0.25">
      <c r="A248" s="200" t="s">
        <v>265</v>
      </c>
      <c r="B248" s="177" t="s">
        <v>391</v>
      </c>
      <c r="C248" s="177">
        <v>1</v>
      </c>
      <c r="D248" s="177">
        <v>1407</v>
      </c>
      <c r="E248" s="183" t="s">
        <v>495</v>
      </c>
      <c r="F248" s="174"/>
      <c r="G248" s="174"/>
      <c r="H248" s="174"/>
      <c r="I248" s="174"/>
      <c r="J248" s="175"/>
      <c r="K248" s="175"/>
      <c r="L248" s="174"/>
      <c r="M248" s="174"/>
      <c r="N248" s="174"/>
      <c r="O248" s="174"/>
      <c r="P248" s="174"/>
      <c r="Q248" s="175"/>
      <c r="R248" s="175"/>
      <c r="S248" s="174"/>
      <c r="T248" s="174"/>
      <c r="U248" s="174"/>
      <c r="V248" s="174"/>
      <c r="W248" s="174"/>
      <c r="X248" s="175"/>
      <c r="Y248" s="175"/>
      <c r="Z248" s="174"/>
      <c r="AA248" s="174"/>
      <c r="AB248" s="174"/>
      <c r="AC248" s="174"/>
      <c r="AD248" s="174"/>
      <c r="AE248" s="175"/>
      <c r="AF248" s="176"/>
      <c r="AG248" s="185"/>
      <c r="AH248" s="185"/>
      <c r="AI248" s="201"/>
      <c r="AJ248" s="273">
        <f ca="1">(COUNTA(OFFSET(D248,0,WEEKDAY($A$3,2)):AF248))+IF(AND((_xlfn.DAYS((EOMONTH($A$3,0)),$A$3)=27),(WEEKDAY($A$3,2))=1),0,(COUNTA(E248:(OFFSET(D248,0,(_xlfn.DAYS((EOMONTH($A$3,0)),$A$3))+(WEEKDAY($A$3,2))-28)))))</f>
        <v>1</v>
      </c>
    </row>
    <row r="249" spans="1:36" ht="16.5" customHeight="1" x14ac:dyDescent="0.25">
      <c r="A249" s="200" t="s">
        <v>266</v>
      </c>
      <c r="B249" s="177" t="s">
        <v>346</v>
      </c>
      <c r="C249" s="177">
        <v>2</v>
      </c>
      <c r="D249" s="177">
        <v>85</v>
      </c>
      <c r="E249" s="183" t="s">
        <v>495</v>
      </c>
      <c r="F249" s="174"/>
      <c r="G249" s="174"/>
      <c r="H249" s="174"/>
      <c r="I249" s="174"/>
      <c r="J249" s="175"/>
      <c r="K249" s="175"/>
      <c r="L249" s="174"/>
      <c r="M249" s="174"/>
      <c r="N249" s="174"/>
      <c r="O249" s="174"/>
      <c r="P249" s="174"/>
      <c r="Q249" s="175"/>
      <c r="R249" s="175"/>
      <c r="S249" s="183" t="s">
        <v>495</v>
      </c>
      <c r="T249" s="174"/>
      <c r="U249" s="174"/>
      <c r="V249" s="174"/>
      <c r="W249" s="174"/>
      <c r="X249" s="175"/>
      <c r="Y249" s="175"/>
      <c r="Z249" s="174"/>
      <c r="AA249" s="174"/>
      <c r="AB249" s="174"/>
      <c r="AC249" s="174"/>
      <c r="AD249" s="174"/>
      <c r="AE249" s="175"/>
      <c r="AF249" s="176"/>
      <c r="AG249" s="185"/>
      <c r="AH249" s="185"/>
      <c r="AI249" s="201"/>
      <c r="AJ249" s="273">
        <f ca="1">(COUNTA(OFFSET(D249,0,WEEKDAY($A$3,2)):AF249))+IF(AND((_xlfn.DAYS((EOMONTH($A$3,0)),$A$3)=27),(WEEKDAY($A$3,2))=1),0,(COUNTA(E249:(OFFSET(D249,0,(_xlfn.DAYS((EOMONTH($A$3,0)),$A$3))+(WEEKDAY($A$3,2))-28)))))</f>
        <v>2</v>
      </c>
    </row>
    <row r="250" spans="1:36" ht="16.5" customHeight="1" x14ac:dyDescent="0.25">
      <c r="A250" s="200" t="s">
        <v>266</v>
      </c>
      <c r="B250" s="177" t="s">
        <v>347</v>
      </c>
      <c r="C250" s="177">
        <v>4</v>
      </c>
      <c r="D250" s="177">
        <v>4</v>
      </c>
      <c r="E250" s="183" t="s">
        <v>495</v>
      </c>
      <c r="F250" s="174"/>
      <c r="G250" s="174"/>
      <c r="H250" s="174"/>
      <c r="I250" s="174"/>
      <c r="J250" s="175"/>
      <c r="K250" s="175"/>
      <c r="L250" s="183" t="s">
        <v>495</v>
      </c>
      <c r="M250" s="174"/>
      <c r="N250" s="174"/>
      <c r="O250" s="174"/>
      <c r="P250" s="174"/>
      <c r="Q250" s="175"/>
      <c r="R250" s="175"/>
      <c r="S250" s="183" t="s">
        <v>495</v>
      </c>
      <c r="T250" s="174"/>
      <c r="U250" s="174"/>
      <c r="V250" s="174"/>
      <c r="W250" s="174"/>
      <c r="X250" s="175"/>
      <c r="Y250" s="175"/>
      <c r="Z250" s="183" t="s">
        <v>495</v>
      </c>
      <c r="AA250" s="174"/>
      <c r="AB250" s="174"/>
      <c r="AC250" s="174"/>
      <c r="AD250" s="174"/>
      <c r="AE250" s="175"/>
      <c r="AF250" s="176"/>
      <c r="AG250" s="185"/>
      <c r="AH250" s="185"/>
      <c r="AI250" s="201"/>
      <c r="AJ250" s="273">
        <f ca="1">(COUNTA(OFFSET(D250,0,WEEKDAY($A$3,2)):AF250))+IF(AND((_xlfn.DAYS((EOMONTH($A$3,0)),$A$3)=27),(WEEKDAY($A$3,2))=1),0,(COUNTA(E250:(OFFSET(D250,0,(_xlfn.DAYS((EOMONTH($A$3,0)),$A$3))+(WEEKDAY($A$3,2))-28)))))</f>
        <v>4</v>
      </c>
    </row>
    <row r="251" spans="1:36" ht="16.5" customHeight="1" x14ac:dyDescent="0.25">
      <c r="A251" s="200" t="s">
        <v>266</v>
      </c>
      <c r="B251" s="177" t="s">
        <v>348</v>
      </c>
      <c r="C251" s="177">
        <v>12</v>
      </c>
      <c r="D251" s="177">
        <v>2</v>
      </c>
      <c r="E251" s="183" t="s">
        <v>495</v>
      </c>
      <c r="F251" s="174"/>
      <c r="G251" s="183" t="s">
        <v>495</v>
      </c>
      <c r="H251" s="174"/>
      <c r="I251" s="183" t="s">
        <v>495</v>
      </c>
      <c r="J251" s="175"/>
      <c r="K251" s="175"/>
      <c r="L251" s="183" t="s">
        <v>495</v>
      </c>
      <c r="M251" s="174"/>
      <c r="N251" s="183" t="s">
        <v>495</v>
      </c>
      <c r="O251" s="174"/>
      <c r="P251" s="183" t="s">
        <v>495</v>
      </c>
      <c r="Q251" s="175"/>
      <c r="R251" s="175"/>
      <c r="S251" s="183" t="s">
        <v>495</v>
      </c>
      <c r="T251" s="174"/>
      <c r="U251" s="183" t="s">
        <v>495</v>
      </c>
      <c r="V251" s="174"/>
      <c r="W251" s="183" t="s">
        <v>495</v>
      </c>
      <c r="X251" s="175"/>
      <c r="Y251" s="175"/>
      <c r="Z251" s="183" t="s">
        <v>495</v>
      </c>
      <c r="AA251" s="174"/>
      <c r="AB251" s="183" t="s">
        <v>495</v>
      </c>
      <c r="AC251" s="174"/>
      <c r="AD251" s="183" t="s">
        <v>495</v>
      </c>
      <c r="AE251" s="175"/>
      <c r="AF251" s="176"/>
      <c r="AG251" s="185"/>
      <c r="AH251" s="185"/>
      <c r="AI251" s="201"/>
      <c r="AJ251" s="273">
        <f ca="1">(COUNTA(OFFSET(D251,0,WEEKDAY($A$3,2)):AF251))+IF(AND((_xlfn.DAYS((EOMONTH($A$3,0)),$A$3)=27),(WEEKDAY($A$3,2))=1),0,(COUNTA(E251:(OFFSET(D251,0,(_xlfn.DAYS((EOMONTH($A$3,0)),$A$3))+(WEEKDAY($A$3,2))-28)))))</f>
        <v>12</v>
      </c>
    </row>
    <row r="252" spans="1:36" ht="16.5" customHeight="1" x14ac:dyDescent="0.25">
      <c r="A252" s="200" t="s">
        <v>266</v>
      </c>
      <c r="B252" s="177" t="s">
        <v>350</v>
      </c>
      <c r="C252" s="177">
        <v>4</v>
      </c>
      <c r="D252" s="177">
        <v>1026</v>
      </c>
      <c r="E252" s="183" t="s">
        <v>495</v>
      </c>
      <c r="F252" s="174"/>
      <c r="G252" s="174"/>
      <c r="H252" s="174"/>
      <c r="I252" s="174"/>
      <c r="J252" s="175"/>
      <c r="K252" s="175"/>
      <c r="L252" s="183" t="s">
        <v>495</v>
      </c>
      <c r="M252" s="174"/>
      <c r="N252" s="174"/>
      <c r="O252" s="174"/>
      <c r="P252" s="174"/>
      <c r="Q252" s="175"/>
      <c r="R252" s="175"/>
      <c r="S252" s="183" t="s">
        <v>495</v>
      </c>
      <c r="T252" s="174"/>
      <c r="U252" s="174"/>
      <c r="V252" s="174"/>
      <c r="W252" s="174"/>
      <c r="X252" s="175"/>
      <c r="Y252" s="175"/>
      <c r="Z252" s="183" t="s">
        <v>495</v>
      </c>
      <c r="AA252" s="174"/>
      <c r="AB252" s="174"/>
      <c r="AC252" s="174"/>
      <c r="AD252" s="174"/>
      <c r="AE252" s="175"/>
      <c r="AF252" s="176"/>
      <c r="AG252" s="185"/>
      <c r="AH252" s="185"/>
      <c r="AI252" s="201"/>
      <c r="AJ252" s="273">
        <f ca="1">(COUNTA(OFFSET(D252,0,WEEKDAY($A$3,2)):AF252))+IF(AND((_xlfn.DAYS((EOMONTH($A$3,0)),$A$3)=27),(WEEKDAY($A$3,2))=1),0,(COUNTA(E252:(OFFSET(D252,0,(_xlfn.DAYS((EOMONTH($A$3,0)),$A$3))+(WEEKDAY($A$3,2))-28)))))</f>
        <v>4</v>
      </c>
    </row>
    <row r="253" spans="1:36" ht="16.5" customHeight="1" x14ac:dyDescent="0.25">
      <c r="A253" s="200" t="s">
        <v>266</v>
      </c>
      <c r="B253" s="177" t="s">
        <v>391</v>
      </c>
      <c r="C253" s="177">
        <v>2</v>
      </c>
      <c r="D253" s="177">
        <v>744</v>
      </c>
      <c r="E253" s="183" t="s">
        <v>495</v>
      </c>
      <c r="F253" s="174"/>
      <c r="G253" s="174"/>
      <c r="H253" s="174"/>
      <c r="I253" s="174"/>
      <c r="J253" s="175"/>
      <c r="K253" s="175"/>
      <c r="L253" s="174"/>
      <c r="M253" s="174"/>
      <c r="N253" s="174"/>
      <c r="O253" s="174"/>
      <c r="P253" s="174"/>
      <c r="Q253" s="175"/>
      <c r="R253" s="175"/>
      <c r="S253" s="183" t="s">
        <v>495</v>
      </c>
      <c r="T253" s="174"/>
      <c r="U253" s="174"/>
      <c r="V253" s="174"/>
      <c r="W253" s="174"/>
      <c r="X253" s="175"/>
      <c r="Y253" s="175"/>
      <c r="Z253" s="174"/>
      <c r="AA253" s="174"/>
      <c r="AB253" s="174"/>
      <c r="AC253" s="174"/>
      <c r="AD253" s="174"/>
      <c r="AE253" s="175"/>
      <c r="AF253" s="176"/>
      <c r="AG253" s="185"/>
      <c r="AH253" s="185"/>
      <c r="AI253" s="201"/>
      <c r="AJ253" s="273">
        <f ca="1">(COUNTA(OFFSET(D253,0,WEEKDAY($A$3,2)):AF253))+IF(AND((_xlfn.DAYS((EOMONTH($A$3,0)),$A$3)=27),(WEEKDAY($A$3,2))=1),0,(COUNTA(E253:(OFFSET(D253,0,(_xlfn.DAYS((EOMONTH($A$3,0)),$A$3))+(WEEKDAY($A$3,2))-28)))))</f>
        <v>2</v>
      </c>
    </row>
    <row r="254" spans="1:36" ht="16.5" customHeight="1" x14ac:dyDescent="0.25">
      <c r="A254" s="200" t="s">
        <v>312</v>
      </c>
      <c r="B254" s="177" t="s">
        <v>347</v>
      </c>
      <c r="C254" s="177">
        <v>2</v>
      </c>
      <c r="D254" s="177">
        <v>2</v>
      </c>
      <c r="E254" s="183" t="s">
        <v>495</v>
      </c>
      <c r="F254" s="174"/>
      <c r="G254" s="174"/>
      <c r="H254" s="174"/>
      <c r="I254" s="174"/>
      <c r="J254" s="175"/>
      <c r="K254" s="175"/>
      <c r="L254" s="174"/>
      <c r="M254" s="174"/>
      <c r="N254" s="174"/>
      <c r="O254" s="174"/>
      <c r="P254" s="174"/>
      <c r="Q254" s="175"/>
      <c r="R254" s="175"/>
      <c r="S254" s="183" t="s">
        <v>495</v>
      </c>
      <c r="T254" s="174"/>
      <c r="U254" s="174"/>
      <c r="V254" s="174"/>
      <c r="W254" s="174"/>
      <c r="X254" s="175"/>
      <c r="Y254" s="175"/>
      <c r="Z254" s="174"/>
      <c r="AA254" s="174"/>
      <c r="AB254" s="174"/>
      <c r="AC254" s="174"/>
      <c r="AD254" s="174"/>
      <c r="AE254" s="175"/>
      <c r="AF254" s="176"/>
      <c r="AG254" s="185"/>
      <c r="AH254" s="185"/>
      <c r="AI254" s="201"/>
      <c r="AJ254" s="273">
        <f ca="1">(COUNTA(OFFSET(D254,0,WEEKDAY($A$3,2)):AF254))+IF(AND((_xlfn.DAYS((EOMONTH($A$3,0)),$A$3)=27),(WEEKDAY($A$3,2))=1),0,(COUNTA(E254:(OFFSET(D254,0,(_xlfn.DAYS((EOMONTH($A$3,0)),$A$3))+(WEEKDAY($A$3,2))-28)))))</f>
        <v>2</v>
      </c>
    </row>
    <row r="255" spans="1:36" ht="16.5" customHeight="1" x14ac:dyDescent="0.25">
      <c r="A255" s="200" t="s">
        <v>312</v>
      </c>
      <c r="B255" s="177" t="s">
        <v>347</v>
      </c>
      <c r="C255" s="177">
        <v>4</v>
      </c>
      <c r="D255" s="177">
        <v>1</v>
      </c>
      <c r="E255" s="183" t="s">
        <v>495</v>
      </c>
      <c r="F255" s="174"/>
      <c r="G255" s="174"/>
      <c r="H255" s="174"/>
      <c r="I255" s="174"/>
      <c r="J255" s="175"/>
      <c r="K255" s="175"/>
      <c r="L255" s="183" t="s">
        <v>495</v>
      </c>
      <c r="M255" s="174"/>
      <c r="N255" s="174"/>
      <c r="O255" s="174"/>
      <c r="P255" s="174"/>
      <c r="Q255" s="175"/>
      <c r="R255" s="175"/>
      <c r="S255" s="183" t="s">
        <v>495</v>
      </c>
      <c r="T255" s="174"/>
      <c r="U255" s="174"/>
      <c r="V255" s="174"/>
      <c r="W255" s="174"/>
      <c r="X255" s="175"/>
      <c r="Y255" s="175"/>
      <c r="Z255" s="183" t="s">
        <v>495</v>
      </c>
      <c r="AA255" s="174"/>
      <c r="AB255" s="174"/>
      <c r="AC255" s="174"/>
      <c r="AD255" s="174"/>
      <c r="AE255" s="175"/>
      <c r="AF255" s="176"/>
      <c r="AG255" s="185"/>
      <c r="AH255" s="185"/>
      <c r="AI255" s="201"/>
      <c r="AJ255" s="273">
        <f ca="1">(COUNTA(OFFSET(D255,0,WEEKDAY($A$3,2)):AF255))+IF(AND((_xlfn.DAYS((EOMONTH($A$3,0)),$A$3)=27),(WEEKDAY($A$3,2))=1),0,(COUNTA(E255:(OFFSET(D255,0,(_xlfn.DAYS((EOMONTH($A$3,0)),$A$3))+(WEEKDAY($A$3,2))-28)))))</f>
        <v>4</v>
      </c>
    </row>
    <row r="256" spans="1:36" ht="16.5" customHeight="1" x14ac:dyDescent="0.25">
      <c r="A256" s="200" t="s">
        <v>312</v>
      </c>
      <c r="B256" s="177" t="s">
        <v>350</v>
      </c>
      <c r="C256" s="177">
        <v>4</v>
      </c>
      <c r="D256" s="177">
        <v>390</v>
      </c>
      <c r="E256" s="183" t="s">
        <v>495</v>
      </c>
      <c r="F256" s="174"/>
      <c r="G256" s="174"/>
      <c r="H256" s="174"/>
      <c r="I256" s="174"/>
      <c r="J256" s="175"/>
      <c r="K256" s="175"/>
      <c r="L256" s="183" t="s">
        <v>495</v>
      </c>
      <c r="M256" s="174"/>
      <c r="N256" s="174"/>
      <c r="O256" s="174"/>
      <c r="P256" s="174"/>
      <c r="Q256" s="175"/>
      <c r="R256" s="175"/>
      <c r="S256" s="183" t="s">
        <v>495</v>
      </c>
      <c r="T256" s="174"/>
      <c r="U256" s="174"/>
      <c r="V256" s="174"/>
      <c r="W256" s="174"/>
      <c r="X256" s="175"/>
      <c r="Y256" s="175"/>
      <c r="Z256" s="183" t="s">
        <v>495</v>
      </c>
      <c r="AA256" s="174"/>
      <c r="AB256" s="174"/>
      <c r="AC256" s="174"/>
      <c r="AD256" s="174"/>
      <c r="AE256" s="175"/>
      <c r="AF256" s="176"/>
      <c r="AG256" s="185"/>
      <c r="AH256" s="185"/>
      <c r="AI256" s="201"/>
      <c r="AJ256" s="273">
        <f ca="1">(COUNTA(OFFSET(D256,0,WEEKDAY($A$3,2)):AF256))+IF(AND((_xlfn.DAYS((EOMONTH($A$3,0)),$A$3)=27),(WEEKDAY($A$3,2))=1),0,(COUNTA(E256:(OFFSET(D256,0,(_xlfn.DAYS((EOMONTH($A$3,0)),$A$3))+(WEEKDAY($A$3,2))-28)))))</f>
        <v>4</v>
      </c>
    </row>
    <row r="257" spans="1:36" ht="16.5" customHeight="1" x14ac:dyDescent="0.25">
      <c r="A257" s="200" t="s">
        <v>312</v>
      </c>
      <c r="B257" s="177" t="s">
        <v>391</v>
      </c>
      <c r="C257" s="177">
        <v>1</v>
      </c>
      <c r="D257" s="177">
        <v>246</v>
      </c>
      <c r="E257" s="183" t="s">
        <v>495</v>
      </c>
      <c r="F257" s="174"/>
      <c r="G257" s="174"/>
      <c r="H257" s="174"/>
      <c r="I257" s="174"/>
      <c r="J257" s="175"/>
      <c r="K257" s="175"/>
      <c r="L257" s="174"/>
      <c r="M257" s="174"/>
      <c r="N257" s="174"/>
      <c r="O257" s="174"/>
      <c r="P257" s="174"/>
      <c r="Q257" s="175"/>
      <c r="R257" s="175"/>
      <c r="S257" s="174"/>
      <c r="T257" s="174"/>
      <c r="U257" s="174"/>
      <c r="V257" s="174"/>
      <c r="W257" s="174"/>
      <c r="X257" s="175"/>
      <c r="Y257" s="175"/>
      <c r="Z257" s="174"/>
      <c r="AA257" s="174"/>
      <c r="AB257" s="174"/>
      <c r="AC257" s="174"/>
      <c r="AD257" s="174"/>
      <c r="AE257" s="175"/>
      <c r="AF257" s="176"/>
      <c r="AG257" s="185"/>
      <c r="AH257" s="185"/>
      <c r="AI257" s="201"/>
      <c r="AJ257" s="273">
        <f ca="1">(COUNTA(OFFSET(D257,0,WEEKDAY($A$3,2)):AF257))+IF(AND((_xlfn.DAYS((EOMONTH($A$3,0)),$A$3)=27),(WEEKDAY($A$3,2))=1),0,(COUNTA(E257:(OFFSET(D257,0,(_xlfn.DAYS((EOMONTH($A$3,0)),$A$3))+(WEEKDAY($A$3,2))-28)))))</f>
        <v>1</v>
      </c>
    </row>
    <row r="258" spans="1:36" ht="16.5" customHeight="1" x14ac:dyDescent="0.25">
      <c r="A258" s="200" t="s">
        <v>314</v>
      </c>
      <c r="B258" s="177" t="s">
        <v>346</v>
      </c>
      <c r="C258" s="177">
        <v>4</v>
      </c>
      <c r="D258" s="177">
        <v>36</v>
      </c>
      <c r="E258" s="183" t="s">
        <v>495</v>
      </c>
      <c r="F258" s="174"/>
      <c r="G258" s="174"/>
      <c r="H258" s="174"/>
      <c r="I258" s="174"/>
      <c r="J258" s="175"/>
      <c r="K258" s="175"/>
      <c r="L258" s="183" t="s">
        <v>495</v>
      </c>
      <c r="M258" s="174"/>
      <c r="N258" s="174"/>
      <c r="O258" s="174"/>
      <c r="P258" s="174"/>
      <c r="Q258" s="175"/>
      <c r="R258" s="175"/>
      <c r="S258" s="183" t="s">
        <v>495</v>
      </c>
      <c r="T258" s="174"/>
      <c r="U258" s="174"/>
      <c r="V258" s="174"/>
      <c r="W258" s="174"/>
      <c r="X258" s="175"/>
      <c r="Y258" s="175"/>
      <c r="Z258" s="183" t="s">
        <v>495</v>
      </c>
      <c r="AA258" s="174"/>
      <c r="AB258" s="174"/>
      <c r="AC258" s="174"/>
      <c r="AD258" s="174"/>
      <c r="AE258" s="175"/>
      <c r="AF258" s="176"/>
      <c r="AG258" s="185"/>
      <c r="AH258" s="185"/>
      <c r="AI258" s="201"/>
      <c r="AJ258" s="273">
        <f ca="1">(COUNTA(OFFSET(D258,0,WEEKDAY($A$3,2)):AF258))+IF(AND((_xlfn.DAYS((EOMONTH($A$3,0)),$A$3)=27),(WEEKDAY($A$3,2))=1),0,(COUNTA(E258:(OFFSET(D258,0,(_xlfn.DAYS((EOMONTH($A$3,0)),$A$3))+(WEEKDAY($A$3,2))-28)))))</f>
        <v>4</v>
      </c>
    </row>
    <row r="259" spans="1:36" ht="16.5" customHeight="1" x14ac:dyDescent="0.25">
      <c r="A259" s="200" t="s">
        <v>314</v>
      </c>
      <c r="B259" s="177" t="s">
        <v>347</v>
      </c>
      <c r="C259" s="177">
        <v>2</v>
      </c>
      <c r="D259" s="177">
        <v>2</v>
      </c>
      <c r="E259" s="183" t="s">
        <v>495</v>
      </c>
      <c r="F259" s="174"/>
      <c r="G259" s="174"/>
      <c r="H259" s="174"/>
      <c r="I259" s="174"/>
      <c r="J259" s="175"/>
      <c r="K259" s="175"/>
      <c r="L259" s="174"/>
      <c r="M259" s="174"/>
      <c r="N259" s="174"/>
      <c r="O259" s="174"/>
      <c r="P259" s="174"/>
      <c r="Q259" s="175"/>
      <c r="R259" s="175"/>
      <c r="S259" s="183" t="s">
        <v>495</v>
      </c>
      <c r="T259" s="174"/>
      <c r="U259" s="174"/>
      <c r="V259" s="174"/>
      <c r="W259" s="174"/>
      <c r="X259" s="175"/>
      <c r="Y259" s="175"/>
      <c r="Z259" s="174"/>
      <c r="AA259" s="174"/>
      <c r="AB259" s="174"/>
      <c r="AC259" s="174"/>
      <c r="AD259" s="174"/>
      <c r="AE259" s="175"/>
      <c r="AF259" s="176"/>
      <c r="AG259" s="185"/>
      <c r="AH259" s="185"/>
      <c r="AI259" s="201"/>
      <c r="AJ259" s="273">
        <f ca="1">(COUNTA(OFFSET(D259,0,WEEKDAY($A$3,2)):AF259))+IF(AND((_xlfn.DAYS((EOMONTH($A$3,0)),$A$3)=27),(WEEKDAY($A$3,2))=1),0,(COUNTA(E259:(OFFSET(D259,0,(_xlfn.DAYS((EOMONTH($A$3,0)),$A$3))+(WEEKDAY($A$3,2))-28)))))</f>
        <v>2</v>
      </c>
    </row>
    <row r="260" spans="1:36" ht="16.5" customHeight="1" x14ac:dyDescent="0.25">
      <c r="A260" s="200" t="s">
        <v>314</v>
      </c>
      <c r="B260" s="177" t="s">
        <v>350</v>
      </c>
      <c r="C260" s="177">
        <v>4</v>
      </c>
      <c r="D260" s="177">
        <v>1215</v>
      </c>
      <c r="E260" s="183" t="s">
        <v>495</v>
      </c>
      <c r="F260" s="174"/>
      <c r="G260" s="174"/>
      <c r="H260" s="174"/>
      <c r="I260" s="174"/>
      <c r="J260" s="175"/>
      <c r="K260" s="175"/>
      <c r="L260" s="183" t="s">
        <v>495</v>
      </c>
      <c r="M260" s="174"/>
      <c r="N260" s="174"/>
      <c r="O260" s="174"/>
      <c r="P260" s="174"/>
      <c r="Q260" s="175"/>
      <c r="R260" s="175"/>
      <c r="S260" s="183" t="s">
        <v>495</v>
      </c>
      <c r="T260" s="174"/>
      <c r="U260" s="174"/>
      <c r="V260" s="174"/>
      <c r="W260" s="174"/>
      <c r="X260" s="175"/>
      <c r="Y260" s="175"/>
      <c r="Z260" s="183" t="s">
        <v>495</v>
      </c>
      <c r="AA260" s="174"/>
      <c r="AB260" s="174"/>
      <c r="AC260" s="174"/>
      <c r="AD260" s="174"/>
      <c r="AE260" s="175"/>
      <c r="AF260" s="176"/>
      <c r="AG260" s="185"/>
      <c r="AH260" s="185"/>
      <c r="AI260" s="201"/>
      <c r="AJ260" s="273">
        <f ca="1">(COUNTA(OFFSET(D260,0,WEEKDAY($A$3,2)):AF260))+IF(AND((_xlfn.DAYS((EOMONTH($A$3,0)),$A$3)=27),(WEEKDAY($A$3,2))=1),0,(COUNTA(E260:(OFFSET(D260,0,(_xlfn.DAYS((EOMONTH($A$3,0)),$A$3))+(WEEKDAY($A$3,2))-28)))))</f>
        <v>4</v>
      </c>
    </row>
    <row r="261" spans="1:36" ht="16.5" customHeight="1" x14ac:dyDescent="0.25">
      <c r="A261" s="200" t="s">
        <v>314</v>
      </c>
      <c r="B261" s="177" t="s">
        <v>391</v>
      </c>
      <c r="C261" s="177">
        <v>1</v>
      </c>
      <c r="D261" s="177">
        <v>957</v>
      </c>
      <c r="E261" s="183" t="s">
        <v>495</v>
      </c>
      <c r="F261" s="174"/>
      <c r="G261" s="174"/>
      <c r="H261" s="174"/>
      <c r="I261" s="174"/>
      <c r="J261" s="175"/>
      <c r="K261" s="175"/>
      <c r="L261" s="174"/>
      <c r="M261" s="174"/>
      <c r="N261" s="174"/>
      <c r="O261" s="174"/>
      <c r="P261" s="174"/>
      <c r="Q261" s="175"/>
      <c r="R261" s="175"/>
      <c r="S261" s="174"/>
      <c r="T261" s="174"/>
      <c r="U261" s="174"/>
      <c r="V261" s="174"/>
      <c r="W261" s="174"/>
      <c r="X261" s="175"/>
      <c r="Y261" s="175"/>
      <c r="Z261" s="174"/>
      <c r="AA261" s="174"/>
      <c r="AB261" s="174"/>
      <c r="AC261" s="174"/>
      <c r="AD261" s="174"/>
      <c r="AE261" s="175"/>
      <c r="AF261" s="176"/>
      <c r="AG261" s="185"/>
      <c r="AH261" s="185"/>
      <c r="AI261" s="201"/>
      <c r="AJ261" s="273">
        <f ca="1">(COUNTA(OFFSET(D261,0,WEEKDAY($A$3,2)):AF261))+IF(AND((_xlfn.DAYS((EOMONTH($A$3,0)),$A$3)=27),(WEEKDAY($A$3,2))=1),0,(COUNTA(E261:(OFFSET(D261,0,(_xlfn.DAYS((EOMONTH($A$3,0)),$A$3))+(WEEKDAY($A$3,2))-28)))))</f>
        <v>1</v>
      </c>
    </row>
    <row r="262" spans="1:36" ht="16.5" customHeight="1" x14ac:dyDescent="0.25">
      <c r="A262" s="200" t="s">
        <v>267</v>
      </c>
      <c r="B262" s="177" t="s">
        <v>345</v>
      </c>
      <c r="C262" s="177">
        <v>4</v>
      </c>
      <c r="D262" s="177">
        <v>5</v>
      </c>
      <c r="E262" s="183" t="s">
        <v>495</v>
      </c>
      <c r="F262" s="174"/>
      <c r="G262" s="174"/>
      <c r="H262" s="174"/>
      <c r="I262" s="174"/>
      <c r="J262" s="175"/>
      <c r="K262" s="175"/>
      <c r="L262" s="183" t="s">
        <v>495</v>
      </c>
      <c r="M262" s="174"/>
      <c r="N262" s="174"/>
      <c r="O262" s="174"/>
      <c r="P262" s="174"/>
      <c r="Q262" s="175"/>
      <c r="R262" s="175"/>
      <c r="S262" s="183" t="s">
        <v>495</v>
      </c>
      <c r="T262" s="174"/>
      <c r="U262" s="174"/>
      <c r="V262" s="174"/>
      <c r="W262" s="174"/>
      <c r="X262" s="175"/>
      <c r="Y262" s="175"/>
      <c r="Z262" s="183" t="s">
        <v>495</v>
      </c>
      <c r="AA262" s="174"/>
      <c r="AB262" s="174"/>
      <c r="AC262" s="174"/>
      <c r="AD262" s="174"/>
      <c r="AE262" s="175"/>
      <c r="AF262" s="176"/>
      <c r="AG262" s="185"/>
      <c r="AH262" s="185"/>
      <c r="AI262" s="201"/>
      <c r="AJ262" s="273">
        <f ca="1">(COUNTA(OFFSET(D262,0,WEEKDAY($A$3,2)):AF262))+IF(AND((_xlfn.DAYS((EOMONTH($A$3,0)),$A$3)=27),(WEEKDAY($A$3,2))=1),0,(COUNTA(E262:(OFFSET(D262,0,(_xlfn.DAYS((EOMONTH($A$3,0)),$A$3))+(WEEKDAY($A$3,2))-28)))))</f>
        <v>4</v>
      </c>
    </row>
    <row r="263" spans="1:36" ht="16.5" customHeight="1" x14ac:dyDescent="0.25">
      <c r="A263" s="200" t="s">
        <v>267</v>
      </c>
      <c r="B263" s="177" t="s">
        <v>347</v>
      </c>
      <c r="C263" s="177">
        <v>4</v>
      </c>
      <c r="D263" s="177">
        <v>2</v>
      </c>
      <c r="E263" s="183" t="s">
        <v>495</v>
      </c>
      <c r="F263" s="174"/>
      <c r="G263" s="174"/>
      <c r="H263" s="174"/>
      <c r="I263" s="174"/>
      <c r="J263" s="175"/>
      <c r="K263" s="175"/>
      <c r="L263" s="183" t="s">
        <v>495</v>
      </c>
      <c r="M263" s="174"/>
      <c r="N263" s="174"/>
      <c r="O263" s="174"/>
      <c r="P263" s="174"/>
      <c r="Q263" s="175"/>
      <c r="R263" s="175"/>
      <c r="S263" s="183" t="s">
        <v>495</v>
      </c>
      <c r="T263" s="174"/>
      <c r="U263" s="174"/>
      <c r="V263" s="174"/>
      <c r="W263" s="174"/>
      <c r="X263" s="175"/>
      <c r="Y263" s="175"/>
      <c r="Z263" s="183" t="s">
        <v>495</v>
      </c>
      <c r="AA263" s="174"/>
      <c r="AB263" s="174"/>
      <c r="AC263" s="174"/>
      <c r="AD263" s="174"/>
      <c r="AE263" s="175"/>
      <c r="AF263" s="176"/>
      <c r="AG263" s="185"/>
      <c r="AH263" s="185"/>
      <c r="AI263" s="201"/>
      <c r="AJ263" s="273">
        <f ca="1">(COUNTA(OFFSET(D263,0,WEEKDAY($A$3,2)):AF263))+IF(AND((_xlfn.DAYS((EOMONTH($A$3,0)),$A$3)=27),(WEEKDAY($A$3,2))=1),0,(COUNTA(E263:(OFFSET(D263,0,(_xlfn.DAYS((EOMONTH($A$3,0)),$A$3))+(WEEKDAY($A$3,2))-28)))))</f>
        <v>4</v>
      </c>
    </row>
    <row r="264" spans="1:36" ht="16.5" customHeight="1" x14ac:dyDescent="0.25">
      <c r="A264" s="200" t="s">
        <v>267</v>
      </c>
      <c r="B264" s="177" t="s">
        <v>347</v>
      </c>
      <c r="C264" s="177">
        <v>20</v>
      </c>
      <c r="D264" s="177">
        <v>16</v>
      </c>
      <c r="E264" s="183" t="s">
        <v>495</v>
      </c>
      <c r="F264" s="183" t="s">
        <v>495</v>
      </c>
      <c r="G264" s="183" t="s">
        <v>495</v>
      </c>
      <c r="H264" s="183" t="s">
        <v>495</v>
      </c>
      <c r="I264" s="183" t="s">
        <v>495</v>
      </c>
      <c r="J264" s="175"/>
      <c r="K264" s="175"/>
      <c r="L264" s="183" t="s">
        <v>495</v>
      </c>
      <c r="M264" s="183" t="s">
        <v>495</v>
      </c>
      <c r="N264" s="183" t="s">
        <v>495</v>
      </c>
      <c r="O264" s="183" t="s">
        <v>495</v>
      </c>
      <c r="P264" s="183" t="s">
        <v>495</v>
      </c>
      <c r="Q264" s="175"/>
      <c r="R264" s="175"/>
      <c r="S264" s="183" t="s">
        <v>495</v>
      </c>
      <c r="T264" s="183" t="s">
        <v>495</v>
      </c>
      <c r="U264" s="183" t="s">
        <v>495</v>
      </c>
      <c r="V264" s="183" t="s">
        <v>495</v>
      </c>
      <c r="W264" s="183" t="s">
        <v>495</v>
      </c>
      <c r="X264" s="175"/>
      <c r="Y264" s="175"/>
      <c r="Z264" s="183" t="s">
        <v>495</v>
      </c>
      <c r="AA264" s="183" t="s">
        <v>495</v>
      </c>
      <c r="AB264" s="183" t="s">
        <v>495</v>
      </c>
      <c r="AC264" s="183" t="s">
        <v>495</v>
      </c>
      <c r="AD264" s="183" t="s">
        <v>495</v>
      </c>
      <c r="AE264" s="175"/>
      <c r="AF264" s="176"/>
      <c r="AG264" s="185"/>
      <c r="AH264" s="185"/>
      <c r="AI264" s="201"/>
      <c r="AJ264" s="273">
        <f ca="1">(COUNTA(OFFSET(D264,0,WEEKDAY($A$3,2)):AF264))+IF(AND((_xlfn.DAYS((EOMONTH($A$3,0)),$A$3)=27),(WEEKDAY($A$3,2))=1),0,(COUNTA(E264:(OFFSET(D264,0,(_xlfn.DAYS((EOMONTH($A$3,0)),$A$3))+(WEEKDAY($A$3,2))-28)))))</f>
        <v>20</v>
      </c>
    </row>
    <row r="265" spans="1:36" ht="16.5" customHeight="1" x14ac:dyDescent="0.25">
      <c r="A265" s="200" t="s">
        <v>267</v>
      </c>
      <c r="B265" s="177" t="s">
        <v>348</v>
      </c>
      <c r="C265" s="177">
        <v>4</v>
      </c>
      <c r="D265" s="177">
        <v>2</v>
      </c>
      <c r="E265" s="183" t="s">
        <v>495</v>
      </c>
      <c r="F265" s="174"/>
      <c r="G265" s="174"/>
      <c r="H265" s="174"/>
      <c r="I265" s="174"/>
      <c r="J265" s="175"/>
      <c r="K265" s="175"/>
      <c r="L265" s="183" t="s">
        <v>495</v>
      </c>
      <c r="M265" s="174"/>
      <c r="N265" s="174"/>
      <c r="O265" s="174"/>
      <c r="P265" s="174"/>
      <c r="Q265" s="175"/>
      <c r="R265" s="175"/>
      <c r="S265" s="183" t="s">
        <v>495</v>
      </c>
      <c r="T265" s="174"/>
      <c r="U265" s="174"/>
      <c r="V265" s="174"/>
      <c r="W265" s="174"/>
      <c r="X265" s="175"/>
      <c r="Y265" s="175"/>
      <c r="Z265" s="183" t="s">
        <v>495</v>
      </c>
      <c r="AA265" s="174"/>
      <c r="AB265" s="174"/>
      <c r="AC265" s="174"/>
      <c r="AD265" s="174"/>
      <c r="AE265" s="175"/>
      <c r="AF265" s="176"/>
      <c r="AG265" s="185"/>
      <c r="AH265" s="185"/>
      <c r="AI265" s="201"/>
      <c r="AJ265" s="273">
        <f ca="1">(COUNTA(OFFSET(D265,0,WEEKDAY($A$3,2)):AF265))+IF(AND((_xlfn.DAYS((EOMONTH($A$3,0)),$A$3)=27),(WEEKDAY($A$3,2))=1),0,(COUNTA(E265:(OFFSET(D265,0,(_xlfn.DAYS((EOMONTH($A$3,0)),$A$3))+(WEEKDAY($A$3,2))-28)))))</f>
        <v>4</v>
      </c>
    </row>
    <row r="266" spans="1:36" ht="16.5" customHeight="1" x14ac:dyDescent="0.25">
      <c r="A266" s="200" t="s">
        <v>267</v>
      </c>
      <c r="B266" s="177" t="s">
        <v>348</v>
      </c>
      <c r="C266" s="177">
        <v>12</v>
      </c>
      <c r="D266" s="177">
        <v>8</v>
      </c>
      <c r="E266" s="183" t="s">
        <v>495</v>
      </c>
      <c r="F266" s="174"/>
      <c r="G266" s="183" t="s">
        <v>495</v>
      </c>
      <c r="H266" s="174"/>
      <c r="I266" s="183" t="s">
        <v>495</v>
      </c>
      <c r="J266" s="175"/>
      <c r="K266" s="175"/>
      <c r="L266" s="183" t="s">
        <v>495</v>
      </c>
      <c r="M266" s="174"/>
      <c r="N266" s="183" t="s">
        <v>495</v>
      </c>
      <c r="O266" s="174"/>
      <c r="P266" s="183" t="s">
        <v>495</v>
      </c>
      <c r="Q266" s="175"/>
      <c r="R266" s="175"/>
      <c r="S266" s="183" t="s">
        <v>495</v>
      </c>
      <c r="T266" s="174"/>
      <c r="U266" s="183" t="s">
        <v>495</v>
      </c>
      <c r="V266" s="174"/>
      <c r="W266" s="183" t="s">
        <v>495</v>
      </c>
      <c r="X266" s="175"/>
      <c r="Y266" s="175"/>
      <c r="Z266" s="183" t="s">
        <v>495</v>
      </c>
      <c r="AA266" s="174"/>
      <c r="AB266" s="183" t="s">
        <v>495</v>
      </c>
      <c r="AC266" s="174"/>
      <c r="AD266" s="183" t="s">
        <v>495</v>
      </c>
      <c r="AE266" s="175"/>
      <c r="AF266" s="176"/>
      <c r="AG266" s="185"/>
      <c r="AH266" s="185"/>
      <c r="AI266" s="201"/>
      <c r="AJ266" s="273">
        <f ca="1">(COUNTA(OFFSET(D266,0,WEEKDAY($A$3,2)):AF266))+IF(AND((_xlfn.DAYS((EOMONTH($A$3,0)),$A$3)=27),(WEEKDAY($A$3,2))=1),0,(COUNTA(E266:(OFFSET(D266,0,(_xlfn.DAYS((EOMONTH($A$3,0)),$A$3))+(WEEKDAY($A$3,2))-28)))))</f>
        <v>12</v>
      </c>
    </row>
    <row r="267" spans="1:36" ht="16.5" customHeight="1" x14ac:dyDescent="0.25">
      <c r="A267" s="200" t="s">
        <v>267</v>
      </c>
      <c r="B267" s="177" t="s">
        <v>349</v>
      </c>
      <c r="C267" s="177">
        <v>4</v>
      </c>
      <c r="D267" s="177">
        <v>277</v>
      </c>
      <c r="E267" s="183" t="s">
        <v>495</v>
      </c>
      <c r="F267" s="174"/>
      <c r="G267" s="174"/>
      <c r="H267" s="174"/>
      <c r="I267" s="174"/>
      <c r="J267" s="175"/>
      <c r="K267" s="175"/>
      <c r="L267" s="183" t="s">
        <v>495</v>
      </c>
      <c r="M267" s="174"/>
      <c r="N267" s="174"/>
      <c r="O267" s="174"/>
      <c r="P267" s="174"/>
      <c r="Q267" s="175"/>
      <c r="R267" s="175"/>
      <c r="S267" s="183" t="s">
        <v>495</v>
      </c>
      <c r="T267" s="174"/>
      <c r="U267" s="174"/>
      <c r="V267" s="174"/>
      <c r="W267" s="174"/>
      <c r="X267" s="175"/>
      <c r="Y267" s="175"/>
      <c r="Z267" s="183" t="s">
        <v>495</v>
      </c>
      <c r="AA267" s="174"/>
      <c r="AB267" s="174"/>
      <c r="AC267" s="174"/>
      <c r="AD267" s="174"/>
      <c r="AE267" s="175"/>
      <c r="AF267" s="176"/>
      <c r="AG267" s="185"/>
      <c r="AH267" s="185"/>
      <c r="AI267" s="201"/>
      <c r="AJ267" s="273">
        <f ca="1">(COUNTA(OFFSET(D267,0,WEEKDAY($A$3,2)):AF267))+IF(AND((_xlfn.DAYS((EOMONTH($A$3,0)),$A$3)=27),(WEEKDAY($A$3,2))=1),0,(COUNTA(E267:(OFFSET(D267,0,(_xlfn.DAYS((EOMONTH($A$3,0)),$A$3))+(WEEKDAY($A$3,2))-28)))))</f>
        <v>4</v>
      </c>
    </row>
    <row r="268" spans="1:36" ht="16.5" customHeight="1" x14ac:dyDescent="0.25">
      <c r="A268" s="200" t="s">
        <v>267</v>
      </c>
      <c r="B268" s="177" t="s">
        <v>349</v>
      </c>
      <c r="C268" s="177">
        <v>12</v>
      </c>
      <c r="D268" s="177">
        <v>277</v>
      </c>
      <c r="E268" s="183" t="s">
        <v>495</v>
      </c>
      <c r="F268" s="174"/>
      <c r="G268" s="183" t="s">
        <v>495</v>
      </c>
      <c r="H268" s="174"/>
      <c r="I268" s="183" t="s">
        <v>495</v>
      </c>
      <c r="J268" s="175"/>
      <c r="K268" s="175"/>
      <c r="L268" s="183" t="s">
        <v>495</v>
      </c>
      <c r="M268" s="174"/>
      <c r="N268" s="183" t="s">
        <v>495</v>
      </c>
      <c r="O268" s="174"/>
      <c r="P268" s="183" t="s">
        <v>495</v>
      </c>
      <c r="Q268" s="175"/>
      <c r="R268" s="175"/>
      <c r="S268" s="183" t="s">
        <v>495</v>
      </c>
      <c r="T268" s="174"/>
      <c r="U268" s="183" t="s">
        <v>495</v>
      </c>
      <c r="V268" s="174"/>
      <c r="W268" s="183" t="s">
        <v>495</v>
      </c>
      <c r="X268" s="175"/>
      <c r="Y268" s="175"/>
      <c r="Z268" s="183" t="s">
        <v>495</v>
      </c>
      <c r="AA268" s="174"/>
      <c r="AB268" s="183" t="s">
        <v>495</v>
      </c>
      <c r="AC268" s="174"/>
      <c r="AD268" s="183" t="s">
        <v>495</v>
      </c>
      <c r="AE268" s="175"/>
      <c r="AF268" s="176"/>
      <c r="AG268" s="185"/>
      <c r="AH268" s="185"/>
      <c r="AI268" s="201"/>
      <c r="AJ268" s="273">
        <f ca="1">(COUNTA(OFFSET(D268,0,WEEKDAY($A$3,2)):AF268))+IF(AND((_xlfn.DAYS((EOMONTH($A$3,0)),$A$3)=27),(WEEKDAY($A$3,2))=1),0,(COUNTA(E268:(OFFSET(D268,0,(_xlfn.DAYS((EOMONTH($A$3,0)),$A$3))+(WEEKDAY($A$3,2))-28)))))</f>
        <v>12</v>
      </c>
    </row>
    <row r="269" spans="1:36" ht="16.5" customHeight="1" x14ac:dyDescent="0.25">
      <c r="A269" s="200" t="s">
        <v>267</v>
      </c>
      <c r="B269" s="177" t="s">
        <v>350</v>
      </c>
      <c r="C269" s="177">
        <v>4</v>
      </c>
      <c r="D269" s="177">
        <v>10991</v>
      </c>
      <c r="E269" s="183" t="s">
        <v>495</v>
      </c>
      <c r="F269" s="174"/>
      <c r="G269" s="174"/>
      <c r="H269" s="174"/>
      <c r="I269" s="174"/>
      <c r="J269" s="175"/>
      <c r="K269" s="175"/>
      <c r="L269" s="183" t="s">
        <v>495</v>
      </c>
      <c r="M269" s="174"/>
      <c r="N269" s="174"/>
      <c r="O269" s="174"/>
      <c r="P269" s="174"/>
      <c r="Q269" s="175"/>
      <c r="R269" s="175"/>
      <c r="S269" s="183" t="s">
        <v>495</v>
      </c>
      <c r="T269" s="174"/>
      <c r="U269" s="174"/>
      <c r="V269" s="174"/>
      <c r="W269" s="174"/>
      <c r="X269" s="175"/>
      <c r="Y269" s="175"/>
      <c r="Z269" s="183" t="s">
        <v>495</v>
      </c>
      <c r="AA269" s="174"/>
      <c r="AB269" s="174"/>
      <c r="AC269" s="174"/>
      <c r="AD269" s="174"/>
      <c r="AE269" s="175"/>
      <c r="AF269" s="176"/>
      <c r="AG269" s="185"/>
      <c r="AH269" s="185"/>
      <c r="AI269" s="201"/>
      <c r="AJ269" s="273">
        <f ca="1">(COUNTA(OFFSET(D269,0,WEEKDAY($A$3,2)):AF269))+IF(AND((_xlfn.DAYS((EOMONTH($A$3,0)),$A$3)=27),(WEEKDAY($A$3,2))=1),0,(COUNTA(E269:(OFFSET(D269,0,(_xlfn.DAYS((EOMONTH($A$3,0)),$A$3))+(WEEKDAY($A$3,2))-28)))))</f>
        <v>4</v>
      </c>
    </row>
    <row r="270" spans="1:36" ht="16.5" customHeight="1" x14ac:dyDescent="0.25">
      <c r="A270" s="200" t="s">
        <v>267</v>
      </c>
      <c r="B270" s="177" t="s">
        <v>350</v>
      </c>
      <c r="C270" s="177">
        <v>12</v>
      </c>
      <c r="D270" s="177">
        <v>277</v>
      </c>
      <c r="E270" s="183" t="s">
        <v>495</v>
      </c>
      <c r="F270" s="174"/>
      <c r="G270" s="183" t="s">
        <v>495</v>
      </c>
      <c r="H270" s="174"/>
      <c r="I270" s="183" t="s">
        <v>495</v>
      </c>
      <c r="J270" s="175"/>
      <c r="K270" s="175"/>
      <c r="L270" s="183" t="s">
        <v>495</v>
      </c>
      <c r="M270" s="174"/>
      <c r="N270" s="183" t="s">
        <v>495</v>
      </c>
      <c r="O270" s="174"/>
      <c r="P270" s="183" t="s">
        <v>495</v>
      </c>
      <c r="Q270" s="175"/>
      <c r="R270" s="175"/>
      <c r="S270" s="183" t="s">
        <v>495</v>
      </c>
      <c r="T270" s="174"/>
      <c r="U270" s="183" t="s">
        <v>495</v>
      </c>
      <c r="V270" s="174"/>
      <c r="W270" s="183" t="s">
        <v>495</v>
      </c>
      <c r="X270" s="175"/>
      <c r="Y270" s="175"/>
      <c r="Z270" s="183" t="s">
        <v>495</v>
      </c>
      <c r="AA270" s="174"/>
      <c r="AB270" s="183" t="s">
        <v>495</v>
      </c>
      <c r="AC270" s="174"/>
      <c r="AD270" s="183" t="s">
        <v>495</v>
      </c>
      <c r="AE270" s="175"/>
      <c r="AF270" s="176"/>
      <c r="AG270" s="185"/>
      <c r="AH270" s="185"/>
      <c r="AI270" s="201"/>
      <c r="AJ270" s="273">
        <f ca="1">(COUNTA(OFFSET(D270,0,WEEKDAY($A$3,2)):AF270))+IF(AND((_xlfn.DAYS((EOMONTH($A$3,0)),$A$3)=27),(WEEKDAY($A$3,2))=1),0,(COUNTA(E270:(OFFSET(D270,0,(_xlfn.DAYS((EOMONTH($A$3,0)),$A$3))+(WEEKDAY($A$3,2))-28)))))</f>
        <v>12</v>
      </c>
    </row>
    <row r="271" spans="1:36" ht="16.5" customHeight="1" x14ac:dyDescent="0.25">
      <c r="A271" s="200" t="s">
        <v>267</v>
      </c>
      <c r="B271" s="177" t="s">
        <v>391</v>
      </c>
      <c r="C271" s="177">
        <v>2</v>
      </c>
      <c r="D271" s="177">
        <v>7932</v>
      </c>
      <c r="E271" s="183" t="s">
        <v>495</v>
      </c>
      <c r="F271" s="174"/>
      <c r="G271" s="174"/>
      <c r="H271" s="174"/>
      <c r="I271" s="174"/>
      <c r="J271" s="175"/>
      <c r="K271" s="175"/>
      <c r="L271" s="174"/>
      <c r="M271" s="174"/>
      <c r="N271" s="174"/>
      <c r="O271" s="174"/>
      <c r="P271" s="174"/>
      <c r="Q271" s="175"/>
      <c r="R271" s="175"/>
      <c r="S271" s="183" t="s">
        <v>495</v>
      </c>
      <c r="T271" s="174"/>
      <c r="U271" s="174"/>
      <c r="V271" s="174"/>
      <c r="W271" s="174"/>
      <c r="X271" s="175"/>
      <c r="Y271" s="175"/>
      <c r="Z271" s="174"/>
      <c r="AA271" s="174"/>
      <c r="AB271" s="174"/>
      <c r="AC271" s="174"/>
      <c r="AD271" s="174"/>
      <c r="AE271" s="175"/>
      <c r="AF271" s="176"/>
      <c r="AG271" s="185"/>
      <c r="AH271" s="185"/>
      <c r="AI271" s="201"/>
      <c r="AJ271" s="273">
        <f ca="1">(COUNTA(OFFSET(D271,0,WEEKDAY($A$3,2)):AF271))+IF(AND((_xlfn.DAYS((EOMONTH($A$3,0)),$A$3)=27),(WEEKDAY($A$3,2))=1),0,(COUNTA(E271:(OFFSET(D271,0,(_xlfn.DAYS((EOMONTH($A$3,0)),$A$3))+(WEEKDAY($A$3,2))-28)))))</f>
        <v>2</v>
      </c>
    </row>
    <row r="272" spans="1:36" ht="16.5" customHeight="1" x14ac:dyDescent="0.25">
      <c r="A272" s="200" t="s">
        <v>313</v>
      </c>
      <c r="B272" s="177" t="s">
        <v>346</v>
      </c>
      <c r="C272" s="177">
        <v>2</v>
      </c>
      <c r="D272" s="177">
        <v>10</v>
      </c>
      <c r="E272" s="183" t="s">
        <v>495</v>
      </c>
      <c r="F272" s="174"/>
      <c r="G272" s="174"/>
      <c r="H272" s="174"/>
      <c r="I272" s="174"/>
      <c r="J272" s="175"/>
      <c r="K272" s="175"/>
      <c r="L272" s="174"/>
      <c r="M272" s="174"/>
      <c r="N272" s="174"/>
      <c r="O272" s="174"/>
      <c r="P272" s="174"/>
      <c r="Q272" s="175"/>
      <c r="R272" s="175"/>
      <c r="S272" s="183" t="s">
        <v>495</v>
      </c>
      <c r="T272" s="174"/>
      <c r="U272" s="174"/>
      <c r="V272" s="174"/>
      <c r="W272" s="174"/>
      <c r="X272" s="175"/>
      <c r="Y272" s="175"/>
      <c r="Z272" s="174"/>
      <c r="AA272" s="174"/>
      <c r="AB272" s="174"/>
      <c r="AC272" s="174"/>
      <c r="AD272" s="174"/>
      <c r="AE272" s="175"/>
      <c r="AF272" s="176"/>
      <c r="AG272" s="185"/>
      <c r="AH272" s="185"/>
      <c r="AI272" s="201"/>
      <c r="AJ272" s="273">
        <f ca="1">(COUNTA(OFFSET(D272,0,WEEKDAY($A$3,2)):AF272))+IF(AND((_xlfn.DAYS((EOMONTH($A$3,0)),$A$3)=27),(WEEKDAY($A$3,2))=1),0,(COUNTA(E272:(OFFSET(D272,0,(_xlfn.DAYS((EOMONTH($A$3,0)),$A$3))+(WEEKDAY($A$3,2))-28)))))</f>
        <v>2</v>
      </c>
    </row>
    <row r="273" spans="1:36" ht="16.5" customHeight="1" x14ac:dyDescent="0.25">
      <c r="A273" s="200" t="s">
        <v>313</v>
      </c>
      <c r="B273" s="177" t="s">
        <v>347</v>
      </c>
      <c r="C273" s="177">
        <v>4</v>
      </c>
      <c r="D273" s="177">
        <v>2</v>
      </c>
      <c r="E273" s="183" t="s">
        <v>495</v>
      </c>
      <c r="F273" s="174"/>
      <c r="G273" s="174"/>
      <c r="H273" s="174"/>
      <c r="I273" s="174"/>
      <c r="J273" s="175"/>
      <c r="K273" s="175"/>
      <c r="L273" s="183" t="s">
        <v>495</v>
      </c>
      <c r="M273" s="174"/>
      <c r="N273" s="174"/>
      <c r="O273" s="174"/>
      <c r="P273" s="174"/>
      <c r="Q273" s="175"/>
      <c r="R273" s="175"/>
      <c r="S273" s="183" t="s">
        <v>495</v>
      </c>
      <c r="T273" s="174"/>
      <c r="U273" s="174"/>
      <c r="V273" s="174"/>
      <c r="W273" s="174"/>
      <c r="X273" s="175"/>
      <c r="Y273" s="175"/>
      <c r="Z273" s="183" t="s">
        <v>495</v>
      </c>
      <c r="AA273" s="174"/>
      <c r="AB273" s="174"/>
      <c r="AC273" s="174"/>
      <c r="AD273" s="174"/>
      <c r="AE273" s="175"/>
      <c r="AF273" s="176"/>
      <c r="AG273" s="185"/>
      <c r="AH273" s="185"/>
      <c r="AI273" s="201"/>
      <c r="AJ273" s="273">
        <f ca="1">(COUNTA(OFFSET(D273,0,WEEKDAY($A$3,2)):AF273))+IF(AND((_xlfn.DAYS((EOMONTH($A$3,0)),$A$3)=27),(WEEKDAY($A$3,2))=1),0,(COUNTA(E273:(OFFSET(D273,0,(_xlfn.DAYS((EOMONTH($A$3,0)),$A$3))+(WEEKDAY($A$3,2))-28)))))</f>
        <v>4</v>
      </c>
    </row>
    <row r="274" spans="1:36" ht="16.5" customHeight="1" x14ac:dyDescent="0.25">
      <c r="A274" s="200" t="s">
        <v>313</v>
      </c>
      <c r="B274" s="177" t="s">
        <v>350</v>
      </c>
      <c r="C274" s="177">
        <v>2</v>
      </c>
      <c r="D274" s="177">
        <v>384</v>
      </c>
      <c r="E274" s="183" t="s">
        <v>495</v>
      </c>
      <c r="F274" s="174"/>
      <c r="G274" s="174"/>
      <c r="H274" s="174"/>
      <c r="I274" s="174"/>
      <c r="J274" s="175"/>
      <c r="K274" s="175"/>
      <c r="L274" s="174"/>
      <c r="M274" s="174"/>
      <c r="N274" s="174"/>
      <c r="O274" s="174"/>
      <c r="P274" s="174"/>
      <c r="Q274" s="175"/>
      <c r="R274" s="175"/>
      <c r="S274" s="183" t="s">
        <v>495</v>
      </c>
      <c r="T274" s="174"/>
      <c r="U274" s="174"/>
      <c r="V274" s="174"/>
      <c r="W274" s="174"/>
      <c r="X274" s="175"/>
      <c r="Y274" s="175"/>
      <c r="Z274" s="174"/>
      <c r="AA274" s="174"/>
      <c r="AB274" s="174"/>
      <c r="AC274" s="174"/>
      <c r="AD274" s="174"/>
      <c r="AE274" s="175"/>
      <c r="AF274" s="176"/>
      <c r="AG274" s="185"/>
      <c r="AH274" s="185"/>
      <c r="AI274" s="201"/>
      <c r="AJ274" s="273">
        <f ca="1">(COUNTA(OFFSET(D274,0,WEEKDAY($A$3,2)):AF274))+IF(AND((_xlfn.DAYS((EOMONTH($A$3,0)),$A$3)=27),(WEEKDAY($A$3,2))=1),0,(COUNTA(E274:(OFFSET(D274,0,(_xlfn.DAYS((EOMONTH($A$3,0)),$A$3))+(WEEKDAY($A$3,2))-28)))))</f>
        <v>2</v>
      </c>
    </row>
    <row r="275" spans="1:36" ht="16.5" customHeight="1" x14ac:dyDescent="0.25">
      <c r="A275" s="200" t="s">
        <v>313</v>
      </c>
      <c r="B275" s="177" t="s">
        <v>391</v>
      </c>
      <c r="C275" s="177">
        <v>1</v>
      </c>
      <c r="D275" s="177">
        <v>557</v>
      </c>
      <c r="E275" s="183" t="s">
        <v>495</v>
      </c>
      <c r="F275" s="174"/>
      <c r="G275" s="174"/>
      <c r="H275" s="174"/>
      <c r="I275" s="174"/>
      <c r="J275" s="175"/>
      <c r="K275" s="175"/>
      <c r="L275" s="174"/>
      <c r="M275" s="174"/>
      <c r="N275" s="174"/>
      <c r="O275" s="174"/>
      <c r="P275" s="174"/>
      <c r="Q275" s="175"/>
      <c r="R275" s="175"/>
      <c r="S275" s="174"/>
      <c r="T275" s="174"/>
      <c r="U275" s="174"/>
      <c r="V275" s="174"/>
      <c r="W275" s="174"/>
      <c r="X275" s="175"/>
      <c r="Y275" s="175"/>
      <c r="Z275" s="174"/>
      <c r="AA275" s="174"/>
      <c r="AB275" s="174"/>
      <c r="AC275" s="174"/>
      <c r="AD275" s="174"/>
      <c r="AE275" s="175"/>
      <c r="AF275" s="176"/>
      <c r="AG275" s="185"/>
      <c r="AH275" s="185"/>
      <c r="AI275" s="201"/>
      <c r="AJ275" s="273">
        <f ca="1">(COUNTA(OFFSET(D275,0,WEEKDAY($A$3,2)):AF275))+IF(AND((_xlfn.DAYS((EOMONTH($A$3,0)),$A$3)=27),(WEEKDAY($A$3,2))=1),0,(COUNTA(E275:(OFFSET(D275,0,(_xlfn.DAYS((EOMONTH($A$3,0)),$A$3))+(WEEKDAY($A$3,2))-28)))))</f>
        <v>1</v>
      </c>
    </row>
    <row r="276" spans="1:36" ht="16.5" customHeight="1" x14ac:dyDescent="0.25">
      <c r="A276" s="200" t="s">
        <v>147</v>
      </c>
      <c r="B276" s="177" t="s">
        <v>346</v>
      </c>
      <c r="C276" s="177">
        <v>2</v>
      </c>
      <c r="D276" s="177">
        <v>25</v>
      </c>
      <c r="E276" s="183" t="s">
        <v>495</v>
      </c>
      <c r="F276" s="174"/>
      <c r="G276" s="174"/>
      <c r="H276" s="174"/>
      <c r="I276" s="174"/>
      <c r="J276" s="175"/>
      <c r="K276" s="175"/>
      <c r="L276" s="174"/>
      <c r="M276" s="174"/>
      <c r="N276" s="174"/>
      <c r="O276" s="174"/>
      <c r="P276" s="174"/>
      <c r="Q276" s="175"/>
      <c r="R276" s="175"/>
      <c r="S276" s="183" t="s">
        <v>495</v>
      </c>
      <c r="T276" s="174"/>
      <c r="U276" s="174"/>
      <c r="V276" s="174"/>
      <c r="W276" s="174"/>
      <c r="X276" s="175"/>
      <c r="Y276" s="175"/>
      <c r="Z276" s="174"/>
      <c r="AA276" s="174"/>
      <c r="AB276" s="174"/>
      <c r="AC276" s="174"/>
      <c r="AD276" s="174"/>
      <c r="AE276" s="175"/>
      <c r="AF276" s="176"/>
      <c r="AG276" s="185"/>
      <c r="AH276" s="185"/>
      <c r="AI276" s="201"/>
      <c r="AJ276" s="273">
        <f ca="1">(COUNTA(OFFSET(D276,0,WEEKDAY($A$3,2)):AF276))+IF(AND((_xlfn.DAYS((EOMONTH($A$3,0)),$A$3)=27),(WEEKDAY($A$3,2))=1),0,(COUNTA(E276:(OFFSET(D276,0,(_xlfn.DAYS((EOMONTH($A$3,0)),$A$3))+(WEEKDAY($A$3,2))-28)))))</f>
        <v>2</v>
      </c>
    </row>
    <row r="277" spans="1:36" ht="16.5" customHeight="1" x14ac:dyDescent="0.25">
      <c r="A277" s="200" t="s">
        <v>147</v>
      </c>
      <c r="B277" s="177" t="s">
        <v>347</v>
      </c>
      <c r="C277" s="177">
        <v>4</v>
      </c>
      <c r="D277" s="177">
        <v>1</v>
      </c>
      <c r="E277" s="183" t="s">
        <v>495</v>
      </c>
      <c r="F277" s="174"/>
      <c r="G277" s="174"/>
      <c r="H277" s="174"/>
      <c r="I277" s="174"/>
      <c r="J277" s="175"/>
      <c r="K277" s="175"/>
      <c r="L277" s="183" t="s">
        <v>495</v>
      </c>
      <c r="M277" s="174"/>
      <c r="N277" s="174"/>
      <c r="O277" s="174"/>
      <c r="P277" s="174"/>
      <c r="Q277" s="175"/>
      <c r="R277" s="175"/>
      <c r="S277" s="183" t="s">
        <v>495</v>
      </c>
      <c r="T277" s="174"/>
      <c r="U277" s="174"/>
      <c r="V277" s="174"/>
      <c r="W277" s="174"/>
      <c r="X277" s="175"/>
      <c r="Y277" s="175"/>
      <c r="Z277" s="183" t="s">
        <v>495</v>
      </c>
      <c r="AA277" s="174"/>
      <c r="AB277" s="174"/>
      <c r="AC277" s="174"/>
      <c r="AD277" s="174"/>
      <c r="AE277" s="175"/>
      <c r="AF277" s="176"/>
      <c r="AG277" s="185"/>
      <c r="AH277" s="185"/>
      <c r="AI277" s="201"/>
      <c r="AJ277" s="273">
        <f ca="1">(COUNTA(OFFSET(D277,0,WEEKDAY($A$3,2)):AF277))+IF(AND((_xlfn.DAYS((EOMONTH($A$3,0)),$A$3)=27),(WEEKDAY($A$3,2))=1),0,(COUNTA(E277:(OFFSET(D277,0,(_xlfn.DAYS((EOMONTH($A$3,0)),$A$3))+(WEEKDAY($A$3,2))-28)))))</f>
        <v>4</v>
      </c>
    </row>
    <row r="278" spans="1:36" ht="16.5" customHeight="1" x14ac:dyDescent="0.25">
      <c r="A278" s="200" t="s">
        <v>147</v>
      </c>
      <c r="B278" s="177" t="s">
        <v>350</v>
      </c>
      <c r="C278" s="177">
        <v>4</v>
      </c>
      <c r="D278" s="177">
        <v>530</v>
      </c>
      <c r="E278" s="183" t="s">
        <v>495</v>
      </c>
      <c r="F278" s="174"/>
      <c r="G278" s="174"/>
      <c r="H278" s="174"/>
      <c r="I278" s="174"/>
      <c r="J278" s="175"/>
      <c r="K278" s="175"/>
      <c r="L278" s="183" t="s">
        <v>495</v>
      </c>
      <c r="M278" s="174"/>
      <c r="N278" s="174"/>
      <c r="O278" s="174"/>
      <c r="P278" s="174"/>
      <c r="Q278" s="175"/>
      <c r="R278" s="175"/>
      <c r="S278" s="183" t="s">
        <v>495</v>
      </c>
      <c r="T278" s="174"/>
      <c r="U278" s="174"/>
      <c r="V278" s="174"/>
      <c r="W278" s="174"/>
      <c r="X278" s="175"/>
      <c r="Y278" s="175"/>
      <c r="Z278" s="183" t="s">
        <v>495</v>
      </c>
      <c r="AA278" s="174"/>
      <c r="AB278" s="174"/>
      <c r="AC278" s="174"/>
      <c r="AD278" s="174"/>
      <c r="AE278" s="175"/>
      <c r="AF278" s="176"/>
      <c r="AG278" s="185"/>
      <c r="AH278" s="185"/>
      <c r="AI278" s="201"/>
      <c r="AJ278" s="273">
        <f ca="1">(COUNTA(OFFSET(D278,0,WEEKDAY($A$3,2)):AF278))+IF(AND((_xlfn.DAYS((EOMONTH($A$3,0)),$A$3)=27),(WEEKDAY($A$3,2))=1),0,(COUNTA(E278:(OFFSET(D278,0,(_xlfn.DAYS((EOMONTH($A$3,0)),$A$3))+(WEEKDAY($A$3,2))-28)))))</f>
        <v>4</v>
      </c>
    </row>
    <row r="279" spans="1:36" ht="16.5" customHeight="1" x14ac:dyDescent="0.25">
      <c r="A279" s="200" t="s">
        <v>147</v>
      </c>
      <c r="B279" s="177" t="s">
        <v>391</v>
      </c>
      <c r="C279" s="177">
        <v>1</v>
      </c>
      <c r="D279" s="177">
        <v>530</v>
      </c>
      <c r="E279" s="183" t="s">
        <v>495</v>
      </c>
      <c r="F279" s="174"/>
      <c r="G279" s="174"/>
      <c r="H279" s="174"/>
      <c r="I279" s="174"/>
      <c r="J279" s="175"/>
      <c r="K279" s="175"/>
      <c r="L279" s="174"/>
      <c r="M279" s="174"/>
      <c r="N279" s="174"/>
      <c r="O279" s="174"/>
      <c r="P279" s="174"/>
      <c r="Q279" s="175"/>
      <c r="R279" s="175"/>
      <c r="S279" s="174"/>
      <c r="T279" s="174"/>
      <c r="U279" s="174"/>
      <c r="V279" s="174"/>
      <c r="W279" s="174"/>
      <c r="X279" s="175"/>
      <c r="Y279" s="175"/>
      <c r="Z279" s="174"/>
      <c r="AA279" s="174"/>
      <c r="AB279" s="174"/>
      <c r="AC279" s="174"/>
      <c r="AD279" s="174"/>
      <c r="AE279" s="175"/>
      <c r="AF279" s="176"/>
      <c r="AG279" s="185"/>
      <c r="AH279" s="185"/>
      <c r="AI279" s="201"/>
      <c r="AJ279" s="273">
        <f ca="1">(COUNTA(OFFSET(D279,0,WEEKDAY($A$3,2)):AF279))+IF(AND((_xlfn.DAYS((EOMONTH($A$3,0)),$A$3)=27),(WEEKDAY($A$3,2))=1),0,(COUNTA(E279:(OFFSET(D279,0,(_xlfn.DAYS((EOMONTH($A$3,0)),$A$3))+(WEEKDAY($A$3,2))-28)))))</f>
        <v>1</v>
      </c>
    </row>
    <row r="280" spans="1:36" ht="16.5" customHeight="1" x14ac:dyDescent="0.25">
      <c r="A280" s="200" t="s">
        <v>148</v>
      </c>
      <c r="B280" s="177" t="s">
        <v>346</v>
      </c>
      <c r="C280" s="177">
        <v>2</v>
      </c>
      <c r="D280" s="177">
        <v>25</v>
      </c>
      <c r="E280" s="183" t="s">
        <v>495</v>
      </c>
      <c r="F280" s="174"/>
      <c r="G280" s="174"/>
      <c r="H280" s="174"/>
      <c r="I280" s="174"/>
      <c r="J280" s="175"/>
      <c r="K280" s="175"/>
      <c r="L280" s="174"/>
      <c r="M280" s="174"/>
      <c r="N280" s="174"/>
      <c r="O280" s="174"/>
      <c r="P280" s="174"/>
      <c r="Q280" s="175"/>
      <c r="R280" s="175"/>
      <c r="S280" s="183" t="s">
        <v>495</v>
      </c>
      <c r="T280" s="174"/>
      <c r="U280" s="174"/>
      <c r="V280" s="174"/>
      <c r="W280" s="174"/>
      <c r="X280" s="175"/>
      <c r="Y280" s="175"/>
      <c r="Z280" s="174"/>
      <c r="AA280" s="174"/>
      <c r="AB280" s="174"/>
      <c r="AC280" s="174"/>
      <c r="AD280" s="174"/>
      <c r="AE280" s="175"/>
      <c r="AF280" s="176"/>
      <c r="AG280" s="185"/>
      <c r="AH280" s="185"/>
      <c r="AI280" s="201"/>
      <c r="AJ280" s="273">
        <f ca="1">(COUNTA(OFFSET(D280,0,WEEKDAY($A$3,2)):AF280))+IF(AND((_xlfn.DAYS((EOMONTH($A$3,0)),$A$3)=27),(WEEKDAY($A$3,2))=1),0,(COUNTA(E280:(OFFSET(D280,0,(_xlfn.DAYS((EOMONTH($A$3,0)),$A$3))+(WEEKDAY($A$3,2))-28)))))</f>
        <v>2</v>
      </c>
    </row>
    <row r="281" spans="1:36" ht="16.5" customHeight="1" x14ac:dyDescent="0.25">
      <c r="A281" s="200" t="s">
        <v>148</v>
      </c>
      <c r="B281" s="177" t="s">
        <v>347</v>
      </c>
      <c r="C281" s="177">
        <v>4</v>
      </c>
      <c r="D281" s="177">
        <v>1</v>
      </c>
      <c r="E281" s="183" t="s">
        <v>495</v>
      </c>
      <c r="F281" s="174"/>
      <c r="G281" s="174"/>
      <c r="H281" s="174"/>
      <c r="I281" s="174"/>
      <c r="J281" s="175"/>
      <c r="K281" s="175"/>
      <c r="L281" s="183" t="s">
        <v>495</v>
      </c>
      <c r="M281" s="174"/>
      <c r="N281" s="174"/>
      <c r="O281" s="174"/>
      <c r="P281" s="174"/>
      <c r="Q281" s="175"/>
      <c r="R281" s="175"/>
      <c r="S281" s="183" t="s">
        <v>495</v>
      </c>
      <c r="T281" s="174"/>
      <c r="U281" s="174"/>
      <c r="V281" s="174"/>
      <c r="W281" s="174"/>
      <c r="X281" s="175"/>
      <c r="Y281" s="175"/>
      <c r="Z281" s="183" t="s">
        <v>495</v>
      </c>
      <c r="AA281" s="174"/>
      <c r="AB281" s="174"/>
      <c r="AC281" s="174"/>
      <c r="AD281" s="174"/>
      <c r="AE281" s="175"/>
      <c r="AF281" s="176"/>
      <c r="AG281" s="185"/>
      <c r="AH281" s="185"/>
      <c r="AI281" s="201"/>
      <c r="AJ281" s="273">
        <f ca="1">(COUNTA(OFFSET(D281,0,WEEKDAY($A$3,2)):AF281))+IF(AND((_xlfn.DAYS((EOMONTH($A$3,0)),$A$3)=27),(WEEKDAY($A$3,2))=1),0,(COUNTA(E281:(OFFSET(D281,0,(_xlfn.DAYS((EOMONTH($A$3,0)),$A$3))+(WEEKDAY($A$3,2))-28)))))</f>
        <v>4</v>
      </c>
    </row>
    <row r="282" spans="1:36" ht="16.5" customHeight="1" x14ac:dyDescent="0.25">
      <c r="A282" s="200" t="s">
        <v>148</v>
      </c>
      <c r="B282" s="177" t="s">
        <v>350</v>
      </c>
      <c r="C282" s="177">
        <v>2</v>
      </c>
      <c r="D282" s="177">
        <v>261</v>
      </c>
      <c r="E282" s="183" t="s">
        <v>495</v>
      </c>
      <c r="F282" s="174"/>
      <c r="G282" s="174"/>
      <c r="H282" s="174"/>
      <c r="I282" s="174"/>
      <c r="J282" s="175"/>
      <c r="K282" s="175"/>
      <c r="L282" s="174"/>
      <c r="M282" s="174"/>
      <c r="N282" s="174"/>
      <c r="O282" s="174"/>
      <c r="P282" s="174"/>
      <c r="Q282" s="175"/>
      <c r="R282" s="175"/>
      <c r="S282" s="183" t="s">
        <v>495</v>
      </c>
      <c r="T282" s="174"/>
      <c r="U282" s="174"/>
      <c r="V282" s="174"/>
      <c r="W282" s="174"/>
      <c r="X282" s="175"/>
      <c r="Y282" s="175"/>
      <c r="Z282" s="174"/>
      <c r="AA282" s="174"/>
      <c r="AB282" s="174"/>
      <c r="AC282" s="174"/>
      <c r="AD282" s="174"/>
      <c r="AE282" s="175"/>
      <c r="AF282" s="176"/>
      <c r="AG282" s="185"/>
      <c r="AH282" s="185"/>
      <c r="AI282" s="201"/>
      <c r="AJ282" s="273">
        <f ca="1">(COUNTA(OFFSET(D282,0,WEEKDAY($A$3,2)):AF282))+IF(AND((_xlfn.DAYS((EOMONTH($A$3,0)),$A$3)=27),(WEEKDAY($A$3,2))=1),0,(COUNTA(E282:(OFFSET(D282,0,(_xlfn.DAYS((EOMONTH($A$3,0)),$A$3))+(WEEKDAY($A$3,2))-28)))))</f>
        <v>2</v>
      </c>
    </row>
    <row r="283" spans="1:36" ht="16.5" customHeight="1" x14ac:dyDescent="0.25">
      <c r="A283" s="200" t="s">
        <v>148</v>
      </c>
      <c r="B283" s="177" t="s">
        <v>391</v>
      </c>
      <c r="C283" s="177">
        <v>1</v>
      </c>
      <c r="D283" s="177">
        <v>435</v>
      </c>
      <c r="E283" s="183" t="s">
        <v>495</v>
      </c>
      <c r="F283" s="174"/>
      <c r="G283" s="174"/>
      <c r="H283" s="174"/>
      <c r="I283" s="174"/>
      <c r="J283" s="175"/>
      <c r="K283" s="175"/>
      <c r="L283" s="174"/>
      <c r="M283" s="174"/>
      <c r="N283" s="174"/>
      <c r="O283" s="174"/>
      <c r="P283" s="174"/>
      <c r="Q283" s="175"/>
      <c r="R283" s="175"/>
      <c r="S283" s="174"/>
      <c r="T283" s="174"/>
      <c r="U283" s="174"/>
      <c r="V283" s="174"/>
      <c r="W283" s="174"/>
      <c r="X283" s="175"/>
      <c r="Y283" s="175"/>
      <c r="Z283" s="174"/>
      <c r="AA283" s="174"/>
      <c r="AB283" s="174"/>
      <c r="AC283" s="174"/>
      <c r="AD283" s="174"/>
      <c r="AE283" s="175"/>
      <c r="AF283" s="176"/>
      <c r="AG283" s="185"/>
      <c r="AH283" s="185"/>
      <c r="AI283" s="201"/>
      <c r="AJ283" s="273">
        <f ca="1">(COUNTA(OFFSET(D283,0,WEEKDAY($A$3,2)):AF283))+IF(AND((_xlfn.DAYS((EOMONTH($A$3,0)),$A$3)=27),(WEEKDAY($A$3,2))=1),0,(COUNTA(E283:(OFFSET(D283,0,(_xlfn.DAYS((EOMONTH($A$3,0)),$A$3))+(WEEKDAY($A$3,2))-28)))))</f>
        <v>1</v>
      </c>
    </row>
    <row r="284" spans="1:36" ht="16.5" customHeight="1" x14ac:dyDescent="0.25">
      <c r="A284" s="200" t="s">
        <v>149</v>
      </c>
      <c r="B284" s="177" t="s">
        <v>347</v>
      </c>
      <c r="C284" s="177">
        <v>2</v>
      </c>
      <c r="D284" s="177">
        <v>3</v>
      </c>
      <c r="E284" s="183" t="s">
        <v>495</v>
      </c>
      <c r="F284" s="174"/>
      <c r="G284" s="174"/>
      <c r="H284" s="174"/>
      <c r="I284" s="174"/>
      <c r="J284" s="175"/>
      <c r="K284" s="175"/>
      <c r="L284" s="174"/>
      <c r="M284" s="174"/>
      <c r="N284" s="174"/>
      <c r="O284" s="174"/>
      <c r="P284" s="174"/>
      <c r="Q284" s="175"/>
      <c r="R284" s="175"/>
      <c r="S284" s="183" t="s">
        <v>495</v>
      </c>
      <c r="T284" s="174"/>
      <c r="U284" s="174"/>
      <c r="V284" s="174"/>
      <c r="W284" s="174"/>
      <c r="X284" s="175"/>
      <c r="Y284" s="175"/>
      <c r="Z284" s="174"/>
      <c r="AA284" s="174"/>
      <c r="AB284" s="174"/>
      <c r="AC284" s="174"/>
      <c r="AD284" s="174"/>
      <c r="AE284" s="175"/>
      <c r="AF284" s="176"/>
      <c r="AG284" s="185"/>
      <c r="AH284" s="185"/>
      <c r="AI284" s="201"/>
      <c r="AJ284" s="273">
        <f ca="1">(COUNTA(OFFSET(D284,0,WEEKDAY($A$3,2)):AF284))+IF(AND((_xlfn.DAYS((EOMONTH($A$3,0)),$A$3)=27),(WEEKDAY($A$3,2))=1),0,(COUNTA(E284:(OFFSET(D284,0,(_xlfn.DAYS((EOMONTH($A$3,0)),$A$3))+(WEEKDAY($A$3,2))-28)))))</f>
        <v>2</v>
      </c>
    </row>
    <row r="285" spans="1:36" ht="16.5" customHeight="1" x14ac:dyDescent="0.25">
      <c r="A285" s="200" t="s">
        <v>149</v>
      </c>
      <c r="B285" s="177" t="s">
        <v>347</v>
      </c>
      <c r="C285" s="177">
        <v>12</v>
      </c>
      <c r="D285" s="177">
        <v>3</v>
      </c>
      <c r="E285" s="183" t="s">
        <v>495</v>
      </c>
      <c r="F285" s="174"/>
      <c r="G285" s="183" t="s">
        <v>495</v>
      </c>
      <c r="H285" s="174"/>
      <c r="I285" s="183" t="s">
        <v>495</v>
      </c>
      <c r="J285" s="175"/>
      <c r="K285" s="175"/>
      <c r="L285" s="183" t="s">
        <v>495</v>
      </c>
      <c r="M285" s="174"/>
      <c r="N285" s="183" t="s">
        <v>495</v>
      </c>
      <c r="O285" s="174"/>
      <c r="P285" s="183" t="s">
        <v>495</v>
      </c>
      <c r="Q285" s="175"/>
      <c r="R285" s="175"/>
      <c r="S285" s="183" t="s">
        <v>495</v>
      </c>
      <c r="T285" s="174"/>
      <c r="U285" s="183" t="s">
        <v>495</v>
      </c>
      <c r="V285" s="174"/>
      <c r="W285" s="183" t="s">
        <v>495</v>
      </c>
      <c r="X285" s="175"/>
      <c r="Y285" s="175"/>
      <c r="Z285" s="183" t="s">
        <v>495</v>
      </c>
      <c r="AA285" s="174"/>
      <c r="AB285" s="183" t="s">
        <v>495</v>
      </c>
      <c r="AC285" s="174"/>
      <c r="AD285" s="183" t="s">
        <v>495</v>
      </c>
      <c r="AE285" s="175"/>
      <c r="AF285" s="176"/>
      <c r="AG285" s="185"/>
      <c r="AH285" s="185"/>
      <c r="AI285" s="201"/>
      <c r="AJ285" s="273">
        <f ca="1">(COUNTA(OFFSET(D285,0,WEEKDAY($A$3,2)):AF285))+IF(AND((_xlfn.DAYS((EOMONTH($A$3,0)),$A$3)=27),(WEEKDAY($A$3,2))=1),0,(COUNTA(E285:(OFFSET(D285,0,(_xlfn.DAYS((EOMONTH($A$3,0)),$A$3))+(WEEKDAY($A$3,2))-28)))))</f>
        <v>12</v>
      </c>
    </row>
    <row r="286" spans="1:36" ht="16.5" customHeight="1" x14ac:dyDescent="0.25">
      <c r="A286" s="200" t="s">
        <v>149</v>
      </c>
      <c r="B286" s="177" t="s">
        <v>350</v>
      </c>
      <c r="C286" s="177">
        <v>2</v>
      </c>
      <c r="D286" s="177">
        <v>529</v>
      </c>
      <c r="E286" s="183" t="s">
        <v>495</v>
      </c>
      <c r="F286" s="174"/>
      <c r="G286" s="174"/>
      <c r="H286" s="174"/>
      <c r="I286" s="174"/>
      <c r="J286" s="175"/>
      <c r="K286" s="175"/>
      <c r="L286" s="174"/>
      <c r="M286" s="174"/>
      <c r="N286" s="174"/>
      <c r="O286" s="174"/>
      <c r="P286" s="174"/>
      <c r="Q286" s="175"/>
      <c r="R286" s="175"/>
      <c r="S286" s="183" t="s">
        <v>495</v>
      </c>
      <c r="T286" s="174"/>
      <c r="U286" s="174"/>
      <c r="V286" s="174"/>
      <c r="W286" s="174"/>
      <c r="X286" s="175"/>
      <c r="Y286" s="175"/>
      <c r="Z286" s="174"/>
      <c r="AA286" s="174"/>
      <c r="AB286" s="174"/>
      <c r="AC286" s="174"/>
      <c r="AD286" s="174"/>
      <c r="AE286" s="175"/>
      <c r="AF286" s="176"/>
      <c r="AG286" s="185"/>
      <c r="AH286" s="185"/>
      <c r="AI286" s="201"/>
      <c r="AJ286" s="273">
        <f ca="1">(COUNTA(OFFSET(D286,0,WEEKDAY($A$3,2)):AF286))+IF(AND((_xlfn.DAYS((EOMONTH($A$3,0)),$A$3)=27),(WEEKDAY($A$3,2))=1),0,(COUNTA(E286:(OFFSET(D286,0,(_xlfn.DAYS((EOMONTH($A$3,0)),$A$3))+(WEEKDAY($A$3,2))-28)))))</f>
        <v>2</v>
      </c>
    </row>
    <row r="287" spans="1:36" ht="16.5" customHeight="1" x14ac:dyDescent="0.25">
      <c r="A287" s="200" t="s">
        <v>149</v>
      </c>
      <c r="B287" s="177" t="s">
        <v>350</v>
      </c>
      <c r="C287" s="177">
        <v>12</v>
      </c>
      <c r="D287" s="177">
        <v>30</v>
      </c>
      <c r="E287" s="183" t="s">
        <v>495</v>
      </c>
      <c r="F287" s="174"/>
      <c r="G287" s="183" t="s">
        <v>495</v>
      </c>
      <c r="H287" s="174"/>
      <c r="I287" s="183" t="s">
        <v>495</v>
      </c>
      <c r="J287" s="175"/>
      <c r="K287" s="175"/>
      <c r="L287" s="183" t="s">
        <v>495</v>
      </c>
      <c r="M287" s="174"/>
      <c r="N287" s="183" t="s">
        <v>495</v>
      </c>
      <c r="O287" s="174"/>
      <c r="P287" s="183" t="s">
        <v>495</v>
      </c>
      <c r="Q287" s="175"/>
      <c r="R287" s="175"/>
      <c r="S287" s="183" t="s">
        <v>495</v>
      </c>
      <c r="T287" s="174"/>
      <c r="U287" s="183" t="s">
        <v>495</v>
      </c>
      <c r="V287" s="174"/>
      <c r="W287" s="183" t="s">
        <v>495</v>
      </c>
      <c r="X287" s="175"/>
      <c r="Y287" s="175"/>
      <c r="Z287" s="183" t="s">
        <v>495</v>
      </c>
      <c r="AA287" s="174"/>
      <c r="AB287" s="183" t="s">
        <v>495</v>
      </c>
      <c r="AC287" s="174"/>
      <c r="AD287" s="183" t="s">
        <v>495</v>
      </c>
      <c r="AE287" s="175"/>
      <c r="AF287" s="176"/>
      <c r="AG287" s="185"/>
      <c r="AH287" s="185"/>
      <c r="AI287" s="201"/>
      <c r="AJ287" s="273">
        <f ca="1">(COUNTA(OFFSET(D287,0,WEEKDAY($A$3,2)):AF287))+IF(AND((_xlfn.DAYS((EOMONTH($A$3,0)),$A$3)=27),(WEEKDAY($A$3,2))=1),0,(COUNTA(E287:(OFFSET(D287,0,(_xlfn.DAYS((EOMONTH($A$3,0)),$A$3))+(WEEKDAY($A$3,2))-28)))))</f>
        <v>12</v>
      </c>
    </row>
    <row r="288" spans="1:36" ht="16.5" customHeight="1" x14ac:dyDescent="0.25">
      <c r="A288" s="200" t="s">
        <v>149</v>
      </c>
      <c r="B288" s="177" t="s">
        <v>391</v>
      </c>
      <c r="C288" s="177">
        <v>1</v>
      </c>
      <c r="D288" s="177">
        <v>180</v>
      </c>
      <c r="E288" s="183" t="s">
        <v>495</v>
      </c>
      <c r="F288" s="174"/>
      <c r="G288" s="174"/>
      <c r="H288" s="174"/>
      <c r="I288" s="174"/>
      <c r="J288" s="175"/>
      <c r="K288" s="175"/>
      <c r="L288" s="174"/>
      <c r="M288" s="174"/>
      <c r="N288" s="174"/>
      <c r="O288" s="174"/>
      <c r="P288" s="174"/>
      <c r="Q288" s="175"/>
      <c r="R288" s="175"/>
      <c r="S288" s="174"/>
      <c r="T288" s="174"/>
      <c r="U288" s="174"/>
      <c r="V288" s="174"/>
      <c r="W288" s="174"/>
      <c r="X288" s="175"/>
      <c r="Y288" s="175"/>
      <c r="Z288" s="174"/>
      <c r="AA288" s="174"/>
      <c r="AB288" s="174"/>
      <c r="AC288" s="174"/>
      <c r="AD288" s="174"/>
      <c r="AE288" s="175"/>
      <c r="AF288" s="176"/>
      <c r="AG288" s="185"/>
      <c r="AH288" s="185"/>
      <c r="AI288" s="201"/>
      <c r="AJ288" s="273">
        <f ca="1">(COUNTA(OFFSET(D288,0,WEEKDAY($A$3,2)):AF288))+IF(AND((_xlfn.DAYS((EOMONTH($A$3,0)),$A$3)=27),(WEEKDAY($A$3,2))=1),0,(COUNTA(E288:(OFFSET(D288,0,(_xlfn.DAYS((EOMONTH($A$3,0)),$A$3))+(WEEKDAY($A$3,2))-28)))))</f>
        <v>1</v>
      </c>
    </row>
    <row r="289" spans="1:36" ht="16.5" customHeight="1" x14ac:dyDescent="0.25">
      <c r="A289" s="200" t="s">
        <v>76</v>
      </c>
      <c r="B289" s="177" t="s">
        <v>345</v>
      </c>
      <c r="C289" s="177">
        <v>12</v>
      </c>
      <c r="D289" s="177">
        <v>1</v>
      </c>
      <c r="E289" s="183" t="s">
        <v>495</v>
      </c>
      <c r="F289" s="174"/>
      <c r="G289" s="183" t="s">
        <v>495</v>
      </c>
      <c r="H289" s="174"/>
      <c r="I289" s="183" t="s">
        <v>495</v>
      </c>
      <c r="J289" s="175"/>
      <c r="K289" s="175"/>
      <c r="L289" s="183" t="s">
        <v>495</v>
      </c>
      <c r="M289" s="174"/>
      <c r="N289" s="183" t="s">
        <v>495</v>
      </c>
      <c r="O289" s="174"/>
      <c r="P289" s="183" t="s">
        <v>495</v>
      </c>
      <c r="Q289" s="175"/>
      <c r="R289" s="175"/>
      <c r="S289" s="183" t="s">
        <v>495</v>
      </c>
      <c r="T289" s="174"/>
      <c r="U289" s="183" t="s">
        <v>495</v>
      </c>
      <c r="V289" s="174"/>
      <c r="W289" s="183" t="s">
        <v>495</v>
      </c>
      <c r="X289" s="175"/>
      <c r="Y289" s="175"/>
      <c r="Z289" s="183" t="s">
        <v>495</v>
      </c>
      <c r="AA289" s="174"/>
      <c r="AB289" s="183" t="s">
        <v>495</v>
      </c>
      <c r="AC289" s="174"/>
      <c r="AD289" s="183" t="s">
        <v>495</v>
      </c>
      <c r="AE289" s="175"/>
      <c r="AF289" s="176"/>
      <c r="AG289" s="185"/>
      <c r="AH289" s="185"/>
      <c r="AI289" s="201"/>
      <c r="AJ289" s="273">
        <f ca="1">(COUNTA(OFFSET(D289,0,WEEKDAY($A$3,2)):AF289))+IF(AND((_xlfn.DAYS((EOMONTH($A$3,0)),$A$3)=27),(WEEKDAY($A$3,2))=1),0,(COUNTA(E289:(OFFSET(D289,0,(_xlfn.DAYS((EOMONTH($A$3,0)),$A$3))+(WEEKDAY($A$3,2))-28)))))</f>
        <v>12</v>
      </c>
    </row>
    <row r="290" spans="1:36" ht="16.5" customHeight="1" x14ac:dyDescent="0.25">
      <c r="A290" s="200" t="s">
        <v>76</v>
      </c>
      <c r="B290" s="177" t="s">
        <v>347</v>
      </c>
      <c r="C290" s="177">
        <v>20</v>
      </c>
      <c r="D290" s="177">
        <v>9</v>
      </c>
      <c r="E290" s="183" t="s">
        <v>495</v>
      </c>
      <c r="F290" s="183" t="s">
        <v>495</v>
      </c>
      <c r="G290" s="183" t="s">
        <v>495</v>
      </c>
      <c r="H290" s="183" t="s">
        <v>495</v>
      </c>
      <c r="I290" s="183" t="s">
        <v>495</v>
      </c>
      <c r="J290" s="175"/>
      <c r="K290" s="175"/>
      <c r="L290" s="183" t="s">
        <v>495</v>
      </c>
      <c r="M290" s="183" t="s">
        <v>495</v>
      </c>
      <c r="N290" s="183" t="s">
        <v>495</v>
      </c>
      <c r="O290" s="183" t="s">
        <v>495</v>
      </c>
      <c r="P290" s="183" t="s">
        <v>495</v>
      </c>
      <c r="Q290" s="175"/>
      <c r="R290" s="175"/>
      <c r="S290" s="183" t="s">
        <v>495</v>
      </c>
      <c r="T290" s="183" t="s">
        <v>495</v>
      </c>
      <c r="U290" s="183" t="s">
        <v>495</v>
      </c>
      <c r="V290" s="183" t="s">
        <v>495</v>
      </c>
      <c r="W290" s="183" t="s">
        <v>495</v>
      </c>
      <c r="X290" s="175"/>
      <c r="Y290" s="175"/>
      <c r="Z290" s="183" t="s">
        <v>495</v>
      </c>
      <c r="AA290" s="183" t="s">
        <v>495</v>
      </c>
      <c r="AB290" s="183" t="s">
        <v>495</v>
      </c>
      <c r="AC290" s="183" t="s">
        <v>495</v>
      </c>
      <c r="AD290" s="183" t="s">
        <v>495</v>
      </c>
      <c r="AE290" s="175"/>
      <c r="AF290" s="176"/>
      <c r="AG290" s="185"/>
      <c r="AH290" s="185"/>
      <c r="AI290" s="201"/>
      <c r="AJ290" s="273">
        <f ca="1">(COUNTA(OFFSET(D290,0,WEEKDAY($A$3,2)):AF290))+IF(AND((_xlfn.DAYS((EOMONTH($A$3,0)),$A$3)=27),(WEEKDAY($A$3,2))=1),0,(COUNTA(E290:(OFFSET(D290,0,(_xlfn.DAYS((EOMONTH($A$3,0)),$A$3))+(WEEKDAY($A$3,2))-28)))))</f>
        <v>20</v>
      </c>
    </row>
    <row r="291" spans="1:36" ht="16.5" customHeight="1" x14ac:dyDescent="0.25">
      <c r="A291" s="200" t="s">
        <v>76</v>
      </c>
      <c r="B291" s="177" t="s">
        <v>348</v>
      </c>
      <c r="C291" s="177">
        <v>12</v>
      </c>
      <c r="D291" s="177">
        <v>5</v>
      </c>
      <c r="E291" s="183" t="s">
        <v>495</v>
      </c>
      <c r="F291" s="174"/>
      <c r="G291" s="183" t="s">
        <v>495</v>
      </c>
      <c r="H291" s="174"/>
      <c r="I291" s="183" t="s">
        <v>495</v>
      </c>
      <c r="J291" s="175"/>
      <c r="K291" s="175"/>
      <c r="L291" s="183" t="s">
        <v>495</v>
      </c>
      <c r="M291" s="174"/>
      <c r="N291" s="183" t="s">
        <v>495</v>
      </c>
      <c r="O291" s="174"/>
      <c r="P291" s="183" t="s">
        <v>495</v>
      </c>
      <c r="Q291" s="175"/>
      <c r="R291" s="175"/>
      <c r="S291" s="183" t="s">
        <v>495</v>
      </c>
      <c r="T291" s="174"/>
      <c r="U291" s="183" t="s">
        <v>495</v>
      </c>
      <c r="V291" s="174"/>
      <c r="W291" s="183" t="s">
        <v>495</v>
      </c>
      <c r="X291" s="175"/>
      <c r="Y291" s="175"/>
      <c r="Z291" s="183" t="s">
        <v>495</v>
      </c>
      <c r="AA291" s="174"/>
      <c r="AB291" s="183" t="s">
        <v>495</v>
      </c>
      <c r="AC291" s="174"/>
      <c r="AD291" s="183" t="s">
        <v>495</v>
      </c>
      <c r="AE291" s="175"/>
      <c r="AF291" s="176"/>
      <c r="AG291" s="185"/>
      <c r="AH291" s="185"/>
      <c r="AI291" s="201"/>
      <c r="AJ291" s="273">
        <f ca="1">(COUNTA(OFFSET(D291,0,WEEKDAY($A$3,2)):AF291))+IF(AND((_xlfn.DAYS((EOMONTH($A$3,0)),$A$3)=27),(WEEKDAY($A$3,2))=1),0,(COUNTA(E291:(OFFSET(D291,0,(_xlfn.DAYS((EOMONTH($A$3,0)),$A$3))+(WEEKDAY($A$3,2))-28)))))</f>
        <v>12</v>
      </c>
    </row>
    <row r="292" spans="1:36" ht="16.5" customHeight="1" x14ac:dyDescent="0.25">
      <c r="A292" s="200" t="s">
        <v>76</v>
      </c>
      <c r="B292" s="177" t="s">
        <v>349</v>
      </c>
      <c r="C292" s="177">
        <v>4</v>
      </c>
      <c r="D292" s="177">
        <v>40</v>
      </c>
      <c r="E292" s="183" t="s">
        <v>495</v>
      </c>
      <c r="F292" s="174"/>
      <c r="G292" s="174"/>
      <c r="H292" s="174"/>
      <c r="I292" s="174"/>
      <c r="J292" s="175"/>
      <c r="K292" s="175"/>
      <c r="L292" s="183" t="s">
        <v>495</v>
      </c>
      <c r="M292" s="174"/>
      <c r="N292" s="174"/>
      <c r="O292" s="174"/>
      <c r="P292" s="174"/>
      <c r="Q292" s="175"/>
      <c r="R292" s="175"/>
      <c r="S292" s="183" t="s">
        <v>495</v>
      </c>
      <c r="T292" s="174"/>
      <c r="U292" s="174"/>
      <c r="V292" s="174"/>
      <c r="W292" s="174"/>
      <c r="X292" s="175"/>
      <c r="Y292" s="175"/>
      <c r="Z292" s="183" t="s">
        <v>495</v>
      </c>
      <c r="AA292" s="174"/>
      <c r="AB292" s="174"/>
      <c r="AC292" s="174"/>
      <c r="AD292" s="174"/>
      <c r="AE292" s="175"/>
      <c r="AF292" s="176"/>
      <c r="AG292" s="185"/>
      <c r="AH292" s="185"/>
      <c r="AI292" s="201"/>
      <c r="AJ292" s="273">
        <f ca="1">(COUNTA(OFFSET(D292,0,WEEKDAY($A$3,2)):AF292))+IF(AND((_xlfn.DAYS((EOMONTH($A$3,0)),$A$3)=27),(WEEKDAY($A$3,2))=1),0,(COUNTA(E292:(OFFSET(D292,0,(_xlfn.DAYS((EOMONTH($A$3,0)),$A$3))+(WEEKDAY($A$3,2))-28)))))</f>
        <v>4</v>
      </c>
    </row>
    <row r="293" spans="1:36" ht="16.5" customHeight="1" x14ac:dyDescent="0.25">
      <c r="A293" s="200" t="s">
        <v>76</v>
      </c>
      <c r="B293" s="177" t="s">
        <v>349</v>
      </c>
      <c r="C293" s="177">
        <v>12</v>
      </c>
      <c r="D293" s="177">
        <v>82</v>
      </c>
      <c r="E293" s="183" t="s">
        <v>495</v>
      </c>
      <c r="F293" s="174"/>
      <c r="G293" s="183" t="s">
        <v>495</v>
      </c>
      <c r="H293" s="174"/>
      <c r="I293" s="183" t="s">
        <v>495</v>
      </c>
      <c r="J293" s="175"/>
      <c r="K293" s="175"/>
      <c r="L293" s="183" t="s">
        <v>495</v>
      </c>
      <c r="M293" s="174"/>
      <c r="N293" s="183" t="s">
        <v>495</v>
      </c>
      <c r="O293" s="174"/>
      <c r="P293" s="183" t="s">
        <v>495</v>
      </c>
      <c r="Q293" s="175"/>
      <c r="R293" s="175"/>
      <c r="S293" s="183" t="s">
        <v>495</v>
      </c>
      <c r="T293" s="174"/>
      <c r="U293" s="183" t="s">
        <v>495</v>
      </c>
      <c r="V293" s="174"/>
      <c r="W293" s="183" t="s">
        <v>495</v>
      </c>
      <c r="X293" s="175"/>
      <c r="Y293" s="175"/>
      <c r="Z293" s="183" t="s">
        <v>495</v>
      </c>
      <c r="AA293" s="174"/>
      <c r="AB293" s="183" t="s">
        <v>495</v>
      </c>
      <c r="AC293" s="174"/>
      <c r="AD293" s="183" t="s">
        <v>495</v>
      </c>
      <c r="AE293" s="175"/>
      <c r="AF293" s="176"/>
      <c r="AG293" s="185"/>
      <c r="AH293" s="185"/>
      <c r="AI293" s="201"/>
      <c r="AJ293" s="273">
        <f ca="1">(COUNTA(OFFSET(D293,0,WEEKDAY($A$3,2)):AF293))+IF(AND((_xlfn.DAYS((EOMONTH($A$3,0)),$A$3)=27),(WEEKDAY($A$3,2))=1),0,(COUNTA(E293:(OFFSET(D293,0,(_xlfn.DAYS((EOMONTH($A$3,0)),$A$3))+(WEEKDAY($A$3,2))-28)))))</f>
        <v>12</v>
      </c>
    </row>
    <row r="294" spans="1:36" ht="16.5" customHeight="1" x14ac:dyDescent="0.25">
      <c r="A294" s="200" t="s">
        <v>76</v>
      </c>
      <c r="B294" s="177" t="s">
        <v>350</v>
      </c>
      <c r="C294" s="177">
        <v>12</v>
      </c>
      <c r="D294" s="177">
        <v>2425</v>
      </c>
      <c r="E294" s="183" t="s">
        <v>495</v>
      </c>
      <c r="F294" s="174"/>
      <c r="G294" s="183" t="s">
        <v>495</v>
      </c>
      <c r="H294" s="174"/>
      <c r="I294" s="183" t="s">
        <v>495</v>
      </c>
      <c r="J294" s="175"/>
      <c r="K294" s="175"/>
      <c r="L294" s="183" t="s">
        <v>495</v>
      </c>
      <c r="M294" s="174"/>
      <c r="N294" s="183" t="s">
        <v>495</v>
      </c>
      <c r="O294" s="174"/>
      <c r="P294" s="183" t="s">
        <v>495</v>
      </c>
      <c r="Q294" s="175"/>
      <c r="R294" s="175"/>
      <c r="S294" s="183" t="s">
        <v>495</v>
      </c>
      <c r="T294" s="174"/>
      <c r="U294" s="183" t="s">
        <v>495</v>
      </c>
      <c r="V294" s="174"/>
      <c r="W294" s="183" t="s">
        <v>495</v>
      </c>
      <c r="X294" s="175"/>
      <c r="Y294" s="175"/>
      <c r="Z294" s="183" t="s">
        <v>495</v>
      </c>
      <c r="AA294" s="174"/>
      <c r="AB294" s="183" t="s">
        <v>495</v>
      </c>
      <c r="AC294" s="174"/>
      <c r="AD294" s="183" t="s">
        <v>495</v>
      </c>
      <c r="AE294" s="175"/>
      <c r="AF294" s="176"/>
      <c r="AG294" s="185"/>
      <c r="AH294" s="185"/>
      <c r="AI294" s="201"/>
      <c r="AJ294" s="273">
        <f ca="1">(COUNTA(OFFSET(D294,0,WEEKDAY($A$3,2)):AF294))+IF(AND((_xlfn.DAYS((EOMONTH($A$3,0)),$A$3)=27),(WEEKDAY($A$3,2))=1),0,(COUNTA(E294:(OFFSET(D294,0,(_xlfn.DAYS((EOMONTH($A$3,0)),$A$3))+(WEEKDAY($A$3,2))-28)))))</f>
        <v>12</v>
      </c>
    </row>
    <row r="295" spans="1:36" ht="16.5" customHeight="1" x14ac:dyDescent="0.25">
      <c r="A295" s="200" t="s">
        <v>76</v>
      </c>
      <c r="B295" s="177" t="s">
        <v>391</v>
      </c>
      <c r="C295" s="177">
        <v>2</v>
      </c>
      <c r="D295" s="177">
        <v>1900</v>
      </c>
      <c r="E295" s="183" t="s">
        <v>495</v>
      </c>
      <c r="F295" s="174"/>
      <c r="G295" s="174"/>
      <c r="H295" s="174"/>
      <c r="I295" s="174"/>
      <c r="J295" s="175"/>
      <c r="K295" s="175"/>
      <c r="L295" s="174"/>
      <c r="M295" s="174"/>
      <c r="N295" s="174"/>
      <c r="O295" s="174"/>
      <c r="P295" s="174"/>
      <c r="Q295" s="175"/>
      <c r="R295" s="175"/>
      <c r="S295" s="183" t="s">
        <v>495</v>
      </c>
      <c r="T295" s="174"/>
      <c r="U295" s="174"/>
      <c r="V295" s="174"/>
      <c r="W295" s="174"/>
      <c r="X295" s="175"/>
      <c r="Y295" s="175"/>
      <c r="Z295" s="174"/>
      <c r="AA295" s="174"/>
      <c r="AB295" s="174"/>
      <c r="AC295" s="174"/>
      <c r="AD295" s="174"/>
      <c r="AE295" s="175"/>
      <c r="AF295" s="176"/>
      <c r="AG295" s="185"/>
      <c r="AH295" s="185"/>
      <c r="AI295" s="201"/>
      <c r="AJ295" s="273">
        <f ca="1">(COUNTA(OFFSET(D295,0,WEEKDAY($A$3,2)):AF295))+IF(AND((_xlfn.DAYS((EOMONTH($A$3,0)),$A$3)=27),(WEEKDAY($A$3,2))=1),0,(COUNTA(E295:(OFFSET(D295,0,(_xlfn.DAYS((EOMONTH($A$3,0)),$A$3))+(WEEKDAY($A$3,2))-28)))))</f>
        <v>2</v>
      </c>
    </row>
    <row r="296" spans="1:36" ht="16.5" customHeight="1" x14ac:dyDescent="0.25">
      <c r="A296" s="200" t="s">
        <v>261</v>
      </c>
      <c r="B296" s="177" t="s">
        <v>347</v>
      </c>
      <c r="C296" s="177">
        <v>12</v>
      </c>
      <c r="D296" s="177">
        <v>9</v>
      </c>
      <c r="E296" s="183" t="s">
        <v>495</v>
      </c>
      <c r="F296" s="174"/>
      <c r="G296" s="183" t="s">
        <v>495</v>
      </c>
      <c r="H296" s="174"/>
      <c r="I296" s="183" t="s">
        <v>495</v>
      </c>
      <c r="J296" s="175"/>
      <c r="K296" s="175"/>
      <c r="L296" s="183" t="s">
        <v>495</v>
      </c>
      <c r="M296" s="174"/>
      <c r="N296" s="183" t="s">
        <v>495</v>
      </c>
      <c r="O296" s="174"/>
      <c r="P296" s="183" t="s">
        <v>495</v>
      </c>
      <c r="Q296" s="175"/>
      <c r="R296" s="175"/>
      <c r="S296" s="183" t="s">
        <v>495</v>
      </c>
      <c r="T296" s="174"/>
      <c r="U296" s="183" t="s">
        <v>495</v>
      </c>
      <c r="V296" s="174"/>
      <c r="W296" s="183" t="s">
        <v>495</v>
      </c>
      <c r="X296" s="175"/>
      <c r="Y296" s="175"/>
      <c r="Z296" s="183" t="s">
        <v>495</v>
      </c>
      <c r="AA296" s="174"/>
      <c r="AB296" s="183" t="s">
        <v>495</v>
      </c>
      <c r="AC296" s="174"/>
      <c r="AD296" s="183" t="s">
        <v>495</v>
      </c>
      <c r="AE296" s="175"/>
      <c r="AF296" s="176"/>
      <c r="AG296" s="185"/>
      <c r="AH296" s="185"/>
      <c r="AI296" s="201"/>
      <c r="AJ296" s="273">
        <f ca="1">(COUNTA(OFFSET(D296,0,WEEKDAY($A$3,2)):AF296))+IF(AND((_xlfn.DAYS((EOMONTH($A$3,0)),$A$3)=27),(WEEKDAY($A$3,2))=1),0,(COUNTA(E296:(OFFSET(D296,0,(_xlfn.DAYS((EOMONTH($A$3,0)),$A$3))+(WEEKDAY($A$3,2))-28)))))</f>
        <v>12</v>
      </c>
    </row>
    <row r="297" spans="1:36" ht="16.5" customHeight="1" x14ac:dyDescent="0.25">
      <c r="A297" s="200" t="s">
        <v>261</v>
      </c>
      <c r="B297" s="177" t="s">
        <v>350</v>
      </c>
      <c r="C297" s="177">
        <v>4</v>
      </c>
      <c r="D297" s="177">
        <v>1863</v>
      </c>
      <c r="E297" s="183" t="s">
        <v>495</v>
      </c>
      <c r="F297" s="174"/>
      <c r="G297" s="174"/>
      <c r="H297" s="174"/>
      <c r="I297" s="174"/>
      <c r="J297" s="175"/>
      <c r="K297" s="175"/>
      <c r="L297" s="183" t="s">
        <v>495</v>
      </c>
      <c r="M297" s="174"/>
      <c r="N297" s="174"/>
      <c r="O297" s="174"/>
      <c r="P297" s="174"/>
      <c r="Q297" s="175"/>
      <c r="R297" s="175"/>
      <c r="S297" s="183" t="s">
        <v>495</v>
      </c>
      <c r="T297" s="174"/>
      <c r="U297" s="174"/>
      <c r="V297" s="174"/>
      <c r="W297" s="174"/>
      <c r="X297" s="175"/>
      <c r="Y297" s="175"/>
      <c r="Z297" s="183" t="s">
        <v>495</v>
      </c>
      <c r="AA297" s="174"/>
      <c r="AB297" s="174"/>
      <c r="AC297" s="174"/>
      <c r="AD297" s="174"/>
      <c r="AE297" s="175"/>
      <c r="AF297" s="176"/>
      <c r="AG297" s="185"/>
      <c r="AH297" s="185"/>
      <c r="AI297" s="201"/>
      <c r="AJ297" s="273">
        <f ca="1">(COUNTA(OFFSET(D297,0,WEEKDAY($A$3,2)):AF297))+IF(AND((_xlfn.DAYS((EOMONTH($A$3,0)),$A$3)=27),(WEEKDAY($A$3,2))=1),0,(COUNTA(E297:(OFFSET(D297,0,(_xlfn.DAYS((EOMONTH($A$3,0)),$A$3))+(WEEKDAY($A$3,2))-28)))))</f>
        <v>4</v>
      </c>
    </row>
    <row r="298" spans="1:36" ht="16.5" customHeight="1" x14ac:dyDescent="0.25">
      <c r="A298" s="200" t="s">
        <v>261</v>
      </c>
      <c r="B298" s="177" t="s">
        <v>350</v>
      </c>
      <c r="C298" s="177">
        <v>12</v>
      </c>
      <c r="D298" s="177">
        <v>270</v>
      </c>
      <c r="E298" s="183" t="s">
        <v>495</v>
      </c>
      <c r="F298" s="174"/>
      <c r="G298" s="183" t="s">
        <v>495</v>
      </c>
      <c r="H298" s="174"/>
      <c r="I298" s="183" t="s">
        <v>495</v>
      </c>
      <c r="J298" s="175"/>
      <c r="K298" s="175"/>
      <c r="L298" s="183" t="s">
        <v>495</v>
      </c>
      <c r="M298" s="174"/>
      <c r="N298" s="183" t="s">
        <v>495</v>
      </c>
      <c r="O298" s="174"/>
      <c r="P298" s="183" t="s">
        <v>495</v>
      </c>
      <c r="Q298" s="175"/>
      <c r="R298" s="175"/>
      <c r="S298" s="183" t="s">
        <v>495</v>
      </c>
      <c r="T298" s="174"/>
      <c r="U298" s="183" t="s">
        <v>495</v>
      </c>
      <c r="V298" s="174"/>
      <c r="W298" s="183" t="s">
        <v>495</v>
      </c>
      <c r="X298" s="175"/>
      <c r="Y298" s="175"/>
      <c r="Z298" s="183" t="s">
        <v>495</v>
      </c>
      <c r="AA298" s="174"/>
      <c r="AB298" s="183" t="s">
        <v>495</v>
      </c>
      <c r="AC298" s="174"/>
      <c r="AD298" s="183" t="s">
        <v>495</v>
      </c>
      <c r="AE298" s="175"/>
      <c r="AF298" s="176"/>
      <c r="AG298" s="185"/>
      <c r="AH298" s="185"/>
      <c r="AI298" s="201"/>
      <c r="AJ298" s="273">
        <f ca="1">(COUNTA(OFFSET(D298,0,WEEKDAY($A$3,2)):AF298))+IF(AND((_xlfn.DAYS((EOMONTH($A$3,0)),$A$3)=27),(WEEKDAY($A$3,2))=1),0,(COUNTA(E298:(OFFSET(D298,0,(_xlfn.DAYS((EOMONTH($A$3,0)),$A$3))+(WEEKDAY($A$3,2))-28)))))</f>
        <v>12</v>
      </c>
    </row>
    <row r="299" spans="1:36" ht="16.5" customHeight="1" x14ac:dyDescent="0.25">
      <c r="A299" s="200" t="s">
        <v>261</v>
      </c>
      <c r="B299" s="177" t="s">
        <v>391</v>
      </c>
      <c r="C299" s="177">
        <v>1</v>
      </c>
      <c r="D299" s="177">
        <v>4678</v>
      </c>
      <c r="E299" s="183" t="s">
        <v>495</v>
      </c>
      <c r="F299" s="174"/>
      <c r="G299" s="174"/>
      <c r="H299" s="174"/>
      <c r="I299" s="174"/>
      <c r="J299" s="175"/>
      <c r="K299" s="175"/>
      <c r="L299" s="174"/>
      <c r="M299" s="174"/>
      <c r="N299" s="174"/>
      <c r="O299" s="174"/>
      <c r="P299" s="174"/>
      <c r="Q299" s="175"/>
      <c r="R299" s="175"/>
      <c r="S299" s="174"/>
      <c r="T299" s="174"/>
      <c r="U299" s="174"/>
      <c r="V299" s="174"/>
      <c r="W299" s="174"/>
      <c r="X299" s="175"/>
      <c r="Y299" s="175"/>
      <c r="Z299" s="174"/>
      <c r="AA299" s="174"/>
      <c r="AB299" s="174"/>
      <c r="AC299" s="174"/>
      <c r="AD299" s="174"/>
      <c r="AE299" s="175"/>
      <c r="AF299" s="176"/>
      <c r="AG299" s="185"/>
      <c r="AH299" s="185"/>
      <c r="AI299" s="201"/>
      <c r="AJ299" s="273">
        <f ca="1">(COUNTA(OFFSET(D299,0,WEEKDAY($A$3,2)):AF299))+IF(AND((_xlfn.DAYS((EOMONTH($A$3,0)),$A$3)=27),(WEEKDAY($A$3,2))=1),0,(COUNTA(E299:(OFFSET(D299,0,(_xlfn.DAYS((EOMONTH($A$3,0)),$A$3))+(WEEKDAY($A$3,2))-28)))))</f>
        <v>1</v>
      </c>
    </row>
    <row r="300" spans="1:36" ht="16.5" customHeight="1" x14ac:dyDescent="0.25">
      <c r="A300" s="200" t="s">
        <v>262</v>
      </c>
      <c r="B300" s="177" t="s">
        <v>346</v>
      </c>
      <c r="C300" s="177">
        <v>2</v>
      </c>
      <c r="D300" s="177">
        <v>10</v>
      </c>
      <c r="E300" s="183" t="s">
        <v>495</v>
      </c>
      <c r="F300" s="174"/>
      <c r="G300" s="174"/>
      <c r="H300" s="174"/>
      <c r="I300" s="174"/>
      <c r="J300" s="175"/>
      <c r="K300" s="175"/>
      <c r="L300" s="174"/>
      <c r="M300" s="174"/>
      <c r="N300" s="174"/>
      <c r="O300" s="174"/>
      <c r="P300" s="174"/>
      <c r="Q300" s="175"/>
      <c r="R300" s="175"/>
      <c r="S300" s="183" t="s">
        <v>495</v>
      </c>
      <c r="T300" s="174"/>
      <c r="U300" s="174"/>
      <c r="V300" s="174"/>
      <c r="W300" s="174"/>
      <c r="X300" s="175"/>
      <c r="Y300" s="175"/>
      <c r="Z300" s="174"/>
      <c r="AA300" s="174"/>
      <c r="AB300" s="174"/>
      <c r="AC300" s="174"/>
      <c r="AD300" s="174"/>
      <c r="AE300" s="175"/>
      <c r="AF300" s="176"/>
      <c r="AG300" s="185"/>
      <c r="AH300" s="185"/>
      <c r="AI300" s="201"/>
      <c r="AJ300" s="273">
        <f ca="1">(COUNTA(OFFSET(D300,0,WEEKDAY($A$3,2)):AF300))+IF(AND((_xlfn.DAYS((EOMONTH($A$3,0)),$A$3)=27),(WEEKDAY($A$3,2))=1),0,(COUNTA(E300:(OFFSET(D300,0,(_xlfn.DAYS((EOMONTH($A$3,0)),$A$3))+(WEEKDAY($A$3,2))-28)))))</f>
        <v>2</v>
      </c>
    </row>
    <row r="301" spans="1:36" ht="16.5" customHeight="1" x14ac:dyDescent="0.25">
      <c r="A301" s="200" t="s">
        <v>262</v>
      </c>
      <c r="B301" s="177" t="s">
        <v>347</v>
      </c>
      <c r="C301" s="177">
        <v>4</v>
      </c>
      <c r="D301" s="177">
        <v>1</v>
      </c>
      <c r="E301" s="183" t="s">
        <v>495</v>
      </c>
      <c r="F301" s="174"/>
      <c r="G301" s="174"/>
      <c r="H301" s="174"/>
      <c r="I301" s="174"/>
      <c r="J301" s="175"/>
      <c r="K301" s="175"/>
      <c r="L301" s="183" t="s">
        <v>495</v>
      </c>
      <c r="M301" s="174"/>
      <c r="N301" s="174"/>
      <c r="O301" s="174"/>
      <c r="P301" s="174"/>
      <c r="Q301" s="175"/>
      <c r="R301" s="175"/>
      <c r="S301" s="183" t="s">
        <v>495</v>
      </c>
      <c r="T301" s="174"/>
      <c r="U301" s="174"/>
      <c r="V301" s="174"/>
      <c r="W301" s="174"/>
      <c r="X301" s="175"/>
      <c r="Y301" s="175"/>
      <c r="Z301" s="183" t="s">
        <v>495</v>
      </c>
      <c r="AA301" s="174"/>
      <c r="AB301" s="174"/>
      <c r="AC301" s="174"/>
      <c r="AD301" s="174"/>
      <c r="AE301" s="175"/>
      <c r="AF301" s="176"/>
      <c r="AG301" s="185"/>
      <c r="AH301" s="185"/>
      <c r="AI301" s="201"/>
      <c r="AJ301" s="273">
        <f ca="1">(COUNTA(OFFSET(D301,0,WEEKDAY($A$3,2)):AF301))+IF(AND((_xlfn.DAYS((EOMONTH($A$3,0)),$A$3)=27),(WEEKDAY($A$3,2))=1),0,(COUNTA(E301:(OFFSET(D301,0,(_xlfn.DAYS((EOMONTH($A$3,0)),$A$3))+(WEEKDAY($A$3,2))-28)))))</f>
        <v>4</v>
      </c>
    </row>
    <row r="302" spans="1:36" ht="16.5" customHeight="1" x14ac:dyDescent="0.25">
      <c r="A302" s="200" t="s">
        <v>262</v>
      </c>
      <c r="B302" s="177" t="s">
        <v>350</v>
      </c>
      <c r="C302" s="177">
        <v>2</v>
      </c>
      <c r="D302" s="177">
        <v>150</v>
      </c>
      <c r="E302" s="183" t="s">
        <v>495</v>
      </c>
      <c r="F302" s="174"/>
      <c r="G302" s="174"/>
      <c r="H302" s="174"/>
      <c r="I302" s="174"/>
      <c r="J302" s="175"/>
      <c r="K302" s="175"/>
      <c r="L302" s="174"/>
      <c r="M302" s="174"/>
      <c r="N302" s="174"/>
      <c r="O302" s="174"/>
      <c r="P302" s="174"/>
      <c r="Q302" s="175"/>
      <c r="R302" s="175"/>
      <c r="S302" s="183" t="s">
        <v>495</v>
      </c>
      <c r="T302" s="174"/>
      <c r="U302" s="174"/>
      <c r="V302" s="174"/>
      <c r="W302" s="174"/>
      <c r="X302" s="175"/>
      <c r="Y302" s="175"/>
      <c r="Z302" s="174"/>
      <c r="AA302" s="174"/>
      <c r="AB302" s="174"/>
      <c r="AC302" s="174"/>
      <c r="AD302" s="174"/>
      <c r="AE302" s="175"/>
      <c r="AF302" s="176"/>
      <c r="AG302" s="185"/>
      <c r="AH302" s="185"/>
      <c r="AI302" s="201"/>
      <c r="AJ302" s="273">
        <f ca="1">(COUNTA(OFFSET(D302,0,WEEKDAY($A$3,2)):AF302))+IF(AND((_xlfn.DAYS((EOMONTH($A$3,0)),$A$3)=27),(WEEKDAY($A$3,2))=1),0,(COUNTA(E302:(OFFSET(D302,0,(_xlfn.DAYS((EOMONTH($A$3,0)),$A$3))+(WEEKDAY($A$3,2))-28)))))</f>
        <v>2</v>
      </c>
    </row>
    <row r="303" spans="1:36" ht="16.5" customHeight="1" x14ac:dyDescent="0.25">
      <c r="A303" s="200" t="s">
        <v>262</v>
      </c>
      <c r="B303" s="177" t="s">
        <v>391</v>
      </c>
      <c r="C303" s="177">
        <v>1</v>
      </c>
      <c r="D303" s="177">
        <v>300</v>
      </c>
      <c r="E303" s="183" t="s">
        <v>495</v>
      </c>
      <c r="F303" s="174"/>
      <c r="G303" s="174"/>
      <c r="H303" s="174"/>
      <c r="I303" s="174"/>
      <c r="J303" s="175"/>
      <c r="K303" s="175"/>
      <c r="L303" s="174"/>
      <c r="M303" s="174"/>
      <c r="N303" s="174"/>
      <c r="O303" s="174"/>
      <c r="P303" s="174"/>
      <c r="Q303" s="175"/>
      <c r="R303" s="175"/>
      <c r="S303" s="174"/>
      <c r="T303" s="174"/>
      <c r="U303" s="174"/>
      <c r="V303" s="174"/>
      <c r="W303" s="174"/>
      <c r="X303" s="175"/>
      <c r="Y303" s="175"/>
      <c r="Z303" s="174"/>
      <c r="AA303" s="174"/>
      <c r="AB303" s="174"/>
      <c r="AC303" s="174"/>
      <c r="AD303" s="174"/>
      <c r="AE303" s="175"/>
      <c r="AF303" s="176"/>
      <c r="AG303" s="185"/>
      <c r="AH303" s="185"/>
      <c r="AI303" s="201"/>
      <c r="AJ303" s="273">
        <f ca="1">(COUNTA(OFFSET(D303,0,WEEKDAY($A$3,2)):AF303))+IF(AND((_xlfn.DAYS((EOMONTH($A$3,0)),$A$3)=27),(WEEKDAY($A$3,2))=1),0,(COUNTA(E303:(OFFSET(D303,0,(_xlfn.DAYS((EOMONTH($A$3,0)),$A$3))+(WEEKDAY($A$3,2))-28)))))</f>
        <v>1</v>
      </c>
    </row>
    <row r="304" spans="1:36" ht="16.5" customHeight="1" x14ac:dyDescent="0.25">
      <c r="A304" s="200" t="s">
        <v>263</v>
      </c>
      <c r="B304" s="177" t="s">
        <v>346</v>
      </c>
      <c r="C304" s="177">
        <v>2</v>
      </c>
      <c r="D304" s="177">
        <v>5</v>
      </c>
      <c r="E304" s="183" t="s">
        <v>495</v>
      </c>
      <c r="F304" s="174"/>
      <c r="G304" s="174"/>
      <c r="H304" s="174"/>
      <c r="I304" s="174"/>
      <c r="J304" s="175"/>
      <c r="K304" s="175"/>
      <c r="L304" s="174"/>
      <c r="M304" s="174"/>
      <c r="N304" s="174"/>
      <c r="O304" s="174"/>
      <c r="P304" s="174"/>
      <c r="Q304" s="175"/>
      <c r="R304" s="175"/>
      <c r="S304" s="183" t="s">
        <v>495</v>
      </c>
      <c r="T304" s="174"/>
      <c r="U304" s="174"/>
      <c r="V304" s="174"/>
      <c r="W304" s="174"/>
      <c r="X304" s="175"/>
      <c r="Y304" s="175"/>
      <c r="Z304" s="174"/>
      <c r="AA304" s="174"/>
      <c r="AB304" s="174"/>
      <c r="AC304" s="174"/>
      <c r="AD304" s="174"/>
      <c r="AE304" s="175"/>
      <c r="AF304" s="176"/>
      <c r="AG304" s="185"/>
      <c r="AH304" s="185"/>
      <c r="AI304" s="201"/>
      <c r="AJ304" s="273">
        <f ca="1">(COUNTA(OFFSET(D304,0,WEEKDAY($A$3,2)):AF304))+IF(AND((_xlfn.DAYS((EOMONTH($A$3,0)),$A$3)=27),(WEEKDAY($A$3,2))=1),0,(COUNTA(E304:(OFFSET(D304,0,(_xlfn.DAYS((EOMONTH($A$3,0)),$A$3))+(WEEKDAY($A$3,2))-28)))))</f>
        <v>2</v>
      </c>
    </row>
    <row r="305" spans="1:36" ht="16.5" customHeight="1" x14ac:dyDescent="0.25">
      <c r="A305" s="200" t="s">
        <v>263</v>
      </c>
      <c r="B305" s="177" t="s">
        <v>347</v>
      </c>
      <c r="C305" s="177">
        <v>4</v>
      </c>
      <c r="D305" s="177">
        <v>1</v>
      </c>
      <c r="E305" s="183" t="s">
        <v>495</v>
      </c>
      <c r="F305" s="174"/>
      <c r="G305" s="174"/>
      <c r="H305" s="174"/>
      <c r="I305" s="174"/>
      <c r="J305" s="175"/>
      <c r="K305" s="175"/>
      <c r="L305" s="183" t="s">
        <v>495</v>
      </c>
      <c r="M305" s="174"/>
      <c r="N305" s="174"/>
      <c r="O305" s="174"/>
      <c r="P305" s="174"/>
      <c r="Q305" s="175"/>
      <c r="R305" s="175"/>
      <c r="S305" s="183" t="s">
        <v>495</v>
      </c>
      <c r="T305" s="174"/>
      <c r="U305" s="174"/>
      <c r="V305" s="174"/>
      <c r="W305" s="174"/>
      <c r="X305" s="175"/>
      <c r="Y305" s="175"/>
      <c r="Z305" s="183" t="s">
        <v>495</v>
      </c>
      <c r="AA305" s="174"/>
      <c r="AB305" s="174"/>
      <c r="AC305" s="174"/>
      <c r="AD305" s="174"/>
      <c r="AE305" s="175"/>
      <c r="AF305" s="176"/>
      <c r="AG305" s="185"/>
      <c r="AH305" s="185"/>
      <c r="AI305" s="201"/>
      <c r="AJ305" s="273">
        <f ca="1">(COUNTA(OFFSET(D305,0,WEEKDAY($A$3,2)):AF305))+IF(AND((_xlfn.DAYS((EOMONTH($A$3,0)),$A$3)=27),(WEEKDAY($A$3,2))=1),0,(COUNTA(E305:(OFFSET(D305,0,(_xlfn.DAYS((EOMONTH($A$3,0)),$A$3))+(WEEKDAY($A$3,2))-28)))))</f>
        <v>4</v>
      </c>
    </row>
    <row r="306" spans="1:36" ht="16.5" customHeight="1" x14ac:dyDescent="0.25">
      <c r="A306" s="200" t="s">
        <v>263</v>
      </c>
      <c r="B306" s="177" t="s">
        <v>350</v>
      </c>
      <c r="C306" s="177">
        <v>2</v>
      </c>
      <c r="D306" s="177">
        <v>285</v>
      </c>
      <c r="E306" s="183" t="s">
        <v>495</v>
      </c>
      <c r="F306" s="174"/>
      <c r="G306" s="174"/>
      <c r="H306" s="174"/>
      <c r="I306" s="174"/>
      <c r="J306" s="175"/>
      <c r="K306" s="175"/>
      <c r="L306" s="174"/>
      <c r="M306" s="174"/>
      <c r="N306" s="174"/>
      <c r="O306" s="174"/>
      <c r="P306" s="174"/>
      <c r="Q306" s="175"/>
      <c r="R306" s="175"/>
      <c r="S306" s="183" t="s">
        <v>495</v>
      </c>
      <c r="T306" s="174"/>
      <c r="U306" s="174"/>
      <c r="V306" s="174"/>
      <c r="W306" s="174"/>
      <c r="X306" s="175"/>
      <c r="Y306" s="175"/>
      <c r="Z306" s="174"/>
      <c r="AA306" s="174"/>
      <c r="AB306" s="174"/>
      <c r="AC306" s="174"/>
      <c r="AD306" s="174"/>
      <c r="AE306" s="175"/>
      <c r="AF306" s="176"/>
      <c r="AG306" s="185"/>
      <c r="AH306" s="185"/>
      <c r="AI306" s="201"/>
      <c r="AJ306" s="273">
        <f ca="1">(COUNTA(OFFSET(D306,0,WEEKDAY($A$3,2)):AF306))+IF(AND((_xlfn.DAYS((EOMONTH($A$3,0)),$A$3)=27),(WEEKDAY($A$3,2))=1),0,(COUNTA(E306:(OFFSET(D306,0,(_xlfn.DAYS((EOMONTH($A$3,0)),$A$3))+(WEEKDAY($A$3,2))-28)))))</f>
        <v>2</v>
      </c>
    </row>
    <row r="307" spans="1:36" ht="16.5" customHeight="1" x14ac:dyDescent="0.25">
      <c r="A307" s="200" t="s">
        <v>263</v>
      </c>
      <c r="B307" s="177" t="s">
        <v>391</v>
      </c>
      <c r="C307" s="177">
        <v>1</v>
      </c>
      <c r="D307" s="177">
        <v>475</v>
      </c>
      <c r="E307" s="183" t="s">
        <v>495</v>
      </c>
      <c r="F307" s="174"/>
      <c r="G307" s="174"/>
      <c r="H307" s="174"/>
      <c r="I307" s="174"/>
      <c r="J307" s="175"/>
      <c r="K307" s="175"/>
      <c r="L307" s="174"/>
      <c r="M307" s="174"/>
      <c r="N307" s="174"/>
      <c r="O307" s="174"/>
      <c r="P307" s="174"/>
      <c r="Q307" s="175"/>
      <c r="R307" s="175"/>
      <c r="S307" s="174"/>
      <c r="T307" s="174"/>
      <c r="U307" s="174"/>
      <c r="V307" s="174"/>
      <c r="W307" s="174"/>
      <c r="X307" s="175"/>
      <c r="Y307" s="175"/>
      <c r="Z307" s="174"/>
      <c r="AA307" s="174"/>
      <c r="AB307" s="174"/>
      <c r="AC307" s="174"/>
      <c r="AD307" s="174"/>
      <c r="AE307" s="175"/>
      <c r="AF307" s="176"/>
      <c r="AG307" s="185"/>
      <c r="AH307" s="185"/>
      <c r="AI307" s="201"/>
      <c r="AJ307" s="273">
        <f ca="1">(COUNTA(OFFSET(D307,0,WEEKDAY($A$3,2)):AF307))+IF(AND((_xlfn.DAYS((EOMONTH($A$3,0)),$A$3)=27),(WEEKDAY($A$3,2))=1),0,(COUNTA(E307:(OFFSET(D307,0,(_xlfn.DAYS((EOMONTH($A$3,0)),$A$3))+(WEEKDAY($A$3,2))-28)))))</f>
        <v>1</v>
      </c>
    </row>
    <row r="308" spans="1:36" ht="16.5" customHeight="1" x14ac:dyDescent="0.25">
      <c r="A308" s="200" t="s">
        <v>264</v>
      </c>
      <c r="B308" s="177" t="s">
        <v>346</v>
      </c>
      <c r="C308" s="177">
        <v>2</v>
      </c>
      <c r="D308" s="177">
        <v>6</v>
      </c>
      <c r="E308" s="183" t="s">
        <v>495</v>
      </c>
      <c r="F308" s="174"/>
      <c r="G308" s="174"/>
      <c r="H308" s="174"/>
      <c r="I308" s="174"/>
      <c r="J308" s="175"/>
      <c r="K308" s="175"/>
      <c r="L308" s="174"/>
      <c r="M308" s="174"/>
      <c r="N308" s="174"/>
      <c r="O308" s="174"/>
      <c r="P308" s="174"/>
      <c r="Q308" s="175"/>
      <c r="R308" s="175"/>
      <c r="S308" s="183" t="s">
        <v>495</v>
      </c>
      <c r="T308" s="174"/>
      <c r="U308" s="174"/>
      <c r="V308" s="174"/>
      <c r="W308" s="174"/>
      <c r="X308" s="175"/>
      <c r="Y308" s="175"/>
      <c r="Z308" s="174"/>
      <c r="AA308" s="174"/>
      <c r="AB308" s="174"/>
      <c r="AC308" s="174"/>
      <c r="AD308" s="174"/>
      <c r="AE308" s="175"/>
      <c r="AF308" s="176"/>
      <c r="AG308" s="185"/>
      <c r="AH308" s="185"/>
      <c r="AI308" s="201"/>
      <c r="AJ308" s="273">
        <f ca="1">(COUNTA(OFFSET(D308,0,WEEKDAY($A$3,2)):AF308))+IF(AND((_xlfn.DAYS((EOMONTH($A$3,0)),$A$3)=27),(WEEKDAY($A$3,2))=1),0,(COUNTA(E308:(OFFSET(D308,0,(_xlfn.DAYS((EOMONTH($A$3,0)),$A$3))+(WEEKDAY($A$3,2))-28)))))</f>
        <v>2</v>
      </c>
    </row>
    <row r="309" spans="1:36" ht="16.5" customHeight="1" x14ac:dyDescent="0.25">
      <c r="A309" s="200" t="s">
        <v>264</v>
      </c>
      <c r="B309" s="177" t="s">
        <v>347</v>
      </c>
      <c r="C309" s="177">
        <v>4</v>
      </c>
      <c r="D309" s="177">
        <v>1</v>
      </c>
      <c r="E309" s="183" t="s">
        <v>495</v>
      </c>
      <c r="F309" s="174"/>
      <c r="G309" s="174"/>
      <c r="H309" s="174"/>
      <c r="I309" s="174"/>
      <c r="J309" s="175"/>
      <c r="K309" s="175"/>
      <c r="L309" s="183" t="s">
        <v>495</v>
      </c>
      <c r="M309" s="174"/>
      <c r="N309" s="174"/>
      <c r="O309" s="174"/>
      <c r="P309" s="174"/>
      <c r="Q309" s="175"/>
      <c r="R309" s="175"/>
      <c r="S309" s="183" t="s">
        <v>495</v>
      </c>
      <c r="T309" s="174"/>
      <c r="U309" s="174"/>
      <c r="V309" s="174"/>
      <c r="W309" s="174"/>
      <c r="X309" s="175"/>
      <c r="Y309" s="175"/>
      <c r="Z309" s="183" t="s">
        <v>495</v>
      </c>
      <c r="AA309" s="174"/>
      <c r="AB309" s="174"/>
      <c r="AC309" s="174"/>
      <c r="AD309" s="174"/>
      <c r="AE309" s="175"/>
      <c r="AF309" s="176"/>
      <c r="AG309" s="185"/>
      <c r="AH309" s="185"/>
      <c r="AI309" s="201"/>
      <c r="AJ309" s="273">
        <f ca="1">(COUNTA(OFFSET(D309,0,WEEKDAY($A$3,2)):AF309))+IF(AND((_xlfn.DAYS((EOMONTH($A$3,0)),$A$3)=27),(WEEKDAY($A$3,2))=1),0,(COUNTA(E309:(OFFSET(D309,0,(_xlfn.DAYS((EOMONTH($A$3,0)),$A$3))+(WEEKDAY($A$3,2))-28)))))</f>
        <v>4</v>
      </c>
    </row>
    <row r="310" spans="1:36" ht="16.5" customHeight="1" x14ac:dyDescent="0.25">
      <c r="A310" s="200" t="s">
        <v>264</v>
      </c>
      <c r="B310" s="177" t="s">
        <v>350</v>
      </c>
      <c r="C310" s="177">
        <v>2</v>
      </c>
      <c r="D310" s="177">
        <v>288</v>
      </c>
      <c r="E310" s="183" t="s">
        <v>495</v>
      </c>
      <c r="F310" s="174"/>
      <c r="G310" s="174"/>
      <c r="H310" s="174"/>
      <c r="I310" s="174"/>
      <c r="J310" s="175"/>
      <c r="K310" s="175"/>
      <c r="L310" s="174"/>
      <c r="M310" s="174"/>
      <c r="N310" s="174"/>
      <c r="O310" s="174"/>
      <c r="P310" s="174"/>
      <c r="Q310" s="175"/>
      <c r="R310" s="175"/>
      <c r="S310" s="183" t="s">
        <v>495</v>
      </c>
      <c r="T310" s="174"/>
      <c r="U310" s="174"/>
      <c r="V310" s="174"/>
      <c r="W310" s="174"/>
      <c r="X310" s="175"/>
      <c r="Y310" s="175"/>
      <c r="Z310" s="174"/>
      <c r="AA310" s="174"/>
      <c r="AB310" s="174"/>
      <c r="AC310" s="174"/>
      <c r="AD310" s="174"/>
      <c r="AE310" s="175"/>
      <c r="AF310" s="176"/>
      <c r="AG310" s="185"/>
      <c r="AH310" s="185"/>
      <c r="AI310" s="201"/>
      <c r="AJ310" s="273">
        <f ca="1">(COUNTA(OFFSET(D310,0,WEEKDAY($A$3,2)):AF310))+IF(AND((_xlfn.DAYS((EOMONTH($A$3,0)),$A$3)=27),(WEEKDAY($A$3,2))=1),0,(COUNTA(E310:(OFFSET(D310,0,(_xlfn.DAYS((EOMONTH($A$3,0)),$A$3))+(WEEKDAY($A$3,2))-28)))))</f>
        <v>2</v>
      </c>
    </row>
    <row r="311" spans="1:36" ht="16.5" customHeight="1" x14ac:dyDescent="0.25">
      <c r="A311" s="200" t="s">
        <v>264</v>
      </c>
      <c r="B311" s="177" t="s">
        <v>391</v>
      </c>
      <c r="C311" s="177">
        <v>1</v>
      </c>
      <c r="D311" s="177">
        <v>480</v>
      </c>
      <c r="E311" s="183" t="s">
        <v>495</v>
      </c>
      <c r="F311" s="174"/>
      <c r="G311" s="174"/>
      <c r="H311" s="174"/>
      <c r="I311" s="174"/>
      <c r="J311" s="175"/>
      <c r="K311" s="175"/>
      <c r="L311" s="174"/>
      <c r="M311" s="174"/>
      <c r="N311" s="174"/>
      <c r="O311" s="174"/>
      <c r="P311" s="174"/>
      <c r="Q311" s="175"/>
      <c r="R311" s="175"/>
      <c r="S311" s="174"/>
      <c r="T311" s="174"/>
      <c r="U311" s="174"/>
      <c r="V311" s="174"/>
      <c r="W311" s="174"/>
      <c r="X311" s="175"/>
      <c r="Y311" s="175"/>
      <c r="Z311" s="174"/>
      <c r="AA311" s="174"/>
      <c r="AB311" s="174"/>
      <c r="AC311" s="174"/>
      <c r="AD311" s="174"/>
      <c r="AE311" s="175"/>
      <c r="AF311" s="176"/>
      <c r="AG311" s="185"/>
      <c r="AH311" s="185"/>
      <c r="AI311" s="201"/>
      <c r="AJ311" s="273">
        <f ca="1">(COUNTA(OFFSET(D311,0,WEEKDAY($A$3,2)):AF311))+IF(AND((_xlfn.DAYS((EOMONTH($A$3,0)),$A$3)=27),(WEEKDAY($A$3,2))=1),0,(COUNTA(E311:(OFFSET(D311,0,(_xlfn.DAYS((EOMONTH($A$3,0)),$A$3))+(WEEKDAY($A$3,2))-28)))))</f>
        <v>1</v>
      </c>
    </row>
    <row r="312" spans="1:36" ht="16.5" customHeight="1" x14ac:dyDescent="0.25">
      <c r="A312" s="200" t="s">
        <v>315</v>
      </c>
      <c r="B312" s="177" t="s">
        <v>346</v>
      </c>
      <c r="C312" s="177">
        <v>2</v>
      </c>
      <c r="D312" s="177">
        <v>30</v>
      </c>
      <c r="E312" s="183" t="s">
        <v>495</v>
      </c>
      <c r="F312" s="174"/>
      <c r="G312" s="174"/>
      <c r="H312" s="174"/>
      <c r="I312" s="174"/>
      <c r="J312" s="175"/>
      <c r="K312" s="175"/>
      <c r="L312" s="174"/>
      <c r="M312" s="174"/>
      <c r="N312" s="174"/>
      <c r="O312" s="174"/>
      <c r="P312" s="174"/>
      <c r="Q312" s="175"/>
      <c r="R312" s="175"/>
      <c r="S312" s="183" t="s">
        <v>495</v>
      </c>
      <c r="T312" s="174"/>
      <c r="U312" s="174"/>
      <c r="V312" s="174"/>
      <c r="W312" s="174"/>
      <c r="X312" s="175"/>
      <c r="Y312" s="175"/>
      <c r="Z312" s="174"/>
      <c r="AA312" s="174"/>
      <c r="AB312" s="174"/>
      <c r="AC312" s="174"/>
      <c r="AD312" s="174"/>
      <c r="AE312" s="175"/>
      <c r="AF312" s="176"/>
      <c r="AG312" s="185"/>
      <c r="AH312" s="185"/>
      <c r="AI312" s="201"/>
      <c r="AJ312" s="273">
        <f ca="1">(COUNTA(OFFSET(D312,0,WEEKDAY($A$3,2)):AF312))+IF(AND((_xlfn.DAYS((EOMONTH($A$3,0)),$A$3)=27),(WEEKDAY($A$3,2))=1),0,(COUNTA(E312:(OFFSET(D312,0,(_xlfn.DAYS((EOMONTH($A$3,0)),$A$3))+(WEEKDAY($A$3,2))-28)))))</f>
        <v>2</v>
      </c>
    </row>
    <row r="313" spans="1:36" ht="16.5" customHeight="1" x14ac:dyDescent="0.25">
      <c r="A313" s="200" t="s">
        <v>315</v>
      </c>
      <c r="B313" s="177" t="s">
        <v>347</v>
      </c>
      <c r="C313" s="177">
        <v>4</v>
      </c>
      <c r="D313" s="177">
        <v>2</v>
      </c>
      <c r="E313" s="183" t="s">
        <v>495</v>
      </c>
      <c r="F313" s="174"/>
      <c r="G313" s="174"/>
      <c r="H313" s="174"/>
      <c r="I313" s="174"/>
      <c r="J313" s="175"/>
      <c r="K313" s="175"/>
      <c r="L313" s="183" t="s">
        <v>495</v>
      </c>
      <c r="M313" s="174"/>
      <c r="N313" s="174"/>
      <c r="O313" s="174"/>
      <c r="P313" s="174"/>
      <c r="Q313" s="175"/>
      <c r="R313" s="175"/>
      <c r="S313" s="183" t="s">
        <v>495</v>
      </c>
      <c r="T313" s="174"/>
      <c r="U313" s="174"/>
      <c r="V313" s="174"/>
      <c r="W313" s="174"/>
      <c r="X313" s="175"/>
      <c r="Y313" s="175"/>
      <c r="Z313" s="183" t="s">
        <v>495</v>
      </c>
      <c r="AA313" s="174"/>
      <c r="AB313" s="174"/>
      <c r="AC313" s="174"/>
      <c r="AD313" s="174"/>
      <c r="AE313" s="175"/>
      <c r="AF313" s="176"/>
      <c r="AG313" s="185"/>
      <c r="AH313" s="185"/>
      <c r="AI313" s="201"/>
      <c r="AJ313" s="273">
        <f ca="1">(COUNTA(OFFSET(D313,0,WEEKDAY($A$3,2)):AF313))+IF(AND((_xlfn.DAYS((EOMONTH($A$3,0)),$A$3)=27),(WEEKDAY($A$3,2))=1),0,(COUNTA(E313:(OFFSET(D313,0,(_xlfn.DAYS((EOMONTH($A$3,0)),$A$3))+(WEEKDAY($A$3,2))-28)))))</f>
        <v>4</v>
      </c>
    </row>
    <row r="314" spans="1:36" ht="16.5" customHeight="1" x14ac:dyDescent="0.25">
      <c r="A314" s="200" t="s">
        <v>315</v>
      </c>
      <c r="B314" s="177" t="s">
        <v>350</v>
      </c>
      <c r="C314" s="177">
        <v>2</v>
      </c>
      <c r="D314" s="177">
        <v>316</v>
      </c>
      <c r="E314" s="183" t="s">
        <v>495</v>
      </c>
      <c r="F314" s="174"/>
      <c r="G314" s="174"/>
      <c r="H314" s="174"/>
      <c r="I314" s="174"/>
      <c r="J314" s="175"/>
      <c r="K314" s="175"/>
      <c r="L314" s="174"/>
      <c r="M314" s="174"/>
      <c r="N314" s="174"/>
      <c r="O314" s="174"/>
      <c r="P314" s="174"/>
      <c r="Q314" s="175"/>
      <c r="R314" s="175"/>
      <c r="S314" s="183" t="s">
        <v>495</v>
      </c>
      <c r="T314" s="174"/>
      <c r="U314" s="174"/>
      <c r="V314" s="174"/>
      <c r="W314" s="174"/>
      <c r="X314" s="175"/>
      <c r="Y314" s="175"/>
      <c r="Z314" s="174"/>
      <c r="AA314" s="174"/>
      <c r="AB314" s="174"/>
      <c r="AC314" s="174"/>
      <c r="AD314" s="174"/>
      <c r="AE314" s="175"/>
      <c r="AF314" s="176"/>
      <c r="AG314" s="185"/>
      <c r="AH314" s="185"/>
      <c r="AI314" s="201"/>
      <c r="AJ314" s="273">
        <f ca="1">(COUNTA(OFFSET(D314,0,WEEKDAY($A$3,2)):AF314))+IF(AND((_xlfn.DAYS((EOMONTH($A$3,0)),$A$3)=27),(WEEKDAY($A$3,2))=1),0,(COUNTA(E314:(OFFSET(D314,0,(_xlfn.DAYS((EOMONTH($A$3,0)),$A$3))+(WEEKDAY($A$3,2))-28)))))</f>
        <v>2</v>
      </c>
    </row>
    <row r="315" spans="1:36" ht="16.5" customHeight="1" x14ac:dyDescent="0.25">
      <c r="A315" s="200" t="s">
        <v>316</v>
      </c>
      <c r="B315" s="177" t="s">
        <v>346</v>
      </c>
      <c r="C315" s="177">
        <v>2</v>
      </c>
      <c r="D315" s="177">
        <v>31</v>
      </c>
      <c r="E315" s="183" t="s">
        <v>495</v>
      </c>
      <c r="F315" s="174"/>
      <c r="G315" s="174"/>
      <c r="H315" s="174"/>
      <c r="I315" s="174"/>
      <c r="J315" s="175"/>
      <c r="K315" s="175"/>
      <c r="L315" s="174"/>
      <c r="M315" s="174"/>
      <c r="N315" s="174"/>
      <c r="O315" s="174"/>
      <c r="P315" s="174"/>
      <c r="Q315" s="175"/>
      <c r="R315" s="175"/>
      <c r="S315" s="183" t="s">
        <v>495</v>
      </c>
      <c r="T315" s="174"/>
      <c r="U315" s="174"/>
      <c r="V315" s="174"/>
      <c r="W315" s="174"/>
      <c r="X315" s="175"/>
      <c r="Y315" s="175"/>
      <c r="Z315" s="174"/>
      <c r="AA315" s="174"/>
      <c r="AB315" s="174"/>
      <c r="AC315" s="174"/>
      <c r="AD315" s="174"/>
      <c r="AE315" s="175"/>
      <c r="AF315" s="176"/>
      <c r="AG315" s="185"/>
      <c r="AH315" s="185"/>
      <c r="AI315" s="201"/>
      <c r="AJ315" s="273">
        <f ca="1">(COUNTA(OFFSET(D315,0,WEEKDAY($A$3,2)):AF315))+IF(AND((_xlfn.DAYS((EOMONTH($A$3,0)),$A$3)=27),(WEEKDAY($A$3,2))=1),0,(COUNTA(E315:(OFFSET(D315,0,(_xlfn.DAYS((EOMONTH($A$3,0)),$A$3))+(WEEKDAY($A$3,2))-28)))))</f>
        <v>2</v>
      </c>
    </row>
    <row r="316" spans="1:36" ht="16.5" customHeight="1" x14ac:dyDescent="0.25">
      <c r="A316" s="200" t="s">
        <v>316</v>
      </c>
      <c r="B316" s="177" t="s">
        <v>347</v>
      </c>
      <c r="C316" s="177">
        <v>4</v>
      </c>
      <c r="D316" s="177">
        <v>1</v>
      </c>
      <c r="E316" s="183" t="s">
        <v>495</v>
      </c>
      <c r="F316" s="174"/>
      <c r="G316" s="174"/>
      <c r="H316" s="174"/>
      <c r="I316" s="174"/>
      <c r="J316" s="175"/>
      <c r="K316" s="175"/>
      <c r="L316" s="183" t="s">
        <v>495</v>
      </c>
      <c r="M316" s="174"/>
      <c r="N316" s="174"/>
      <c r="O316" s="174"/>
      <c r="P316" s="174"/>
      <c r="Q316" s="175"/>
      <c r="R316" s="175"/>
      <c r="S316" s="183" t="s">
        <v>495</v>
      </c>
      <c r="T316" s="174"/>
      <c r="U316" s="174"/>
      <c r="V316" s="174"/>
      <c r="W316" s="174"/>
      <c r="X316" s="175"/>
      <c r="Y316" s="175"/>
      <c r="Z316" s="183" t="s">
        <v>495</v>
      </c>
      <c r="AA316" s="174"/>
      <c r="AB316" s="174"/>
      <c r="AC316" s="174"/>
      <c r="AD316" s="174"/>
      <c r="AE316" s="175"/>
      <c r="AF316" s="176"/>
      <c r="AG316" s="185"/>
      <c r="AH316" s="185"/>
      <c r="AI316" s="201"/>
      <c r="AJ316" s="273">
        <f ca="1">(COUNTA(OFFSET(D316,0,WEEKDAY($A$3,2)):AF316))+IF(AND((_xlfn.DAYS((EOMONTH($A$3,0)),$A$3)=27),(WEEKDAY($A$3,2))=1),0,(COUNTA(E316:(OFFSET(D316,0,(_xlfn.DAYS((EOMONTH($A$3,0)),$A$3))+(WEEKDAY($A$3,2))-28)))))</f>
        <v>4</v>
      </c>
    </row>
    <row r="317" spans="1:36" ht="16.5" customHeight="1" x14ac:dyDescent="0.25">
      <c r="A317" s="200" t="s">
        <v>316</v>
      </c>
      <c r="B317" s="177" t="s">
        <v>350</v>
      </c>
      <c r="C317" s="177">
        <v>4</v>
      </c>
      <c r="D317" s="177">
        <v>322</v>
      </c>
      <c r="E317" s="183" t="s">
        <v>495</v>
      </c>
      <c r="F317" s="174"/>
      <c r="G317" s="174"/>
      <c r="H317" s="174"/>
      <c r="I317" s="174"/>
      <c r="J317" s="175"/>
      <c r="K317" s="175"/>
      <c r="L317" s="183" t="s">
        <v>495</v>
      </c>
      <c r="M317" s="174"/>
      <c r="N317" s="174"/>
      <c r="O317" s="174"/>
      <c r="P317" s="174"/>
      <c r="Q317" s="175"/>
      <c r="R317" s="175"/>
      <c r="S317" s="183" t="s">
        <v>495</v>
      </c>
      <c r="T317" s="174"/>
      <c r="U317" s="174"/>
      <c r="V317" s="174"/>
      <c r="W317" s="174"/>
      <c r="X317" s="175"/>
      <c r="Y317" s="175"/>
      <c r="Z317" s="183" t="s">
        <v>495</v>
      </c>
      <c r="AA317" s="174"/>
      <c r="AB317" s="174"/>
      <c r="AC317" s="174"/>
      <c r="AD317" s="174"/>
      <c r="AE317" s="175"/>
      <c r="AF317" s="176"/>
      <c r="AG317" s="185"/>
      <c r="AH317" s="185"/>
      <c r="AI317" s="201"/>
      <c r="AJ317" s="273">
        <f ca="1">(COUNTA(OFFSET(D317,0,WEEKDAY($A$3,2)):AF317))+IF(AND((_xlfn.DAYS((EOMONTH($A$3,0)),$A$3)=27),(WEEKDAY($A$3,2))=1),0,(COUNTA(E317:(OFFSET(D317,0,(_xlfn.DAYS((EOMONTH($A$3,0)),$A$3))+(WEEKDAY($A$3,2))-28)))))</f>
        <v>4</v>
      </c>
    </row>
    <row r="318" spans="1:36" ht="16.5" customHeight="1" x14ac:dyDescent="0.25">
      <c r="A318" s="200" t="s">
        <v>150</v>
      </c>
      <c r="B318" s="177" t="s">
        <v>346</v>
      </c>
      <c r="C318" s="177">
        <v>2</v>
      </c>
      <c r="D318" s="177">
        <v>96</v>
      </c>
      <c r="E318" s="183" t="s">
        <v>495</v>
      </c>
      <c r="F318" s="174"/>
      <c r="G318" s="174"/>
      <c r="H318" s="174"/>
      <c r="I318" s="174"/>
      <c r="J318" s="175"/>
      <c r="K318" s="175"/>
      <c r="L318" s="174"/>
      <c r="M318" s="174"/>
      <c r="N318" s="174"/>
      <c r="O318" s="174"/>
      <c r="P318" s="174"/>
      <c r="Q318" s="175"/>
      <c r="R318" s="175"/>
      <c r="S318" s="183" t="s">
        <v>495</v>
      </c>
      <c r="T318" s="174"/>
      <c r="U318" s="174"/>
      <c r="V318" s="174"/>
      <c r="W318" s="174"/>
      <c r="X318" s="175"/>
      <c r="Y318" s="175"/>
      <c r="Z318" s="174"/>
      <c r="AA318" s="174"/>
      <c r="AB318" s="174"/>
      <c r="AC318" s="174"/>
      <c r="AD318" s="174"/>
      <c r="AE318" s="175"/>
      <c r="AF318" s="176"/>
      <c r="AG318" s="185"/>
      <c r="AH318" s="185"/>
      <c r="AI318" s="201"/>
      <c r="AJ318" s="273">
        <f ca="1">(COUNTA(OFFSET(D318,0,WEEKDAY($A$3,2)):AF318))+IF(AND((_xlfn.DAYS((EOMONTH($A$3,0)),$A$3)=27),(WEEKDAY($A$3,2))=1),0,(COUNTA(E318:(OFFSET(D318,0,(_xlfn.DAYS((EOMONTH($A$3,0)),$A$3))+(WEEKDAY($A$3,2))-28)))))</f>
        <v>2</v>
      </c>
    </row>
    <row r="319" spans="1:36" ht="16.5" customHeight="1" x14ac:dyDescent="0.25">
      <c r="A319" s="200" t="s">
        <v>150</v>
      </c>
      <c r="B319" s="177" t="s">
        <v>347</v>
      </c>
      <c r="C319" s="177">
        <v>4</v>
      </c>
      <c r="D319" s="177">
        <v>2</v>
      </c>
      <c r="E319" s="183" t="s">
        <v>495</v>
      </c>
      <c r="F319" s="174"/>
      <c r="G319" s="174"/>
      <c r="H319" s="174"/>
      <c r="I319" s="174"/>
      <c r="J319" s="175"/>
      <c r="K319" s="175"/>
      <c r="L319" s="183" t="s">
        <v>495</v>
      </c>
      <c r="M319" s="174"/>
      <c r="N319" s="174"/>
      <c r="O319" s="174"/>
      <c r="P319" s="174"/>
      <c r="Q319" s="175"/>
      <c r="R319" s="175"/>
      <c r="S319" s="183" t="s">
        <v>495</v>
      </c>
      <c r="T319" s="174"/>
      <c r="U319" s="174"/>
      <c r="V319" s="174"/>
      <c r="W319" s="174"/>
      <c r="X319" s="175"/>
      <c r="Y319" s="175"/>
      <c r="Z319" s="183" t="s">
        <v>495</v>
      </c>
      <c r="AA319" s="174"/>
      <c r="AB319" s="174"/>
      <c r="AC319" s="174"/>
      <c r="AD319" s="174"/>
      <c r="AE319" s="175"/>
      <c r="AF319" s="176"/>
      <c r="AG319" s="185"/>
      <c r="AH319" s="185"/>
      <c r="AI319" s="201"/>
      <c r="AJ319" s="273">
        <f ca="1">(COUNTA(OFFSET(D319,0,WEEKDAY($A$3,2)):AF319))+IF(AND((_xlfn.DAYS((EOMONTH($A$3,0)),$A$3)=27),(WEEKDAY($A$3,2))=1),0,(COUNTA(E319:(OFFSET(D319,0,(_xlfn.DAYS((EOMONTH($A$3,0)),$A$3))+(WEEKDAY($A$3,2))-28)))))</f>
        <v>4</v>
      </c>
    </row>
    <row r="320" spans="1:36" ht="16.5" customHeight="1" x14ac:dyDescent="0.25">
      <c r="A320" s="200" t="s">
        <v>150</v>
      </c>
      <c r="B320" s="177" t="s">
        <v>350</v>
      </c>
      <c r="C320" s="177">
        <v>4</v>
      </c>
      <c r="D320" s="177">
        <v>1889</v>
      </c>
      <c r="E320" s="183" t="s">
        <v>495</v>
      </c>
      <c r="F320" s="174"/>
      <c r="G320" s="174"/>
      <c r="H320" s="174"/>
      <c r="I320" s="174"/>
      <c r="J320" s="175"/>
      <c r="K320" s="175"/>
      <c r="L320" s="183" t="s">
        <v>495</v>
      </c>
      <c r="M320" s="174"/>
      <c r="N320" s="174"/>
      <c r="O320" s="174"/>
      <c r="P320" s="174"/>
      <c r="Q320" s="175"/>
      <c r="R320" s="175"/>
      <c r="S320" s="183" t="s">
        <v>495</v>
      </c>
      <c r="T320" s="174"/>
      <c r="U320" s="174"/>
      <c r="V320" s="174"/>
      <c r="W320" s="174"/>
      <c r="X320" s="175"/>
      <c r="Y320" s="175"/>
      <c r="Z320" s="183" t="s">
        <v>495</v>
      </c>
      <c r="AA320" s="174"/>
      <c r="AB320" s="174"/>
      <c r="AC320" s="174"/>
      <c r="AD320" s="174"/>
      <c r="AE320" s="175"/>
      <c r="AF320" s="176"/>
      <c r="AG320" s="185"/>
      <c r="AH320" s="185"/>
      <c r="AI320" s="201"/>
      <c r="AJ320" s="273">
        <f ca="1">(COUNTA(OFFSET(D320,0,WEEKDAY($A$3,2)):AF320))+IF(AND((_xlfn.DAYS((EOMONTH($A$3,0)),$A$3)=27),(WEEKDAY($A$3,2))=1),0,(COUNTA(E320:(OFFSET(D320,0,(_xlfn.DAYS((EOMONTH($A$3,0)),$A$3))+(WEEKDAY($A$3,2))-28)))))</f>
        <v>4</v>
      </c>
    </row>
    <row r="321" spans="1:36" ht="16.5" customHeight="1" x14ac:dyDescent="0.25">
      <c r="A321" s="200" t="s">
        <v>150</v>
      </c>
      <c r="B321" s="177" t="s">
        <v>391</v>
      </c>
      <c r="C321" s="177">
        <v>1</v>
      </c>
      <c r="D321" s="177">
        <v>1800</v>
      </c>
      <c r="E321" s="183" t="s">
        <v>495</v>
      </c>
      <c r="F321" s="174"/>
      <c r="G321" s="174"/>
      <c r="H321" s="174"/>
      <c r="I321" s="174"/>
      <c r="J321" s="175"/>
      <c r="K321" s="175"/>
      <c r="L321" s="174"/>
      <c r="M321" s="174"/>
      <c r="N321" s="174"/>
      <c r="O321" s="174"/>
      <c r="P321" s="174"/>
      <c r="Q321" s="175"/>
      <c r="R321" s="175"/>
      <c r="S321" s="174"/>
      <c r="T321" s="174"/>
      <c r="U321" s="174"/>
      <c r="V321" s="174"/>
      <c r="W321" s="174"/>
      <c r="X321" s="175"/>
      <c r="Y321" s="175"/>
      <c r="Z321" s="174"/>
      <c r="AA321" s="174"/>
      <c r="AB321" s="174"/>
      <c r="AC321" s="174"/>
      <c r="AD321" s="174"/>
      <c r="AE321" s="175"/>
      <c r="AF321" s="176"/>
      <c r="AG321" s="185"/>
      <c r="AH321" s="185"/>
      <c r="AI321" s="201"/>
      <c r="AJ321" s="273">
        <f ca="1">(COUNTA(OFFSET(D321,0,WEEKDAY($A$3,2)):AF321))+IF(AND((_xlfn.DAYS((EOMONTH($A$3,0)),$A$3)=27),(WEEKDAY($A$3,2))=1),0,(COUNTA(E321:(OFFSET(D321,0,(_xlfn.DAYS((EOMONTH($A$3,0)),$A$3))+(WEEKDAY($A$3,2))-28)))))</f>
        <v>1</v>
      </c>
    </row>
    <row r="322" spans="1:36" ht="16.5" customHeight="1" x14ac:dyDescent="0.25">
      <c r="A322" s="200" t="s">
        <v>254</v>
      </c>
      <c r="B322" s="177" t="s">
        <v>346</v>
      </c>
      <c r="C322" s="177">
        <v>2</v>
      </c>
      <c r="D322" s="177">
        <v>8</v>
      </c>
      <c r="E322" s="183" t="s">
        <v>495</v>
      </c>
      <c r="F322" s="174"/>
      <c r="G322" s="174"/>
      <c r="H322" s="174"/>
      <c r="I322" s="174"/>
      <c r="J322" s="175"/>
      <c r="K322" s="175"/>
      <c r="L322" s="174"/>
      <c r="M322" s="174"/>
      <c r="N322" s="174"/>
      <c r="O322" s="174"/>
      <c r="P322" s="174"/>
      <c r="Q322" s="175"/>
      <c r="R322" s="175"/>
      <c r="S322" s="183" t="s">
        <v>495</v>
      </c>
      <c r="T322" s="174"/>
      <c r="U322" s="174"/>
      <c r="V322" s="174"/>
      <c r="W322" s="174"/>
      <c r="X322" s="175"/>
      <c r="Y322" s="175"/>
      <c r="Z322" s="174"/>
      <c r="AA322" s="174"/>
      <c r="AB322" s="174"/>
      <c r="AC322" s="174"/>
      <c r="AD322" s="174"/>
      <c r="AE322" s="175"/>
      <c r="AF322" s="176"/>
      <c r="AG322" s="185"/>
      <c r="AH322" s="185"/>
      <c r="AI322" s="201"/>
      <c r="AJ322" s="273">
        <f ca="1">(COUNTA(OFFSET(D322,0,WEEKDAY($A$3,2)):AF322))+IF(AND((_xlfn.DAYS((EOMONTH($A$3,0)),$A$3)=27),(WEEKDAY($A$3,2))=1),0,(COUNTA(E322:(OFFSET(D322,0,(_xlfn.DAYS((EOMONTH($A$3,0)),$A$3))+(WEEKDAY($A$3,2))-28)))))</f>
        <v>2</v>
      </c>
    </row>
    <row r="323" spans="1:36" ht="16.5" customHeight="1" x14ac:dyDescent="0.25">
      <c r="A323" s="200" t="s">
        <v>254</v>
      </c>
      <c r="B323" s="177" t="s">
        <v>347</v>
      </c>
      <c r="C323" s="177">
        <v>4</v>
      </c>
      <c r="D323" s="177">
        <v>2</v>
      </c>
      <c r="E323" s="183" t="s">
        <v>495</v>
      </c>
      <c r="F323" s="174"/>
      <c r="G323" s="174"/>
      <c r="H323" s="174"/>
      <c r="I323" s="174"/>
      <c r="J323" s="175"/>
      <c r="K323" s="175"/>
      <c r="L323" s="183" t="s">
        <v>495</v>
      </c>
      <c r="M323" s="174"/>
      <c r="N323" s="174"/>
      <c r="O323" s="174"/>
      <c r="P323" s="174"/>
      <c r="Q323" s="175"/>
      <c r="R323" s="175"/>
      <c r="S323" s="183" t="s">
        <v>495</v>
      </c>
      <c r="T323" s="174"/>
      <c r="U323" s="174"/>
      <c r="V323" s="174"/>
      <c r="W323" s="174"/>
      <c r="X323" s="175"/>
      <c r="Y323" s="175"/>
      <c r="Z323" s="183" t="s">
        <v>495</v>
      </c>
      <c r="AA323" s="174"/>
      <c r="AB323" s="174"/>
      <c r="AC323" s="174"/>
      <c r="AD323" s="174"/>
      <c r="AE323" s="175"/>
      <c r="AF323" s="176"/>
      <c r="AG323" s="185"/>
      <c r="AH323" s="185"/>
      <c r="AI323" s="201"/>
      <c r="AJ323" s="273">
        <f ca="1">(COUNTA(OFFSET(D323,0,WEEKDAY($A$3,2)):AF323))+IF(AND((_xlfn.DAYS((EOMONTH($A$3,0)),$A$3)=27),(WEEKDAY($A$3,2))=1),0,(COUNTA(E323:(OFFSET(D323,0,(_xlfn.DAYS((EOMONTH($A$3,0)),$A$3))+(WEEKDAY($A$3,2))-28)))))</f>
        <v>4</v>
      </c>
    </row>
    <row r="324" spans="1:36" ht="16.5" customHeight="1" x14ac:dyDescent="0.25">
      <c r="A324" s="200" t="s">
        <v>254</v>
      </c>
      <c r="B324" s="177" t="s">
        <v>349</v>
      </c>
      <c r="C324" s="177">
        <v>2</v>
      </c>
      <c r="D324" s="177">
        <v>136</v>
      </c>
      <c r="E324" s="183" t="s">
        <v>495</v>
      </c>
      <c r="F324" s="174"/>
      <c r="G324" s="174"/>
      <c r="H324" s="174"/>
      <c r="I324" s="174"/>
      <c r="J324" s="175"/>
      <c r="K324" s="175"/>
      <c r="L324" s="174"/>
      <c r="M324" s="174"/>
      <c r="N324" s="174"/>
      <c r="O324" s="174"/>
      <c r="P324" s="174"/>
      <c r="Q324" s="175"/>
      <c r="R324" s="175"/>
      <c r="S324" s="183" t="s">
        <v>495</v>
      </c>
      <c r="T324" s="174"/>
      <c r="U324" s="174"/>
      <c r="V324" s="174"/>
      <c r="W324" s="174"/>
      <c r="X324" s="175"/>
      <c r="Y324" s="175"/>
      <c r="Z324" s="174"/>
      <c r="AA324" s="174"/>
      <c r="AB324" s="174"/>
      <c r="AC324" s="174"/>
      <c r="AD324" s="174"/>
      <c r="AE324" s="175"/>
      <c r="AF324" s="176"/>
      <c r="AG324" s="185"/>
      <c r="AH324" s="185"/>
      <c r="AI324" s="201"/>
      <c r="AJ324" s="273">
        <f ca="1">(COUNTA(OFFSET(D324,0,WEEKDAY($A$3,2)):AF324))+IF(AND((_xlfn.DAYS((EOMONTH($A$3,0)),$A$3)=27),(WEEKDAY($A$3,2))=1),0,(COUNTA(E324:(OFFSET(D324,0,(_xlfn.DAYS((EOMONTH($A$3,0)),$A$3))+(WEEKDAY($A$3,2))-28)))))</f>
        <v>2</v>
      </c>
    </row>
    <row r="325" spans="1:36" ht="16.5" customHeight="1" x14ac:dyDescent="0.25">
      <c r="A325" s="200" t="s">
        <v>254</v>
      </c>
      <c r="B325" s="177" t="s">
        <v>350</v>
      </c>
      <c r="C325" s="177">
        <v>4</v>
      </c>
      <c r="D325" s="177">
        <v>1389</v>
      </c>
      <c r="E325" s="183" t="s">
        <v>495</v>
      </c>
      <c r="F325" s="174"/>
      <c r="G325" s="174"/>
      <c r="H325" s="174"/>
      <c r="I325" s="174"/>
      <c r="J325" s="175"/>
      <c r="K325" s="175"/>
      <c r="L325" s="183" t="s">
        <v>495</v>
      </c>
      <c r="M325" s="174"/>
      <c r="N325" s="174"/>
      <c r="O325" s="174"/>
      <c r="P325" s="174"/>
      <c r="Q325" s="175"/>
      <c r="R325" s="175"/>
      <c r="S325" s="183" t="s">
        <v>495</v>
      </c>
      <c r="T325" s="174"/>
      <c r="U325" s="174"/>
      <c r="V325" s="174"/>
      <c r="W325" s="174"/>
      <c r="X325" s="175"/>
      <c r="Y325" s="175"/>
      <c r="Z325" s="183" t="s">
        <v>495</v>
      </c>
      <c r="AA325" s="174"/>
      <c r="AB325" s="174"/>
      <c r="AC325" s="174"/>
      <c r="AD325" s="174"/>
      <c r="AE325" s="175"/>
      <c r="AF325" s="176"/>
      <c r="AG325" s="185"/>
      <c r="AH325" s="185"/>
      <c r="AI325" s="201"/>
      <c r="AJ325" s="273">
        <f ca="1">(COUNTA(OFFSET(D325,0,WEEKDAY($A$3,2)):AF325))+IF(AND((_xlfn.DAYS((EOMONTH($A$3,0)),$A$3)=27),(WEEKDAY($A$3,2))=1),0,(COUNTA(E325:(OFFSET(D325,0,(_xlfn.DAYS((EOMONTH($A$3,0)),$A$3))+(WEEKDAY($A$3,2))-28)))))</f>
        <v>4</v>
      </c>
    </row>
    <row r="326" spans="1:36" ht="16.5" customHeight="1" x14ac:dyDescent="0.25">
      <c r="A326" s="200" t="s">
        <v>281</v>
      </c>
      <c r="B326" s="177" t="s">
        <v>346</v>
      </c>
      <c r="C326" s="177">
        <v>4</v>
      </c>
      <c r="D326" s="177">
        <v>21</v>
      </c>
      <c r="E326" s="183" t="s">
        <v>495</v>
      </c>
      <c r="F326" s="174"/>
      <c r="G326" s="174"/>
      <c r="H326" s="174"/>
      <c r="I326" s="174"/>
      <c r="J326" s="175"/>
      <c r="K326" s="175"/>
      <c r="L326" s="183" t="s">
        <v>495</v>
      </c>
      <c r="M326" s="174"/>
      <c r="N326" s="174"/>
      <c r="O326" s="174"/>
      <c r="P326" s="174"/>
      <c r="Q326" s="175"/>
      <c r="R326" s="175"/>
      <c r="S326" s="183" t="s">
        <v>495</v>
      </c>
      <c r="T326" s="174"/>
      <c r="U326" s="174"/>
      <c r="V326" s="174"/>
      <c r="W326" s="174"/>
      <c r="X326" s="175"/>
      <c r="Y326" s="175"/>
      <c r="Z326" s="183" t="s">
        <v>495</v>
      </c>
      <c r="AA326" s="174"/>
      <c r="AB326" s="174"/>
      <c r="AC326" s="174"/>
      <c r="AD326" s="174"/>
      <c r="AE326" s="175"/>
      <c r="AF326" s="176"/>
      <c r="AG326" s="185"/>
      <c r="AH326" s="185"/>
      <c r="AI326" s="201"/>
      <c r="AJ326" s="273">
        <f ca="1">(COUNTA(OFFSET(D326,0,WEEKDAY($A$3,2)):AF326))+IF(AND((_xlfn.DAYS((EOMONTH($A$3,0)),$A$3)=27),(WEEKDAY($A$3,2))=1),0,(COUNTA(E326:(OFFSET(D326,0,(_xlfn.DAYS((EOMONTH($A$3,0)),$A$3))+(WEEKDAY($A$3,2))-28)))))</f>
        <v>4</v>
      </c>
    </row>
    <row r="327" spans="1:36" ht="16.5" customHeight="1" x14ac:dyDescent="0.25">
      <c r="A327" s="200" t="s">
        <v>281</v>
      </c>
      <c r="B327" s="177" t="s">
        <v>347</v>
      </c>
      <c r="C327" s="177">
        <v>2</v>
      </c>
      <c r="D327" s="177">
        <v>2</v>
      </c>
      <c r="E327" s="183" t="s">
        <v>495</v>
      </c>
      <c r="F327" s="174"/>
      <c r="G327" s="174"/>
      <c r="H327" s="174"/>
      <c r="I327" s="174"/>
      <c r="J327" s="175"/>
      <c r="K327" s="175"/>
      <c r="L327" s="174"/>
      <c r="M327" s="174"/>
      <c r="N327" s="174"/>
      <c r="O327" s="174"/>
      <c r="P327" s="174"/>
      <c r="Q327" s="175"/>
      <c r="R327" s="175"/>
      <c r="S327" s="183" t="s">
        <v>495</v>
      </c>
      <c r="T327" s="174"/>
      <c r="U327" s="174"/>
      <c r="V327" s="174"/>
      <c r="W327" s="174"/>
      <c r="X327" s="175"/>
      <c r="Y327" s="175"/>
      <c r="Z327" s="174"/>
      <c r="AA327" s="174"/>
      <c r="AB327" s="174"/>
      <c r="AC327" s="174"/>
      <c r="AD327" s="174"/>
      <c r="AE327" s="175"/>
      <c r="AF327" s="176"/>
      <c r="AG327" s="185"/>
      <c r="AH327" s="185"/>
      <c r="AI327" s="201"/>
      <c r="AJ327" s="273">
        <f ca="1">(COUNTA(OFFSET(D327,0,WEEKDAY($A$3,2)):AF327))+IF(AND((_xlfn.DAYS((EOMONTH($A$3,0)),$A$3)=27),(WEEKDAY($A$3,2))=1),0,(COUNTA(E327:(OFFSET(D327,0,(_xlfn.DAYS((EOMONTH($A$3,0)),$A$3))+(WEEKDAY($A$3,2))-28)))))</f>
        <v>2</v>
      </c>
    </row>
    <row r="328" spans="1:36" ht="16.5" customHeight="1" x14ac:dyDescent="0.25">
      <c r="A328" s="200" t="s">
        <v>296</v>
      </c>
      <c r="B328" s="177" t="s">
        <v>347</v>
      </c>
      <c r="C328" s="177">
        <v>4</v>
      </c>
      <c r="D328" s="177">
        <v>3</v>
      </c>
      <c r="E328" s="183" t="s">
        <v>495</v>
      </c>
      <c r="F328" s="174"/>
      <c r="G328" s="174"/>
      <c r="H328" s="174"/>
      <c r="I328" s="174"/>
      <c r="J328" s="175"/>
      <c r="K328" s="175"/>
      <c r="L328" s="183" t="s">
        <v>495</v>
      </c>
      <c r="M328" s="174"/>
      <c r="N328" s="174"/>
      <c r="O328" s="174"/>
      <c r="P328" s="174"/>
      <c r="Q328" s="175"/>
      <c r="R328" s="175"/>
      <c r="S328" s="183" t="s">
        <v>495</v>
      </c>
      <c r="T328" s="174"/>
      <c r="U328" s="174"/>
      <c r="V328" s="174"/>
      <c r="W328" s="174"/>
      <c r="X328" s="175"/>
      <c r="Y328" s="175"/>
      <c r="Z328" s="183" t="s">
        <v>495</v>
      </c>
      <c r="AA328" s="174"/>
      <c r="AB328" s="174"/>
      <c r="AC328" s="174"/>
      <c r="AD328" s="174"/>
      <c r="AE328" s="175"/>
      <c r="AF328" s="176"/>
      <c r="AG328" s="185"/>
      <c r="AH328" s="185"/>
      <c r="AI328" s="201"/>
      <c r="AJ328" s="273">
        <f ca="1">(COUNTA(OFFSET(D328,0,WEEKDAY($A$3,2)):AF328))+IF(AND((_xlfn.DAYS((EOMONTH($A$3,0)),$A$3)=27),(WEEKDAY($A$3,2))=1),0,(COUNTA(E328:(OFFSET(D328,0,(_xlfn.DAYS((EOMONTH($A$3,0)),$A$3))+(WEEKDAY($A$3,2))-28)))))</f>
        <v>4</v>
      </c>
    </row>
    <row r="329" spans="1:36" ht="16.5" customHeight="1" x14ac:dyDescent="0.25">
      <c r="A329" s="200" t="s">
        <v>32</v>
      </c>
      <c r="B329" s="177" t="s">
        <v>345</v>
      </c>
      <c r="C329" s="177">
        <v>4</v>
      </c>
      <c r="D329" s="177">
        <v>2</v>
      </c>
      <c r="E329" s="183" t="s">
        <v>495</v>
      </c>
      <c r="F329" s="174"/>
      <c r="G329" s="174"/>
      <c r="H329" s="174"/>
      <c r="I329" s="174"/>
      <c r="J329" s="175"/>
      <c r="K329" s="175"/>
      <c r="L329" s="183" t="s">
        <v>495</v>
      </c>
      <c r="M329" s="174"/>
      <c r="N329" s="174"/>
      <c r="O329" s="174"/>
      <c r="P329" s="174"/>
      <c r="Q329" s="175"/>
      <c r="R329" s="175"/>
      <c r="S329" s="183" t="s">
        <v>495</v>
      </c>
      <c r="T329" s="174"/>
      <c r="U329" s="174"/>
      <c r="V329" s="174"/>
      <c r="W329" s="174"/>
      <c r="X329" s="175"/>
      <c r="Y329" s="175"/>
      <c r="Z329" s="183" t="s">
        <v>495</v>
      </c>
      <c r="AA329" s="174"/>
      <c r="AB329" s="174"/>
      <c r="AC329" s="174"/>
      <c r="AD329" s="174"/>
      <c r="AE329" s="175"/>
      <c r="AF329" s="176"/>
      <c r="AG329" s="185"/>
      <c r="AH329" s="185"/>
      <c r="AI329" s="201"/>
      <c r="AJ329" s="273">
        <f ca="1">(COUNTA(OFFSET(D329,0,WEEKDAY($A$3,2)):AF329))+IF(AND((_xlfn.DAYS((EOMONTH($A$3,0)),$A$3)=27),(WEEKDAY($A$3,2))=1),0,(COUNTA(E329:(OFFSET(D329,0,(_xlfn.DAYS((EOMONTH($A$3,0)),$A$3))+(WEEKDAY($A$3,2))-28)))))</f>
        <v>4</v>
      </c>
    </row>
    <row r="330" spans="1:36" ht="16.5" customHeight="1" x14ac:dyDescent="0.25">
      <c r="A330" s="200" t="s">
        <v>32</v>
      </c>
      <c r="B330" s="177" t="s">
        <v>347</v>
      </c>
      <c r="C330" s="177">
        <v>4</v>
      </c>
      <c r="D330" s="177">
        <v>4</v>
      </c>
      <c r="E330" s="183" t="s">
        <v>495</v>
      </c>
      <c r="F330" s="174"/>
      <c r="G330" s="174"/>
      <c r="H330" s="174"/>
      <c r="I330" s="174"/>
      <c r="J330" s="175"/>
      <c r="K330" s="175"/>
      <c r="L330" s="183" t="s">
        <v>495</v>
      </c>
      <c r="M330" s="174"/>
      <c r="N330" s="174"/>
      <c r="O330" s="174"/>
      <c r="P330" s="174"/>
      <c r="Q330" s="175"/>
      <c r="R330" s="175"/>
      <c r="S330" s="183" t="s">
        <v>495</v>
      </c>
      <c r="T330" s="174"/>
      <c r="U330" s="174"/>
      <c r="V330" s="174"/>
      <c r="W330" s="174"/>
      <c r="X330" s="175"/>
      <c r="Y330" s="175"/>
      <c r="Z330" s="183" t="s">
        <v>495</v>
      </c>
      <c r="AA330" s="174"/>
      <c r="AB330" s="174"/>
      <c r="AC330" s="174"/>
      <c r="AD330" s="174"/>
      <c r="AE330" s="175"/>
      <c r="AF330" s="176"/>
      <c r="AG330" s="185"/>
      <c r="AH330" s="185"/>
      <c r="AI330" s="201"/>
      <c r="AJ330" s="273">
        <f ca="1">(COUNTA(OFFSET(D330,0,WEEKDAY($A$3,2)):AF330))+IF(AND((_xlfn.DAYS((EOMONTH($A$3,0)),$A$3)=27),(WEEKDAY($A$3,2))=1),0,(COUNTA(E330:(OFFSET(D330,0,(_xlfn.DAYS((EOMONTH($A$3,0)),$A$3))+(WEEKDAY($A$3,2))-28)))))</f>
        <v>4</v>
      </c>
    </row>
    <row r="331" spans="1:36" ht="16.5" customHeight="1" x14ac:dyDescent="0.25">
      <c r="A331" s="200" t="s">
        <v>32</v>
      </c>
      <c r="B331" s="177" t="s">
        <v>348</v>
      </c>
      <c r="C331" s="177">
        <v>4</v>
      </c>
      <c r="D331" s="177">
        <v>1</v>
      </c>
      <c r="E331" s="183" t="s">
        <v>495</v>
      </c>
      <c r="F331" s="174"/>
      <c r="G331" s="174"/>
      <c r="H331" s="174"/>
      <c r="I331" s="174"/>
      <c r="J331" s="175"/>
      <c r="K331" s="175"/>
      <c r="L331" s="183" t="s">
        <v>495</v>
      </c>
      <c r="M331" s="174"/>
      <c r="N331" s="174"/>
      <c r="O331" s="174"/>
      <c r="P331" s="174"/>
      <c r="Q331" s="175"/>
      <c r="R331" s="175"/>
      <c r="S331" s="183" t="s">
        <v>495</v>
      </c>
      <c r="T331" s="174"/>
      <c r="U331" s="174"/>
      <c r="V331" s="174"/>
      <c r="W331" s="174"/>
      <c r="X331" s="175"/>
      <c r="Y331" s="175"/>
      <c r="Z331" s="183" t="s">
        <v>495</v>
      </c>
      <c r="AA331" s="174"/>
      <c r="AB331" s="174"/>
      <c r="AC331" s="174"/>
      <c r="AD331" s="174"/>
      <c r="AE331" s="175"/>
      <c r="AF331" s="176"/>
      <c r="AG331" s="185"/>
      <c r="AH331" s="185"/>
      <c r="AI331" s="201"/>
      <c r="AJ331" s="273">
        <f ca="1">(COUNTA(OFFSET(D331,0,WEEKDAY($A$3,2)):AF331))+IF(AND((_xlfn.DAYS((EOMONTH($A$3,0)),$A$3)=27),(WEEKDAY($A$3,2))=1),0,(COUNTA(E331:(OFFSET(D331,0,(_xlfn.DAYS((EOMONTH($A$3,0)),$A$3))+(WEEKDAY($A$3,2))-28)))))</f>
        <v>4</v>
      </c>
    </row>
    <row r="332" spans="1:36" ht="16.5" customHeight="1" x14ac:dyDescent="0.25">
      <c r="A332" s="200" t="s">
        <v>32</v>
      </c>
      <c r="B332" s="177" t="s">
        <v>349</v>
      </c>
      <c r="C332" s="177">
        <v>4</v>
      </c>
      <c r="D332" s="177">
        <v>232</v>
      </c>
      <c r="E332" s="183" t="s">
        <v>495</v>
      </c>
      <c r="F332" s="174"/>
      <c r="G332" s="174"/>
      <c r="H332" s="174"/>
      <c r="I332" s="174"/>
      <c r="J332" s="175"/>
      <c r="K332" s="175"/>
      <c r="L332" s="183" t="s">
        <v>495</v>
      </c>
      <c r="M332" s="174"/>
      <c r="N332" s="174"/>
      <c r="O332" s="174"/>
      <c r="P332" s="174"/>
      <c r="Q332" s="175"/>
      <c r="R332" s="175"/>
      <c r="S332" s="183" t="s">
        <v>495</v>
      </c>
      <c r="T332" s="174"/>
      <c r="U332" s="174"/>
      <c r="V332" s="174"/>
      <c r="W332" s="174"/>
      <c r="X332" s="175"/>
      <c r="Y332" s="175"/>
      <c r="Z332" s="183" t="s">
        <v>495</v>
      </c>
      <c r="AA332" s="174"/>
      <c r="AB332" s="174"/>
      <c r="AC332" s="174"/>
      <c r="AD332" s="174"/>
      <c r="AE332" s="175"/>
      <c r="AF332" s="176"/>
      <c r="AG332" s="185"/>
      <c r="AH332" s="185"/>
      <c r="AI332" s="201"/>
      <c r="AJ332" s="273">
        <f ca="1">(COUNTA(OFFSET(D332,0,WEEKDAY($A$3,2)):AF332))+IF(AND((_xlfn.DAYS((EOMONTH($A$3,0)),$A$3)=27),(WEEKDAY($A$3,2))=1),0,(COUNTA(E332:(OFFSET(D332,0,(_xlfn.DAYS((EOMONTH($A$3,0)),$A$3))+(WEEKDAY($A$3,2))-28)))))</f>
        <v>4</v>
      </c>
    </row>
    <row r="333" spans="1:36" ht="16.5" customHeight="1" x14ac:dyDescent="0.25">
      <c r="A333" s="200" t="s">
        <v>32</v>
      </c>
      <c r="B333" s="177" t="s">
        <v>350</v>
      </c>
      <c r="C333" s="177">
        <v>4</v>
      </c>
      <c r="D333" s="177">
        <v>2480</v>
      </c>
      <c r="E333" s="183" t="s">
        <v>495</v>
      </c>
      <c r="F333" s="174"/>
      <c r="G333" s="174"/>
      <c r="H333" s="174"/>
      <c r="I333" s="174"/>
      <c r="J333" s="175"/>
      <c r="K333" s="175"/>
      <c r="L333" s="183" t="s">
        <v>495</v>
      </c>
      <c r="M333" s="174"/>
      <c r="N333" s="174"/>
      <c r="O333" s="174"/>
      <c r="P333" s="174"/>
      <c r="Q333" s="175"/>
      <c r="R333" s="175"/>
      <c r="S333" s="183" t="s">
        <v>495</v>
      </c>
      <c r="T333" s="174"/>
      <c r="U333" s="174"/>
      <c r="V333" s="174"/>
      <c r="W333" s="174"/>
      <c r="X333" s="175"/>
      <c r="Y333" s="175"/>
      <c r="Z333" s="183" t="s">
        <v>495</v>
      </c>
      <c r="AA333" s="174"/>
      <c r="AB333" s="174"/>
      <c r="AC333" s="174"/>
      <c r="AD333" s="174"/>
      <c r="AE333" s="175"/>
      <c r="AF333" s="176"/>
      <c r="AG333" s="185"/>
      <c r="AH333" s="185"/>
      <c r="AI333" s="201"/>
      <c r="AJ333" s="273">
        <f ca="1">(COUNTA(OFFSET(D333,0,WEEKDAY($A$3,2)):AF333))+IF(AND((_xlfn.DAYS((EOMONTH($A$3,0)),$A$3)=27),(WEEKDAY($A$3,2))=1),0,(COUNTA(E333:(OFFSET(D333,0,(_xlfn.DAYS((EOMONTH($A$3,0)),$A$3))+(WEEKDAY($A$3,2))-28)))))</f>
        <v>4</v>
      </c>
    </row>
    <row r="334" spans="1:36" ht="16.5" customHeight="1" x14ac:dyDescent="0.25">
      <c r="A334" s="200" t="s">
        <v>32</v>
      </c>
      <c r="B334" s="177" t="s">
        <v>350</v>
      </c>
      <c r="C334" s="177">
        <v>12</v>
      </c>
      <c r="D334" s="177">
        <v>352</v>
      </c>
      <c r="E334" s="183" t="s">
        <v>495</v>
      </c>
      <c r="F334" s="174"/>
      <c r="G334" s="183" t="s">
        <v>495</v>
      </c>
      <c r="H334" s="174"/>
      <c r="I334" s="183" t="s">
        <v>495</v>
      </c>
      <c r="J334" s="175"/>
      <c r="K334" s="175"/>
      <c r="L334" s="183" t="s">
        <v>495</v>
      </c>
      <c r="M334" s="174"/>
      <c r="N334" s="183" t="s">
        <v>495</v>
      </c>
      <c r="O334" s="174"/>
      <c r="P334" s="183" t="s">
        <v>495</v>
      </c>
      <c r="Q334" s="175"/>
      <c r="R334" s="175"/>
      <c r="S334" s="183" t="s">
        <v>495</v>
      </c>
      <c r="T334" s="174"/>
      <c r="U334" s="183" t="s">
        <v>495</v>
      </c>
      <c r="V334" s="174"/>
      <c r="W334" s="183" t="s">
        <v>495</v>
      </c>
      <c r="X334" s="175"/>
      <c r="Y334" s="175"/>
      <c r="Z334" s="183" t="s">
        <v>495</v>
      </c>
      <c r="AA334" s="174"/>
      <c r="AB334" s="183" t="s">
        <v>495</v>
      </c>
      <c r="AC334" s="174"/>
      <c r="AD334" s="183" t="s">
        <v>495</v>
      </c>
      <c r="AE334" s="175"/>
      <c r="AF334" s="176"/>
      <c r="AG334" s="185"/>
      <c r="AH334" s="185"/>
      <c r="AI334" s="201"/>
      <c r="AJ334" s="273">
        <f ca="1">(COUNTA(OFFSET(D334,0,WEEKDAY($A$3,2)):AF334))+IF(AND((_xlfn.DAYS((EOMONTH($A$3,0)),$A$3)=27),(WEEKDAY($A$3,2))=1),0,(COUNTA(E334:(OFFSET(D334,0,(_xlfn.DAYS((EOMONTH($A$3,0)),$A$3))+(WEEKDAY($A$3,2))-28)))))</f>
        <v>12</v>
      </c>
    </row>
    <row r="335" spans="1:36" ht="16.5" customHeight="1" x14ac:dyDescent="0.25">
      <c r="A335" s="200" t="s">
        <v>32</v>
      </c>
      <c r="B335" s="177" t="s">
        <v>391</v>
      </c>
      <c r="C335" s="177">
        <v>1</v>
      </c>
      <c r="D335" s="177">
        <v>1500</v>
      </c>
      <c r="E335" s="183" t="s">
        <v>495</v>
      </c>
      <c r="F335" s="174"/>
      <c r="G335" s="174"/>
      <c r="H335" s="174"/>
      <c r="I335" s="174"/>
      <c r="J335" s="175"/>
      <c r="K335" s="175"/>
      <c r="L335" s="174"/>
      <c r="M335" s="174"/>
      <c r="N335" s="174"/>
      <c r="O335" s="174"/>
      <c r="P335" s="174"/>
      <c r="Q335" s="175"/>
      <c r="R335" s="175"/>
      <c r="S335" s="174"/>
      <c r="T335" s="174"/>
      <c r="U335" s="174"/>
      <c r="V335" s="174"/>
      <c r="W335" s="174"/>
      <c r="X335" s="175"/>
      <c r="Y335" s="175"/>
      <c r="Z335" s="174"/>
      <c r="AA335" s="174"/>
      <c r="AB335" s="174"/>
      <c r="AC335" s="174"/>
      <c r="AD335" s="174"/>
      <c r="AE335" s="175"/>
      <c r="AF335" s="176"/>
      <c r="AG335" s="185"/>
      <c r="AH335" s="185"/>
      <c r="AI335" s="201"/>
      <c r="AJ335" s="273">
        <f ca="1">(COUNTA(OFFSET(D335,0,WEEKDAY($A$3,2)):AF335))+IF(AND((_xlfn.DAYS((EOMONTH($A$3,0)),$A$3)=27),(WEEKDAY($A$3,2))=1),0,(COUNTA(E335:(OFFSET(D335,0,(_xlfn.DAYS((EOMONTH($A$3,0)),$A$3))+(WEEKDAY($A$3,2))-28)))))</f>
        <v>1</v>
      </c>
    </row>
    <row r="336" spans="1:36" ht="16.5" customHeight="1" x14ac:dyDescent="0.25">
      <c r="A336" s="200" t="s">
        <v>151</v>
      </c>
      <c r="B336" s="177" t="s">
        <v>346</v>
      </c>
      <c r="C336" s="177">
        <v>2</v>
      </c>
      <c r="D336" s="177">
        <v>12</v>
      </c>
      <c r="E336" s="183" t="s">
        <v>495</v>
      </c>
      <c r="F336" s="174"/>
      <c r="G336" s="174"/>
      <c r="H336" s="174"/>
      <c r="I336" s="174"/>
      <c r="J336" s="175"/>
      <c r="K336" s="175"/>
      <c r="L336" s="174"/>
      <c r="M336" s="174"/>
      <c r="N336" s="174"/>
      <c r="O336" s="174"/>
      <c r="P336" s="174"/>
      <c r="Q336" s="175"/>
      <c r="R336" s="175"/>
      <c r="S336" s="183" t="s">
        <v>495</v>
      </c>
      <c r="T336" s="174"/>
      <c r="U336" s="174"/>
      <c r="V336" s="174"/>
      <c r="W336" s="174"/>
      <c r="X336" s="175"/>
      <c r="Y336" s="175"/>
      <c r="Z336" s="174"/>
      <c r="AA336" s="174"/>
      <c r="AB336" s="174"/>
      <c r="AC336" s="174"/>
      <c r="AD336" s="174"/>
      <c r="AE336" s="175"/>
      <c r="AF336" s="176"/>
      <c r="AG336" s="185"/>
      <c r="AH336" s="185"/>
      <c r="AI336" s="201"/>
      <c r="AJ336" s="273">
        <f ca="1">(COUNTA(OFFSET(D336,0,WEEKDAY($A$3,2)):AF336))+IF(AND((_xlfn.DAYS((EOMONTH($A$3,0)),$A$3)=27),(WEEKDAY($A$3,2))=1),0,(COUNTA(E336:(OFFSET(D336,0,(_xlfn.DAYS((EOMONTH($A$3,0)),$A$3))+(WEEKDAY($A$3,2))-28)))))</f>
        <v>2</v>
      </c>
    </row>
    <row r="337" spans="1:36" ht="16.5" customHeight="1" x14ac:dyDescent="0.25">
      <c r="A337" s="200" t="s">
        <v>151</v>
      </c>
      <c r="B337" s="177" t="s">
        <v>347</v>
      </c>
      <c r="C337" s="177">
        <v>4</v>
      </c>
      <c r="D337" s="177">
        <v>2</v>
      </c>
      <c r="E337" s="183" t="s">
        <v>495</v>
      </c>
      <c r="F337" s="174"/>
      <c r="G337" s="174"/>
      <c r="H337" s="174"/>
      <c r="I337" s="174"/>
      <c r="J337" s="175"/>
      <c r="K337" s="175"/>
      <c r="L337" s="183" t="s">
        <v>495</v>
      </c>
      <c r="M337" s="174"/>
      <c r="N337" s="174"/>
      <c r="O337" s="174"/>
      <c r="P337" s="174"/>
      <c r="Q337" s="175"/>
      <c r="R337" s="175"/>
      <c r="S337" s="183" t="s">
        <v>495</v>
      </c>
      <c r="T337" s="174"/>
      <c r="U337" s="174"/>
      <c r="V337" s="174"/>
      <c r="W337" s="174"/>
      <c r="X337" s="175"/>
      <c r="Y337" s="175"/>
      <c r="Z337" s="183" t="s">
        <v>495</v>
      </c>
      <c r="AA337" s="174"/>
      <c r="AB337" s="174"/>
      <c r="AC337" s="174"/>
      <c r="AD337" s="174"/>
      <c r="AE337" s="175"/>
      <c r="AF337" s="176"/>
      <c r="AG337" s="185"/>
      <c r="AH337" s="185"/>
      <c r="AI337" s="201"/>
      <c r="AJ337" s="273">
        <f ca="1">(COUNTA(OFFSET(D337,0,WEEKDAY($A$3,2)):AF337))+IF(AND((_xlfn.DAYS((EOMONTH($A$3,0)),$A$3)=27),(WEEKDAY($A$3,2))=1),0,(COUNTA(E337:(OFFSET(D337,0,(_xlfn.DAYS((EOMONTH($A$3,0)),$A$3))+(WEEKDAY($A$3,2))-28)))))</f>
        <v>4</v>
      </c>
    </row>
    <row r="338" spans="1:36" ht="16.5" customHeight="1" x14ac:dyDescent="0.25">
      <c r="A338" s="200" t="s">
        <v>151</v>
      </c>
      <c r="B338" s="177" t="s">
        <v>350</v>
      </c>
      <c r="C338" s="177">
        <v>2</v>
      </c>
      <c r="D338" s="177">
        <v>246</v>
      </c>
      <c r="E338" s="183" t="s">
        <v>495</v>
      </c>
      <c r="F338" s="174"/>
      <c r="G338" s="174"/>
      <c r="H338" s="174"/>
      <c r="I338" s="174"/>
      <c r="J338" s="175"/>
      <c r="K338" s="175"/>
      <c r="L338" s="174"/>
      <c r="M338" s="174"/>
      <c r="N338" s="174"/>
      <c r="O338" s="174"/>
      <c r="P338" s="174"/>
      <c r="Q338" s="175"/>
      <c r="R338" s="175"/>
      <c r="S338" s="183" t="s">
        <v>495</v>
      </c>
      <c r="T338" s="174"/>
      <c r="U338" s="174"/>
      <c r="V338" s="174"/>
      <c r="W338" s="174"/>
      <c r="X338" s="175"/>
      <c r="Y338" s="175"/>
      <c r="Z338" s="174"/>
      <c r="AA338" s="174"/>
      <c r="AB338" s="174"/>
      <c r="AC338" s="174"/>
      <c r="AD338" s="174"/>
      <c r="AE338" s="175"/>
      <c r="AF338" s="176"/>
      <c r="AG338" s="185"/>
      <c r="AH338" s="185"/>
      <c r="AI338" s="201"/>
      <c r="AJ338" s="273">
        <f ca="1">(COUNTA(OFFSET(D338,0,WEEKDAY($A$3,2)):AF338))+IF(AND((_xlfn.DAYS((EOMONTH($A$3,0)),$A$3)=27),(WEEKDAY($A$3,2))=1),0,(COUNTA(E338:(OFFSET(D338,0,(_xlfn.DAYS((EOMONTH($A$3,0)),$A$3))+(WEEKDAY($A$3,2))-28)))))</f>
        <v>2</v>
      </c>
    </row>
    <row r="339" spans="1:36" ht="16.5" customHeight="1" x14ac:dyDescent="0.25">
      <c r="A339" s="200" t="s">
        <v>151</v>
      </c>
      <c r="B339" s="177" t="s">
        <v>391</v>
      </c>
      <c r="C339" s="177">
        <v>1</v>
      </c>
      <c r="D339" s="177">
        <v>357</v>
      </c>
      <c r="E339" s="183" t="s">
        <v>495</v>
      </c>
      <c r="F339" s="174"/>
      <c r="G339" s="174"/>
      <c r="H339" s="174"/>
      <c r="I339" s="174"/>
      <c r="J339" s="175"/>
      <c r="K339" s="175"/>
      <c r="L339" s="174"/>
      <c r="M339" s="174"/>
      <c r="N339" s="174"/>
      <c r="O339" s="174"/>
      <c r="P339" s="174"/>
      <c r="Q339" s="175"/>
      <c r="R339" s="175"/>
      <c r="S339" s="174"/>
      <c r="T339" s="174"/>
      <c r="U339" s="174"/>
      <c r="V339" s="174"/>
      <c r="W339" s="174"/>
      <c r="X339" s="175"/>
      <c r="Y339" s="175"/>
      <c r="Z339" s="174"/>
      <c r="AA339" s="174"/>
      <c r="AB339" s="174"/>
      <c r="AC339" s="174"/>
      <c r="AD339" s="174"/>
      <c r="AE339" s="175"/>
      <c r="AF339" s="176"/>
      <c r="AG339" s="185"/>
      <c r="AH339" s="185"/>
      <c r="AI339" s="201"/>
      <c r="AJ339" s="273">
        <f ca="1">(COUNTA(OFFSET(D339,0,WEEKDAY($A$3,2)):AF339))+IF(AND((_xlfn.DAYS((EOMONTH($A$3,0)),$A$3)=27),(WEEKDAY($A$3,2))=1),0,(COUNTA(E339:(OFFSET(D339,0,(_xlfn.DAYS((EOMONTH($A$3,0)),$A$3))+(WEEKDAY($A$3,2))-28)))))</f>
        <v>1</v>
      </c>
    </row>
    <row r="340" spans="1:36" ht="16.5" customHeight="1" x14ac:dyDescent="0.25">
      <c r="A340" s="200" t="s">
        <v>152</v>
      </c>
      <c r="B340" s="177" t="s">
        <v>347</v>
      </c>
      <c r="C340" s="177">
        <v>12</v>
      </c>
      <c r="D340" s="177">
        <v>4</v>
      </c>
      <c r="E340" s="183" t="s">
        <v>495</v>
      </c>
      <c r="F340" s="174"/>
      <c r="G340" s="183" t="s">
        <v>495</v>
      </c>
      <c r="H340" s="174"/>
      <c r="I340" s="183" t="s">
        <v>495</v>
      </c>
      <c r="J340" s="175"/>
      <c r="K340" s="175"/>
      <c r="L340" s="183" t="s">
        <v>495</v>
      </c>
      <c r="M340" s="174"/>
      <c r="N340" s="183" t="s">
        <v>495</v>
      </c>
      <c r="O340" s="174"/>
      <c r="P340" s="183" t="s">
        <v>495</v>
      </c>
      <c r="Q340" s="175"/>
      <c r="R340" s="175"/>
      <c r="S340" s="183" t="s">
        <v>495</v>
      </c>
      <c r="T340" s="174"/>
      <c r="U340" s="183" t="s">
        <v>495</v>
      </c>
      <c r="V340" s="174"/>
      <c r="W340" s="183" t="s">
        <v>495</v>
      </c>
      <c r="X340" s="175"/>
      <c r="Y340" s="175"/>
      <c r="Z340" s="183" t="s">
        <v>495</v>
      </c>
      <c r="AA340" s="174"/>
      <c r="AB340" s="183" t="s">
        <v>495</v>
      </c>
      <c r="AC340" s="174"/>
      <c r="AD340" s="183" t="s">
        <v>495</v>
      </c>
      <c r="AE340" s="175"/>
      <c r="AF340" s="176"/>
      <c r="AG340" s="185"/>
      <c r="AH340" s="185"/>
      <c r="AI340" s="201"/>
      <c r="AJ340" s="273">
        <f ca="1">(COUNTA(OFFSET(D340,0,WEEKDAY($A$3,2)):AF340))+IF(AND((_xlfn.DAYS((EOMONTH($A$3,0)),$A$3)=27),(WEEKDAY($A$3,2))=1),0,(COUNTA(E340:(OFFSET(D340,0,(_xlfn.DAYS((EOMONTH($A$3,0)),$A$3))+(WEEKDAY($A$3,2))-28)))))</f>
        <v>12</v>
      </c>
    </row>
    <row r="341" spans="1:36" ht="16.5" customHeight="1" x14ac:dyDescent="0.25">
      <c r="A341" s="200" t="s">
        <v>152</v>
      </c>
      <c r="B341" s="177" t="s">
        <v>348</v>
      </c>
      <c r="C341" s="177">
        <v>12</v>
      </c>
      <c r="D341" s="177">
        <v>1</v>
      </c>
      <c r="E341" s="183" t="s">
        <v>495</v>
      </c>
      <c r="F341" s="174"/>
      <c r="G341" s="183" t="s">
        <v>495</v>
      </c>
      <c r="H341" s="174"/>
      <c r="I341" s="183" t="s">
        <v>495</v>
      </c>
      <c r="J341" s="175"/>
      <c r="K341" s="175"/>
      <c r="L341" s="183" t="s">
        <v>495</v>
      </c>
      <c r="M341" s="174"/>
      <c r="N341" s="183" t="s">
        <v>495</v>
      </c>
      <c r="O341" s="174"/>
      <c r="P341" s="183" t="s">
        <v>495</v>
      </c>
      <c r="Q341" s="175"/>
      <c r="R341" s="175"/>
      <c r="S341" s="183" t="s">
        <v>495</v>
      </c>
      <c r="T341" s="174"/>
      <c r="U341" s="183" t="s">
        <v>495</v>
      </c>
      <c r="V341" s="174"/>
      <c r="W341" s="183" t="s">
        <v>495</v>
      </c>
      <c r="X341" s="175"/>
      <c r="Y341" s="175"/>
      <c r="Z341" s="183" t="s">
        <v>495</v>
      </c>
      <c r="AA341" s="174"/>
      <c r="AB341" s="183" t="s">
        <v>495</v>
      </c>
      <c r="AC341" s="174"/>
      <c r="AD341" s="183" t="s">
        <v>495</v>
      </c>
      <c r="AE341" s="175"/>
      <c r="AF341" s="176"/>
      <c r="AG341" s="185"/>
      <c r="AH341" s="185"/>
      <c r="AI341" s="201"/>
      <c r="AJ341" s="273">
        <f ca="1">(COUNTA(OFFSET(D341,0,WEEKDAY($A$3,2)):AF341))+IF(AND((_xlfn.DAYS((EOMONTH($A$3,0)),$A$3)=27),(WEEKDAY($A$3,2))=1),0,(COUNTA(E341:(OFFSET(D341,0,(_xlfn.DAYS((EOMONTH($A$3,0)),$A$3))+(WEEKDAY($A$3,2))-28)))))</f>
        <v>12</v>
      </c>
    </row>
    <row r="342" spans="1:36" ht="16.5" customHeight="1" x14ac:dyDescent="0.25">
      <c r="A342" s="200" t="s">
        <v>152</v>
      </c>
      <c r="B342" s="177" t="s">
        <v>350</v>
      </c>
      <c r="C342" s="177">
        <v>4</v>
      </c>
      <c r="D342" s="177">
        <v>457</v>
      </c>
      <c r="E342" s="183" t="s">
        <v>495</v>
      </c>
      <c r="F342" s="174"/>
      <c r="G342" s="174"/>
      <c r="H342" s="174"/>
      <c r="I342" s="174"/>
      <c r="J342" s="175"/>
      <c r="K342" s="175"/>
      <c r="L342" s="183" t="s">
        <v>495</v>
      </c>
      <c r="M342" s="174"/>
      <c r="N342" s="174"/>
      <c r="O342" s="174"/>
      <c r="P342" s="174"/>
      <c r="Q342" s="175"/>
      <c r="R342" s="175"/>
      <c r="S342" s="183" t="s">
        <v>495</v>
      </c>
      <c r="T342" s="174"/>
      <c r="U342" s="174"/>
      <c r="V342" s="174"/>
      <c r="W342" s="174"/>
      <c r="X342" s="175"/>
      <c r="Y342" s="175"/>
      <c r="Z342" s="183" t="s">
        <v>495</v>
      </c>
      <c r="AA342" s="174"/>
      <c r="AB342" s="174"/>
      <c r="AC342" s="174"/>
      <c r="AD342" s="174"/>
      <c r="AE342" s="175"/>
      <c r="AF342" s="176"/>
      <c r="AG342" s="185"/>
      <c r="AH342" s="185"/>
      <c r="AI342" s="201"/>
      <c r="AJ342" s="273">
        <f ca="1">(COUNTA(OFFSET(D342,0,WEEKDAY($A$3,2)):AF342))+IF(AND((_xlfn.DAYS((EOMONTH($A$3,0)),$A$3)=27),(WEEKDAY($A$3,2))=1),0,(COUNTA(E342:(OFFSET(D342,0,(_xlfn.DAYS((EOMONTH($A$3,0)),$A$3))+(WEEKDAY($A$3,2))-28)))))</f>
        <v>4</v>
      </c>
    </row>
    <row r="343" spans="1:36" ht="16.5" customHeight="1" x14ac:dyDescent="0.25">
      <c r="A343" s="200" t="s">
        <v>152</v>
      </c>
      <c r="B343" s="177" t="s">
        <v>350</v>
      </c>
      <c r="C343" s="177">
        <v>12</v>
      </c>
      <c r="D343" s="177">
        <v>173.24</v>
      </c>
      <c r="E343" s="183" t="s">
        <v>495</v>
      </c>
      <c r="F343" s="174"/>
      <c r="G343" s="183" t="s">
        <v>495</v>
      </c>
      <c r="H343" s="174"/>
      <c r="I343" s="183" t="s">
        <v>495</v>
      </c>
      <c r="J343" s="175"/>
      <c r="K343" s="175"/>
      <c r="L343" s="183" t="s">
        <v>495</v>
      </c>
      <c r="M343" s="174"/>
      <c r="N343" s="183" t="s">
        <v>495</v>
      </c>
      <c r="O343" s="174"/>
      <c r="P343" s="183" t="s">
        <v>495</v>
      </c>
      <c r="Q343" s="175"/>
      <c r="R343" s="175"/>
      <c r="S343" s="183" t="s">
        <v>495</v>
      </c>
      <c r="T343" s="174"/>
      <c r="U343" s="183" t="s">
        <v>495</v>
      </c>
      <c r="V343" s="174"/>
      <c r="W343" s="183" t="s">
        <v>495</v>
      </c>
      <c r="X343" s="175"/>
      <c r="Y343" s="175"/>
      <c r="Z343" s="183" t="s">
        <v>495</v>
      </c>
      <c r="AA343" s="174"/>
      <c r="AB343" s="183" t="s">
        <v>495</v>
      </c>
      <c r="AC343" s="174"/>
      <c r="AD343" s="183" t="s">
        <v>495</v>
      </c>
      <c r="AE343" s="175"/>
      <c r="AF343" s="176"/>
      <c r="AG343" s="185"/>
      <c r="AH343" s="185"/>
      <c r="AI343" s="201"/>
      <c r="AJ343" s="273">
        <f ca="1">(COUNTA(OFFSET(D343,0,WEEKDAY($A$3,2)):AF343))+IF(AND((_xlfn.DAYS((EOMONTH($A$3,0)),$A$3)=27),(WEEKDAY($A$3,2))=1),0,(COUNTA(E343:(OFFSET(D343,0,(_xlfn.DAYS((EOMONTH($A$3,0)),$A$3))+(WEEKDAY($A$3,2))-28)))))</f>
        <v>12</v>
      </c>
    </row>
    <row r="344" spans="1:36" ht="16.5" customHeight="1" x14ac:dyDescent="0.25">
      <c r="A344" s="200" t="s">
        <v>152</v>
      </c>
      <c r="B344" s="177" t="s">
        <v>391</v>
      </c>
      <c r="C344" s="177">
        <v>2</v>
      </c>
      <c r="D344" s="177">
        <v>457</v>
      </c>
      <c r="E344" s="183" t="s">
        <v>495</v>
      </c>
      <c r="F344" s="174"/>
      <c r="G344" s="174"/>
      <c r="H344" s="174"/>
      <c r="I344" s="174"/>
      <c r="J344" s="175"/>
      <c r="K344" s="175"/>
      <c r="L344" s="174"/>
      <c r="M344" s="174"/>
      <c r="N344" s="174"/>
      <c r="O344" s="174"/>
      <c r="P344" s="174"/>
      <c r="Q344" s="175"/>
      <c r="R344" s="175"/>
      <c r="S344" s="183" t="s">
        <v>495</v>
      </c>
      <c r="T344" s="174"/>
      <c r="U344" s="174"/>
      <c r="V344" s="174"/>
      <c r="W344" s="174"/>
      <c r="X344" s="175"/>
      <c r="Y344" s="175"/>
      <c r="Z344" s="174"/>
      <c r="AA344" s="174"/>
      <c r="AB344" s="174"/>
      <c r="AC344" s="174"/>
      <c r="AD344" s="174"/>
      <c r="AE344" s="175"/>
      <c r="AF344" s="176"/>
      <c r="AG344" s="185"/>
      <c r="AH344" s="185"/>
      <c r="AI344" s="201"/>
      <c r="AJ344" s="273">
        <f ca="1">(COUNTA(OFFSET(D344,0,WEEKDAY($A$3,2)):AF344))+IF(AND((_xlfn.DAYS((EOMONTH($A$3,0)),$A$3)=27),(WEEKDAY($A$3,2))=1),0,(COUNTA(E344:(OFFSET(D344,0,(_xlfn.DAYS((EOMONTH($A$3,0)),$A$3))+(WEEKDAY($A$3,2))-28)))))</f>
        <v>2</v>
      </c>
    </row>
    <row r="345" spans="1:36" ht="16.5" customHeight="1" x14ac:dyDescent="0.25">
      <c r="A345" s="200" t="s">
        <v>478</v>
      </c>
      <c r="B345" s="177" t="s">
        <v>346</v>
      </c>
      <c r="C345" s="177">
        <v>4</v>
      </c>
      <c r="D345" s="177">
        <v>42</v>
      </c>
      <c r="E345" s="183" t="s">
        <v>495</v>
      </c>
      <c r="F345" s="174"/>
      <c r="G345" s="174"/>
      <c r="H345" s="174"/>
      <c r="I345" s="174"/>
      <c r="J345" s="175"/>
      <c r="K345" s="175"/>
      <c r="L345" s="183" t="s">
        <v>495</v>
      </c>
      <c r="M345" s="174"/>
      <c r="N345" s="174"/>
      <c r="O345" s="174"/>
      <c r="P345" s="174"/>
      <c r="Q345" s="175"/>
      <c r="R345" s="175"/>
      <c r="S345" s="183" t="s">
        <v>495</v>
      </c>
      <c r="T345" s="174"/>
      <c r="U345" s="174"/>
      <c r="V345" s="174"/>
      <c r="W345" s="174"/>
      <c r="X345" s="175"/>
      <c r="Y345" s="175"/>
      <c r="Z345" s="183" t="s">
        <v>495</v>
      </c>
      <c r="AA345" s="174"/>
      <c r="AB345" s="174"/>
      <c r="AC345" s="174"/>
      <c r="AD345" s="174"/>
      <c r="AE345" s="175"/>
      <c r="AF345" s="176"/>
      <c r="AG345" s="185"/>
      <c r="AH345" s="185"/>
      <c r="AI345" s="201"/>
      <c r="AJ345" s="273">
        <f ca="1">(COUNTA(OFFSET(D345,0,WEEKDAY($A$3,2)):AF345))+IF(AND((_xlfn.DAYS((EOMONTH($A$3,0)),$A$3)=27),(WEEKDAY($A$3,2))=1),0,(COUNTA(E345:(OFFSET(D345,0,(_xlfn.DAYS((EOMONTH($A$3,0)),$A$3))+(WEEKDAY($A$3,2))-28)))))</f>
        <v>4</v>
      </c>
    </row>
    <row r="346" spans="1:36" ht="16.5" customHeight="1" x14ac:dyDescent="0.25">
      <c r="A346" s="200" t="s">
        <v>478</v>
      </c>
      <c r="B346" s="177" t="s">
        <v>347</v>
      </c>
      <c r="C346" s="177">
        <v>2</v>
      </c>
      <c r="D346" s="177">
        <v>1</v>
      </c>
      <c r="E346" s="183" t="s">
        <v>495</v>
      </c>
      <c r="F346" s="174"/>
      <c r="G346" s="174"/>
      <c r="H346" s="174"/>
      <c r="I346" s="174"/>
      <c r="J346" s="175"/>
      <c r="K346" s="175"/>
      <c r="L346" s="174"/>
      <c r="M346" s="174"/>
      <c r="N346" s="174"/>
      <c r="O346" s="174"/>
      <c r="P346" s="174"/>
      <c r="Q346" s="175"/>
      <c r="R346" s="175"/>
      <c r="S346" s="183" t="s">
        <v>495</v>
      </c>
      <c r="T346" s="174"/>
      <c r="U346" s="174"/>
      <c r="V346" s="174"/>
      <c r="W346" s="174"/>
      <c r="X346" s="175"/>
      <c r="Y346" s="175"/>
      <c r="Z346" s="174"/>
      <c r="AA346" s="174"/>
      <c r="AB346" s="174"/>
      <c r="AC346" s="174"/>
      <c r="AD346" s="174"/>
      <c r="AE346" s="175"/>
      <c r="AF346" s="176"/>
      <c r="AG346" s="185"/>
      <c r="AH346" s="185"/>
      <c r="AI346" s="201"/>
      <c r="AJ346" s="273">
        <f ca="1">(COUNTA(OFFSET(D346,0,WEEKDAY($A$3,2)):AF346))+IF(AND((_xlfn.DAYS((EOMONTH($A$3,0)),$A$3)=27),(WEEKDAY($A$3,2))=1),0,(COUNTA(E346:(OFFSET(D346,0,(_xlfn.DAYS((EOMONTH($A$3,0)),$A$3))+(WEEKDAY($A$3,2))-28)))))</f>
        <v>2</v>
      </c>
    </row>
    <row r="347" spans="1:36" ht="16.5" customHeight="1" x14ac:dyDescent="0.25">
      <c r="A347" s="200" t="s">
        <v>153</v>
      </c>
      <c r="B347" s="177" t="s">
        <v>346</v>
      </c>
      <c r="C347" s="177">
        <v>2</v>
      </c>
      <c r="D347" s="177">
        <v>25</v>
      </c>
      <c r="E347" s="183" t="s">
        <v>495</v>
      </c>
      <c r="F347" s="174"/>
      <c r="G347" s="174"/>
      <c r="H347" s="174"/>
      <c r="I347" s="174"/>
      <c r="J347" s="175"/>
      <c r="K347" s="175"/>
      <c r="L347" s="174"/>
      <c r="M347" s="174"/>
      <c r="N347" s="174"/>
      <c r="O347" s="174"/>
      <c r="P347" s="174"/>
      <c r="Q347" s="175"/>
      <c r="R347" s="175"/>
      <c r="S347" s="183" t="s">
        <v>495</v>
      </c>
      <c r="T347" s="174"/>
      <c r="U347" s="174"/>
      <c r="V347" s="174"/>
      <c r="W347" s="174"/>
      <c r="X347" s="175"/>
      <c r="Y347" s="175"/>
      <c r="Z347" s="174"/>
      <c r="AA347" s="174"/>
      <c r="AB347" s="174"/>
      <c r="AC347" s="174"/>
      <c r="AD347" s="174"/>
      <c r="AE347" s="175"/>
      <c r="AF347" s="176"/>
      <c r="AG347" s="185"/>
      <c r="AH347" s="185"/>
      <c r="AI347" s="201"/>
      <c r="AJ347" s="273">
        <f ca="1">(COUNTA(OFFSET(D347,0,WEEKDAY($A$3,2)):AF347))+IF(AND((_xlfn.DAYS((EOMONTH($A$3,0)),$A$3)=27),(WEEKDAY($A$3,2))=1),0,(COUNTA(E347:(OFFSET(D347,0,(_xlfn.DAYS((EOMONTH($A$3,0)),$A$3))+(WEEKDAY($A$3,2))-28)))))</f>
        <v>2</v>
      </c>
    </row>
    <row r="348" spans="1:36" ht="16.5" customHeight="1" x14ac:dyDescent="0.25">
      <c r="A348" s="200" t="s">
        <v>153</v>
      </c>
      <c r="B348" s="177" t="s">
        <v>347</v>
      </c>
      <c r="C348" s="177">
        <v>4</v>
      </c>
      <c r="D348" s="177">
        <v>1</v>
      </c>
      <c r="E348" s="183" t="s">
        <v>495</v>
      </c>
      <c r="F348" s="174"/>
      <c r="G348" s="174"/>
      <c r="H348" s="174"/>
      <c r="I348" s="174"/>
      <c r="J348" s="175"/>
      <c r="K348" s="175"/>
      <c r="L348" s="183" t="s">
        <v>495</v>
      </c>
      <c r="M348" s="174"/>
      <c r="N348" s="174"/>
      <c r="O348" s="174"/>
      <c r="P348" s="174"/>
      <c r="Q348" s="175"/>
      <c r="R348" s="175"/>
      <c r="S348" s="183" t="s">
        <v>495</v>
      </c>
      <c r="T348" s="174"/>
      <c r="U348" s="174"/>
      <c r="V348" s="174"/>
      <c r="W348" s="174"/>
      <c r="X348" s="175"/>
      <c r="Y348" s="175"/>
      <c r="Z348" s="183" t="s">
        <v>495</v>
      </c>
      <c r="AA348" s="174"/>
      <c r="AB348" s="174"/>
      <c r="AC348" s="174"/>
      <c r="AD348" s="174"/>
      <c r="AE348" s="175"/>
      <c r="AF348" s="176"/>
      <c r="AG348" s="185"/>
      <c r="AH348" s="185"/>
      <c r="AI348" s="201"/>
      <c r="AJ348" s="273">
        <f ca="1">(COUNTA(OFFSET(D348,0,WEEKDAY($A$3,2)):AF348))+IF(AND((_xlfn.DAYS((EOMONTH($A$3,0)),$A$3)=27),(WEEKDAY($A$3,2))=1),0,(COUNTA(E348:(OFFSET(D348,0,(_xlfn.DAYS((EOMONTH($A$3,0)),$A$3))+(WEEKDAY($A$3,2))-28)))))</f>
        <v>4</v>
      </c>
    </row>
    <row r="349" spans="1:36" ht="16.5" customHeight="1" x14ac:dyDescent="0.25">
      <c r="A349" s="200" t="s">
        <v>153</v>
      </c>
      <c r="B349" s="177" t="s">
        <v>350</v>
      </c>
      <c r="C349" s="177">
        <v>2</v>
      </c>
      <c r="D349" s="177">
        <v>444</v>
      </c>
      <c r="E349" s="183" t="s">
        <v>495</v>
      </c>
      <c r="F349" s="174"/>
      <c r="G349" s="174"/>
      <c r="H349" s="174"/>
      <c r="I349" s="174"/>
      <c r="J349" s="175"/>
      <c r="K349" s="175"/>
      <c r="L349" s="174"/>
      <c r="M349" s="174"/>
      <c r="N349" s="174"/>
      <c r="O349" s="174"/>
      <c r="P349" s="174"/>
      <c r="Q349" s="175"/>
      <c r="R349" s="175"/>
      <c r="S349" s="183" t="s">
        <v>495</v>
      </c>
      <c r="T349" s="174"/>
      <c r="U349" s="174"/>
      <c r="V349" s="174"/>
      <c r="W349" s="174"/>
      <c r="X349" s="175"/>
      <c r="Y349" s="175"/>
      <c r="Z349" s="174"/>
      <c r="AA349" s="174"/>
      <c r="AB349" s="174"/>
      <c r="AC349" s="174"/>
      <c r="AD349" s="174"/>
      <c r="AE349" s="175"/>
      <c r="AF349" s="176"/>
      <c r="AG349" s="185"/>
      <c r="AH349" s="185"/>
      <c r="AI349" s="201"/>
      <c r="AJ349" s="273">
        <f ca="1">(COUNTA(OFFSET(D349,0,WEEKDAY($A$3,2)):AF349))+IF(AND((_xlfn.DAYS((EOMONTH($A$3,0)),$A$3)=27),(WEEKDAY($A$3,2))=1),0,(COUNTA(E349:(OFFSET(D349,0,(_xlfn.DAYS((EOMONTH($A$3,0)),$A$3))+(WEEKDAY($A$3,2))-28)))))</f>
        <v>2</v>
      </c>
    </row>
    <row r="350" spans="1:36" ht="16.5" customHeight="1" x14ac:dyDescent="0.25">
      <c r="A350" s="200" t="s">
        <v>153</v>
      </c>
      <c r="B350" s="177" t="s">
        <v>391</v>
      </c>
      <c r="C350" s="177">
        <v>1</v>
      </c>
      <c r="D350" s="177">
        <v>740</v>
      </c>
      <c r="E350" s="183" t="s">
        <v>495</v>
      </c>
      <c r="F350" s="174"/>
      <c r="G350" s="174"/>
      <c r="H350" s="174"/>
      <c r="I350" s="174"/>
      <c r="J350" s="175"/>
      <c r="K350" s="175"/>
      <c r="L350" s="174"/>
      <c r="M350" s="174"/>
      <c r="N350" s="174"/>
      <c r="O350" s="174"/>
      <c r="P350" s="174"/>
      <c r="Q350" s="175"/>
      <c r="R350" s="175"/>
      <c r="S350" s="174"/>
      <c r="T350" s="174"/>
      <c r="U350" s="174"/>
      <c r="V350" s="174"/>
      <c r="W350" s="174"/>
      <c r="X350" s="175"/>
      <c r="Y350" s="175"/>
      <c r="Z350" s="174"/>
      <c r="AA350" s="174"/>
      <c r="AB350" s="174"/>
      <c r="AC350" s="174"/>
      <c r="AD350" s="174"/>
      <c r="AE350" s="175"/>
      <c r="AF350" s="176"/>
      <c r="AG350" s="185"/>
      <c r="AH350" s="185"/>
      <c r="AI350" s="201"/>
      <c r="AJ350" s="273">
        <f ca="1">(COUNTA(OFFSET(D350,0,WEEKDAY($A$3,2)):AF350))+IF(AND((_xlfn.DAYS((EOMONTH($A$3,0)),$A$3)=27),(WEEKDAY($A$3,2))=1),0,(COUNTA(E350:(OFFSET(D350,0,(_xlfn.DAYS((EOMONTH($A$3,0)),$A$3))+(WEEKDAY($A$3,2))-28)))))</f>
        <v>1</v>
      </c>
    </row>
    <row r="351" spans="1:36" ht="16.5" customHeight="1" x14ac:dyDescent="0.25">
      <c r="A351" s="200" t="s">
        <v>154</v>
      </c>
      <c r="B351" s="177" t="s">
        <v>347</v>
      </c>
      <c r="C351" s="177">
        <v>20</v>
      </c>
      <c r="D351" s="177">
        <v>2</v>
      </c>
      <c r="E351" s="183" t="s">
        <v>495</v>
      </c>
      <c r="F351" s="183" t="s">
        <v>495</v>
      </c>
      <c r="G351" s="183" t="s">
        <v>495</v>
      </c>
      <c r="H351" s="183" t="s">
        <v>495</v>
      </c>
      <c r="I351" s="183" t="s">
        <v>495</v>
      </c>
      <c r="J351" s="175"/>
      <c r="K351" s="175"/>
      <c r="L351" s="183" t="s">
        <v>495</v>
      </c>
      <c r="M351" s="183" t="s">
        <v>495</v>
      </c>
      <c r="N351" s="183" t="s">
        <v>495</v>
      </c>
      <c r="O351" s="183" t="s">
        <v>495</v>
      </c>
      <c r="P351" s="183" t="s">
        <v>495</v>
      </c>
      <c r="Q351" s="175"/>
      <c r="R351" s="175"/>
      <c r="S351" s="183" t="s">
        <v>495</v>
      </c>
      <c r="T351" s="183" t="s">
        <v>495</v>
      </c>
      <c r="U351" s="183" t="s">
        <v>495</v>
      </c>
      <c r="V351" s="183" t="s">
        <v>495</v>
      </c>
      <c r="W351" s="183" t="s">
        <v>495</v>
      </c>
      <c r="X351" s="175"/>
      <c r="Y351" s="175"/>
      <c r="Z351" s="183" t="s">
        <v>495</v>
      </c>
      <c r="AA351" s="183" t="s">
        <v>495</v>
      </c>
      <c r="AB351" s="183" t="s">
        <v>495</v>
      </c>
      <c r="AC351" s="183" t="s">
        <v>495</v>
      </c>
      <c r="AD351" s="183" t="s">
        <v>495</v>
      </c>
      <c r="AE351" s="175"/>
      <c r="AF351" s="176"/>
      <c r="AG351" s="185"/>
      <c r="AH351" s="185"/>
      <c r="AI351" s="201"/>
      <c r="AJ351" s="273">
        <f ca="1">(COUNTA(OFFSET(D351,0,WEEKDAY($A$3,2)):AF351))+IF(AND((_xlfn.DAYS((EOMONTH($A$3,0)),$A$3)=27),(WEEKDAY($A$3,2))=1),0,(COUNTA(E351:(OFFSET(D351,0,(_xlfn.DAYS((EOMONTH($A$3,0)),$A$3))+(WEEKDAY($A$3,2))-28)))))</f>
        <v>20</v>
      </c>
    </row>
    <row r="352" spans="1:36" ht="16.5" customHeight="1" x14ac:dyDescent="0.25">
      <c r="A352" s="200" t="s">
        <v>154</v>
      </c>
      <c r="B352" s="177" t="s">
        <v>348</v>
      </c>
      <c r="C352" s="177">
        <v>12</v>
      </c>
      <c r="D352" s="177">
        <v>2</v>
      </c>
      <c r="E352" s="183" t="s">
        <v>495</v>
      </c>
      <c r="F352" s="174"/>
      <c r="G352" s="183" t="s">
        <v>495</v>
      </c>
      <c r="H352" s="174"/>
      <c r="I352" s="183" t="s">
        <v>495</v>
      </c>
      <c r="J352" s="175"/>
      <c r="K352" s="175"/>
      <c r="L352" s="183" t="s">
        <v>495</v>
      </c>
      <c r="M352" s="174"/>
      <c r="N352" s="183" t="s">
        <v>495</v>
      </c>
      <c r="O352" s="174"/>
      <c r="P352" s="183" t="s">
        <v>495</v>
      </c>
      <c r="Q352" s="175"/>
      <c r="R352" s="175"/>
      <c r="S352" s="183" t="s">
        <v>495</v>
      </c>
      <c r="T352" s="174"/>
      <c r="U352" s="183" t="s">
        <v>495</v>
      </c>
      <c r="V352" s="174"/>
      <c r="W352" s="183" t="s">
        <v>495</v>
      </c>
      <c r="X352" s="175"/>
      <c r="Y352" s="175"/>
      <c r="Z352" s="183" t="s">
        <v>495</v>
      </c>
      <c r="AA352" s="174"/>
      <c r="AB352" s="183" t="s">
        <v>495</v>
      </c>
      <c r="AC352" s="174"/>
      <c r="AD352" s="183" t="s">
        <v>495</v>
      </c>
      <c r="AE352" s="175"/>
      <c r="AF352" s="176"/>
      <c r="AG352" s="185"/>
      <c r="AH352" s="185"/>
      <c r="AI352" s="201"/>
      <c r="AJ352" s="273">
        <f ca="1">(COUNTA(OFFSET(D352,0,WEEKDAY($A$3,2)):AF352))+IF(AND((_xlfn.DAYS((EOMONTH($A$3,0)),$A$3)=27),(WEEKDAY($A$3,2))=1),0,(COUNTA(E352:(OFFSET(D352,0,(_xlfn.DAYS((EOMONTH($A$3,0)),$A$3))+(WEEKDAY($A$3,2))-28)))))</f>
        <v>12</v>
      </c>
    </row>
    <row r="353" spans="1:36" ht="16.5" customHeight="1" x14ac:dyDescent="0.25">
      <c r="A353" s="200" t="s">
        <v>154</v>
      </c>
      <c r="B353" s="177" t="s">
        <v>350</v>
      </c>
      <c r="C353" s="177">
        <v>4</v>
      </c>
      <c r="D353" s="177">
        <v>910</v>
      </c>
      <c r="E353" s="183" t="s">
        <v>495</v>
      </c>
      <c r="F353" s="174"/>
      <c r="G353" s="174"/>
      <c r="H353" s="174"/>
      <c r="I353" s="174"/>
      <c r="J353" s="175"/>
      <c r="K353" s="175"/>
      <c r="L353" s="183" t="s">
        <v>495</v>
      </c>
      <c r="M353" s="174"/>
      <c r="N353" s="174"/>
      <c r="O353" s="174"/>
      <c r="P353" s="174"/>
      <c r="Q353" s="175"/>
      <c r="R353" s="175"/>
      <c r="S353" s="183" t="s">
        <v>495</v>
      </c>
      <c r="T353" s="174"/>
      <c r="U353" s="174"/>
      <c r="V353" s="174"/>
      <c r="W353" s="174"/>
      <c r="X353" s="175"/>
      <c r="Y353" s="175"/>
      <c r="Z353" s="183" t="s">
        <v>495</v>
      </c>
      <c r="AA353" s="174"/>
      <c r="AB353" s="174"/>
      <c r="AC353" s="174"/>
      <c r="AD353" s="174"/>
      <c r="AE353" s="175"/>
      <c r="AF353" s="176"/>
      <c r="AG353" s="185"/>
      <c r="AH353" s="185"/>
      <c r="AI353" s="201"/>
      <c r="AJ353" s="273">
        <f ca="1">(COUNTA(OFFSET(D353,0,WEEKDAY($A$3,2)):AF353))+IF(AND((_xlfn.DAYS((EOMONTH($A$3,0)),$A$3)=27),(WEEKDAY($A$3,2))=1),0,(COUNTA(E353:(OFFSET(D353,0,(_xlfn.DAYS((EOMONTH($A$3,0)),$A$3))+(WEEKDAY($A$3,2))-28)))))</f>
        <v>4</v>
      </c>
    </row>
    <row r="354" spans="1:36" ht="16.5" customHeight="1" x14ac:dyDescent="0.25">
      <c r="A354" s="200" t="s">
        <v>154</v>
      </c>
      <c r="B354" s="177" t="s">
        <v>350</v>
      </c>
      <c r="C354" s="177">
        <v>12</v>
      </c>
      <c r="D354" s="177">
        <v>120</v>
      </c>
      <c r="E354" s="183" t="s">
        <v>495</v>
      </c>
      <c r="F354" s="174"/>
      <c r="G354" s="183" t="s">
        <v>495</v>
      </c>
      <c r="H354" s="174"/>
      <c r="I354" s="183" t="s">
        <v>495</v>
      </c>
      <c r="J354" s="175"/>
      <c r="K354" s="175"/>
      <c r="L354" s="183" t="s">
        <v>495</v>
      </c>
      <c r="M354" s="174"/>
      <c r="N354" s="183" t="s">
        <v>495</v>
      </c>
      <c r="O354" s="174"/>
      <c r="P354" s="183" t="s">
        <v>495</v>
      </c>
      <c r="Q354" s="175"/>
      <c r="R354" s="175"/>
      <c r="S354" s="183" t="s">
        <v>495</v>
      </c>
      <c r="T354" s="174"/>
      <c r="U354" s="183" t="s">
        <v>495</v>
      </c>
      <c r="V354" s="174"/>
      <c r="W354" s="183" t="s">
        <v>495</v>
      </c>
      <c r="X354" s="175"/>
      <c r="Y354" s="175"/>
      <c r="Z354" s="183" t="s">
        <v>495</v>
      </c>
      <c r="AA354" s="174"/>
      <c r="AB354" s="183" t="s">
        <v>495</v>
      </c>
      <c r="AC354" s="174"/>
      <c r="AD354" s="183" t="s">
        <v>495</v>
      </c>
      <c r="AE354" s="175"/>
      <c r="AF354" s="176"/>
      <c r="AG354" s="185"/>
      <c r="AH354" s="185"/>
      <c r="AI354" s="201"/>
      <c r="AJ354" s="273">
        <f ca="1">(COUNTA(OFFSET(D354,0,WEEKDAY($A$3,2)):AF354))+IF(AND((_xlfn.DAYS((EOMONTH($A$3,0)),$A$3)=27),(WEEKDAY($A$3,2))=1),0,(COUNTA(E354:(OFFSET(D354,0,(_xlfn.DAYS((EOMONTH($A$3,0)),$A$3))+(WEEKDAY($A$3,2))-28)))))</f>
        <v>12</v>
      </c>
    </row>
    <row r="355" spans="1:36" ht="16.5" customHeight="1" x14ac:dyDescent="0.25">
      <c r="A355" s="200" t="s">
        <v>154</v>
      </c>
      <c r="B355" s="177" t="s">
        <v>391</v>
      </c>
      <c r="C355" s="177">
        <v>2</v>
      </c>
      <c r="D355" s="177">
        <v>2484</v>
      </c>
      <c r="E355" s="183" t="s">
        <v>495</v>
      </c>
      <c r="F355" s="174"/>
      <c r="G355" s="174"/>
      <c r="H355" s="174"/>
      <c r="I355" s="174"/>
      <c r="J355" s="175"/>
      <c r="K355" s="175"/>
      <c r="L355" s="174"/>
      <c r="M355" s="174"/>
      <c r="N355" s="174"/>
      <c r="O355" s="174"/>
      <c r="P355" s="174"/>
      <c r="Q355" s="175"/>
      <c r="R355" s="175"/>
      <c r="S355" s="183" t="s">
        <v>495</v>
      </c>
      <c r="T355" s="174"/>
      <c r="U355" s="174"/>
      <c r="V355" s="174"/>
      <c r="W355" s="174"/>
      <c r="X355" s="175"/>
      <c r="Y355" s="175"/>
      <c r="Z355" s="174"/>
      <c r="AA355" s="174"/>
      <c r="AB355" s="174"/>
      <c r="AC355" s="174"/>
      <c r="AD355" s="174"/>
      <c r="AE355" s="175"/>
      <c r="AF355" s="176"/>
      <c r="AG355" s="185"/>
      <c r="AH355" s="185"/>
      <c r="AI355" s="201"/>
      <c r="AJ355" s="273">
        <f ca="1">(COUNTA(OFFSET(D355,0,WEEKDAY($A$3,2)):AF355))+IF(AND((_xlfn.DAYS((EOMONTH($A$3,0)),$A$3)=27),(WEEKDAY($A$3,2))=1),0,(COUNTA(E355:(OFFSET(D355,0,(_xlfn.DAYS((EOMONTH($A$3,0)),$A$3))+(WEEKDAY($A$3,2))-28)))))</f>
        <v>2</v>
      </c>
    </row>
    <row r="356" spans="1:36" ht="16.5" customHeight="1" x14ac:dyDescent="0.25">
      <c r="A356" s="200" t="s">
        <v>155</v>
      </c>
      <c r="B356" s="177" t="s">
        <v>346</v>
      </c>
      <c r="C356" s="177">
        <v>2</v>
      </c>
      <c r="D356" s="177">
        <v>35</v>
      </c>
      <c r="E356" s="183" t="s">
        <v>495</v>
      </c>
      <c r="F356" s="174"/>
      <c r="G356" s="174"/>
      <c r="H356" s="174"/>
      <c r="I356" s="174"/>
      <c r="J356" s="175"/>
      <c r="K356" s="175"/>
      <c r="L356" s="174"/>
      <c r="M356" s="174"/>
      <c r="N356" s="174"/>
      <c r="O356" s="174"/>
      <c r="P356" s="174"/>
      <c r="Q356" s="175"/>
      <c r="R356" s="175"/>
      <c r="S356" s="183" t="s">
        <v>495</v>
      </c>
      <c r="T356" s="174"/>
      <c r="U356" s="174"/>
      <c r="V356" s="174"/>
      <c r="W356" s="174"/>
      <c r="X356" s="175"/>
      <c r="Y356" s="175"/>
      <c r="Z356" s="174"/>
      <c r="AA356" s="174"/>
      <c r="AB356" s="174"/>
      <c r="AC356" s="174"/>
      <c r="AD356" s="174"/>
      <c r="AE356" s="175"/>
      <c r="AF356" s="176"/>
      <c r="AG356" s="185"/>
      <c r="AH356" s="185"/>
      <c r="AI356" s="201"/>
      <c r="AJ356" s="273">
        <f ca="1">(COUNTA(OFFSET(D356,0,WEEKDAY($A$3,2)):AF356))+IF(AND((_xlfn.DAYS((EOMONTH($A$3,0)),$A$3)=27),(WEEKDAY($A$3,2))=1),0,(COUNTA(E356:(OFFSET(D356,0,(_xlfn.DAYS((EOMONTH($A$3,0)),$A$3))+(WEEKDAY($A$3,2))-28)))))</f>
        <v>2</v>
      </c>
    </row>
    <row r="357" spans="1:36" ht="16.5" customHeight="1" x14ac:dyDescent="0.25">
      <c r="A357" s="200" t="s">
        <v>155</v>
      </c>
      <c r="B357" s="177" t="s">
        <v>347</v>
      </c>
      <c r="C357" s="177">
        <v>4</v>
      </c>
      <c r="D357" s="177">
        <v>1</v>
      </c>
      <c r="E357" s="183" t="s">
        <v>495</v>
      </c>
      <c r="F357" s="174"/>
      <c r="G357" s="174"/>
      <c r="H357" s="174"/>
      <c r="I357" s="174"/>
      <c r="J357" s="175"/>
      <c r="K357" s="175"/>
      <c r="L357" s="183" t="s">
        <v>495</v>
      </c>
      <c r="M357" s="174"/>
      <c r="N357" s="174"/>
      <c r="O357" s="174"/>
      <c r="P357" s="174"/>
      <c r="Q357" s="175"/>
      <c r="R357" s="175"/>
      <c r="S357" s="183" t="s">
        <v>495</v>
      </c>
      <c r="T357" s="174"/>
      <c r="U357" s="174"/>
      <c r="V357" s="174"/>
      <c r="W357" s="174"/>
      <c r="X357" s="175"/>
      <c r="Y357" s="175"/>
      <c r="Z357" s="183" t="s">
        <v>495</v>
      </c>
      <c r="AA357" s="174"/>
      <c r="AB357" s="174"/>
      <c r="AC357" s="174"/>
      <c r="AD357" s="174"/>
      <c r="AE357" s="175"/>
      <c r="AF357" s="176"/>
      <c r="AG357" s="185"/>
      <c r="AH357" s="185"/>
      <c r="AI357" s="201"/>
      <c r="AJ357" s="273">
        <f ca="1">(COUNTA(OFFSET(D357,0,WEEKDAY($A$3,2)):AF357))+IF(AND((_xlfn.DAYS((EOMONTH($A$3,0)),$A$3)=27),(WEEKDAY($A$3,2))=1),0,(COUNTA(E357:(OFFSET(D357,0,(_xlfn.DAYS((EOMONTH($A$3,0)),$A$3))+(WEEKDAY($A$3,2))-28)))))</f>
        <v>4</v>
      </c>
    </row>
    <row r="358" spans="1:36" ht="16.5" customHeight="1" x14ac:dyDescent="0.25">
      <c r="A358" s="200" t="s">
        <v>155</v>
      </c>
      <c r="B358" s="177" t="s">
        <v>350</v>
      </c>
      <c r="C358" s="177">
        <v>2</v>
      </c>
      <c r="D358" s="177">
        <v>135</v>
      </c>
      <c r="E358" s="183" t="s">
        <v>495</v>
      </c>
      <c r="F358" s="174"/>
      <c r="G358" s="174"/>
      <c r="H358" s="174"/>
      <c r="I358" s="174"/>
      <c r="J358" s="175"/>
      <c r="K358" s="175"/>
      <c r="L358" s="174"/>
      <c r="M358" s="174"/>
      <c r="N358" s="174"/>
      <c r="O358" s="174"/>
      <c r="P358" s="174"/>
      <c r="Q358" s="175"/>
      <c r="R358" s="175"/>
      <c r="S358" s="183" t="s">
        <v>495</v>
      </c>
      <c r="T358" s="174"/>
      <c r="U358" s="174"/>
      <c r="V358" s="174"/>
      <c r="W358" s="174"/>
      <c r="X358" s="175"/>
      <c r="Y358" s="175"/>
      <c r="Z358" s="174"/>
      <c r="AA358" s="174"/>
      <c r="AB358" s="174"/>
      <c r="AC358" s="174"/>
      <c r="AD358" s="174"/>
      <c r="AE358" s="175"/>
      <c r="AF358" s="176"/>
      <c r="AG358" s="185"/>
      <c r="AH358" s="185"/>
      <c r="AI358" s="201"/>
      <c r="AJ358" s="273">
        <f ca="1">(COUNTA(OFFSET(D358,0,WEEKDAY($A$3,2)):AF358))+IF(AND((_xlfn.DAYS((EOMONTH($A$3,0)),$A$3)=27),(WEEKDAY($A$3,2))=1),0,(COUNTA(E358:(OFFSET(D358,0,(_xlfn.DAYS((EOMONTH($A$3,0)),$A$3))+(WEEKDAY($A$3,2))-28)))))</f>
        <v>2</v>
      </c>
    </row>
    <row r="359" spans="1:36" ht="16.5" customHeight="1" x14ac:dyDescent="0.25">
      <c r="A359" s="200" t="s">
        <v>155</v>
      </c>
      <c r="B359" s="177" t="s">
        <v>391</v>
      </c>
      <c r="C359" s="177">
        <v>1</v>
      </c>
      <c r="D359" s="177">
        <v>400</v>
      </c>
      <c r="E359" s="183" t="s">
        <v>495</v>
      </c>
      <c r="F359" s="174"/>
      <c r="G359" s="174"/>
      <c r="H359" s="174"/>
      <c r="I359" s="174"/>
      <c r="J359" s="175"/>
      <c r="K359" s="175"/>
      <c r="L359" s="174"/>
      <c r="M359" s="174"/>
      <c r="N359" s="174"/>
      <c r="O359" s="174"/>
      <c r="P359" s="174"/>
      <c r="Q359" s="175"/>
      <c r="R359" s="175"/>
      <c r="S359" s="174"/>
      <c r="T359" s="174"/>
      <c r="U359" s="174"/>
      <c r="V359" s="174"/>
      <c r="W359" s="174"/>
      <c r="X359" s="175"/>
      <c r="Y359" s="175"/>
      <c r="Z359" s="174"/>
      <c r="AA359" s="174"/>
      <c r="AB359" s="174"/>
      <c r="AC359" s="174"/>
      <c r="AD359" s="174"/>
      <c r="AE359" s="175"/>
      <c r="AF359" s="176"/>
      <c r="AG359" s="185"/>
      <c r="AH359" s="185"/>
      <c r="AI359" s="201"/>
      <c r="AJ359" s="273">
        <f ca="1">(COUNTA(OFFSET(D359,0,WEEKDAY($A$3,2)):AF359))+IF(AND((_xlfn.DAYS((EOMONTH($A$3,0)),$A$3)=27),(WEEKDAY($A$3,2))=1),0,(COUNTA(E359:(OFFSET(D359,0,(_xlfn.DAYS((EOMONTH($A$3,0)),$A$3))+(WEEKDAY($A$3,2))-28)))))</f>
        <v>1</v>
      </c>
    </row>
    <row r="360" spans="1:36" ht="16.5" customHeight="1" x14ac:dyDescent="0.25">
      <c r="A360" s="200" t="s">
        <v>317</v>
      </c>
      <c r="B360" s="177" t="s">
        <v>346</v>
      </c>
      <c r="C360" s="177">
        <v>2</v>
      </c>
      <c r="D360" s="177">
        <v>10</v>
      </c>
      <c r="E360" s="183" t="s">
        <v>495</v>
      </c>
      <c r="F360" s="174"/>
      <c r="G360" s="174"/>
      <c r="H360" s="174"/>
      <c r="I360" s="174"/>
      <c r="J360" s="175"/>
      <c r="K360" s="175"/>
      <c r="L360" s="174"/>
      <c r="M360" s="174"/>
      <c r="N360" s="174"/>
      <c r="O360" s="174"/>
      <c r="P360" s="174"/>
      <c r="Q360" s="175"/>
      <c r="R360" s="175"/>
      <c r="S360" s="183" t="s">
        <v>495</v>
      </c>
      <c r="T360" s="174"/>
      <c r="U360" s="174"/>
      <c r="V360" s="174"/>
      <c r="W360" s="174"/>
      <c r="X360" s="175"/>
      <c r="Y360" s="175"/>
      <c r="Z360" s="174"/>
      <c r="AA360" s="174"/>
      <c r="AB360" s="174"/>
      <c r="AC360" s="174"/>
      <c r="AD360" s="174"/>
      <c r="AE360" s="175"/>
      <c r="AF360" s="176"/>
      <c r="AG360" s="185"/>
      <c r="AH360" s="185"/>
      <c r="AI360" s="201"/>
      <c r="AJ360" s="273">
        <f ca="1">(COUNTA(OFFSET(D360,0,WEEKDAY($A$3,2)):AF360))+IF(AND((_xlfn.DAYS((EOMONTH($A$3,0)),$A$3)=27),(WEEKDAY($A$3,2))=1),0,(COUNTA(E360:(OFFSET(D360,0,(_xlfn.DAYS((EOMONTH($A$3,0)),$A$3))+(WEEKDAY($A$3,2))-28)))))</f>
        <v>2</v>
      </c>
    </row>
    <row r="361" spans="1:36" ht="16.5" customHeight="1" x14ac:dyDescent="0.25">
      <c r="A361" s="200" t="s">
        <v>317</v>
      </c>
      <c r="B361" s="177" t="s">
        <v>347</v>
      </c>
      <c r="C361" s="177">
        <v>4</v>
      </c>
      <c r="D361" s="177">
        <v>1</v>
      </c>
      <c r="E361" s="183" t="s">
        <v>495</v>
      </c>
      <c r="F361" s="174"/>
      <c r="G361" s="174"/>
      <c r="H361" s="174"/>
      <c r="I361" s="174"/>
      <c r="J361" s="175"/>
      <c r="K361" s="175"/>
      <c r="L361" s="183" t="s">
        <v>495</v>
      </c>
      <c r="M361" s="174"/>
      <c r="N361" s="174"/>
      <c r="O361" s="174"/>
      <c r="P361" s="174"/>
      <c r="Q361" s="175"/>
      <c r="R361" s="175"/>
      <c r="S361" s="183" t="s">
        <v>495</v>
      </c>
      <c r="T361" s="174"/>
      <c r="U361" s="174"/>
      <c r="V361" s="174"/>
      <c r="W361" s="174"/>
      <c r="X361" s="175"/>
      <c r="Y361" s="175"/>
      <c r="Z361" s="183" t="s">
        <v>495</v>
      </c>
      <c r="AA361" s="174"/>
      <c r="AB361" s="174"/>
      <c r="AC361" s="174"/>
      <c r="AD361" s="174"/>
      <c r="AE361" s="175"/>
      <c r="AF361" s="176"/>
      <c r="AG361" s="185"/>
      <c r="AH361" s="185"/>
      <c r="AI361" s="201"/>
      <c r="AJ361" s="273">
        <f ca="1">(COUNTA(OFFSET(D361,0,WEEKDAY($A$3,2)):AF361))+IF(AND((_xlfn.DAYS((EOMONTH($A$3,0)),$A$3)=27),(WEEKDAY($A$3,2))=1),0,(COUNTA(E361:(OFFSET(D361,0,(_xlfn.DAYS((EOMONTH($A$3,0)),$A$3))+(WEEKDAY($A$3,2))-28)))))</f>
        <v>4</v>
      </c>
    </row>
    <row r="362" spans="1:36" ht="16.5" customHeight="1" x14ac:dyDescent="0.25">
      <c r="A362" s="200" t="s">
        <v>317</v>
      </c>
      <c r="B362" s="177" t="s">
        <v>350</v>
      </c>
      <c r="C362" s="177">
        <v>2</v>
      </c>
      <c r="D362" s="177">
        <v>210</v>
      </c>
      <c r="E362" s="183" t="s">
        <v>495</v>
      </c>
      <c r="F362" s="174"/>
      <c r="G362" s="174"/>
      <c r="H362" s="174"/>
      <c r="I362" s="174"/>
      <c r="J362" s="175"/>
      <c r="K362" s="175"/>
      <c r="L362" s="174"/>
      <c r="M362" s="174"/>
      <c r="N362" s="174"/>
      <c r="O362" s="174"/>
      <c r="P362" s="174"/>
      <c r="Q362" s="175"/>
      <c r="R362" s="175"/>
      <c r="S362" s="183" t="s">
        <v>495</v>
      </c>
      <c r="T362" s="174"/>
      <c r="U362" s="174"/>
      <c r="V362" s="174"/>
      <c r="W362" s="174"/>
      <c r="X362" s="175"/>
      <c r="Y362" s="175"/>
      <c r="Z362" s="174"/>
      <c r="AA362" s="174"/>
      <c r="AB362" s="174"/>
      <c r="AC362" s="174"/>
      <c r="AD362" s="174"/>
      <c r="AE362" s="175"/>
      <c r="AF362" s="176"/>
      <c r="AG362" s="185"/>
      <c r="AH362" s="185"/>
      <c r="AI362" s="201"/>
      <c r="AJ362" s="273">
        <f ca="1">(COUNTA(OFFSET(D362,0,WEEKDAY($A$3,2)):AF362))+IF(AND((_xlfn.DAYS((EOMONTH($A$3,0)),$A$3)=27),(WEEKDAY($A$3,2))=1),0,(COUNTA(E362:(OFFSET(D362,0,(_xlfn.DAYS((EOMONTH($A$3,0)),$A$3))+(WEEKDAY($A$3,2))-28)))))</f>
        <v>2</v>
      </c>
    </row>
    <row r="363" spans="1:36" ht="16.5" customHeight="1" x14ac:dyDescent="0.25">
      <c r="A363" s="200" t="s">
        <v>317</v>
      </c>
      <c r="B363" s="177" t="s">
        <v>391</v>
      </c>
      <c r="C363" s="177">
        <v>1</v>
      </c>
      <c r="D363" s="177">
        <v>350</v>
      </c>
      <c r="E363" s="183" t="s">
        <v>495</v>
      </c>
      <c r="F363" s="174"/>
      <c r="G363" s="174"/>
      <c r="H363" s="174"/>
      <c r="I363" s="174"/>
      <c r="J363" s="175"/>
      <c r="K363" s="175"/>
      <c r="L363" s="174"/>
      <c r="M363" s="174"/>
      <c r="N363" s="174"/>
      <c r="O363" s="174"/>
      <c r="P363" s="174"/>
      <c r="Q363" s="175"/>
      <c r="R363" s="175"/>
      <c r="S363" s="174"/>
      <c r="T363" s="174"/>
      <c r="U363" s="174"/>
      <c r="V363" s="174"/>
      <c r="W363" s="174"/>
      <c r="X363" s="175"/>
      <c r="Y363" s="175"/>
      <c r="Z363" s="174"/>
      <c r="AA363" s="174"/>
      <c r="AB363" s="174"/>
      <c r="AC363" s="174"/>
      <c r="AD363" s="174"/>
      <c r="AE363" s="175"/>
      <c r="AF363" s="176"/>
      <c r="AG363" s="185"/>
      <c r="AH363" s="185"/>
      <c r="AI363" s="201"/>
      <c r="AJ363" s="273">
        <f ca="1">(COUNTA(OFFSET(D363,0,WEEKDAY($A$3,2)):AF363))+IF(AND((_xlfn.DAYS((EOMONTH($A$3,0)),$A$3)=27),(WEEKDAY($A$3,2))=1),0,(COUNTA(E363:(OFFSET(D363,0,(_xlfn.DAYS((EOMONTH($A$3,0)),$A$3))+(WEEKDAY($A$3,2))-28)))))</f>
        <v>1</v>
      </c>
    </row>
    <row r="364" spans="1:36" ht="16.5" customHeight="1" x14ac:dyDescent="0.25">
      <c r="A364" s="200" t="s">
        <v>17</v>
      </c>
      <c r="B364" s="177" t="s">
        <v>346</v>
      </c>
      <c r="C364" s="177">
        <v>2</v>
      </c>
      <c r="D364" s="177">
        <v>20</v>
      </c>
      <c r="E364" s="183" t="s">
        <v>495</v>
      </c>
      <c r="F364" s="174"/>
      <c r="G364" s="174"/>
      <c r="H364" s="174"/>
      <c r="I364" s="174"/>
      <c r="J364" s="175"/>
      <c r="K364" s="175"/>
      <c r="L364" s="174"/>
      <c r="M364" s="174"/>
      <c r="N364" s="174"/>
      <c r="O364" s="174"/>
      <c r="P364" s="174"/>
      <c r="Q364" s="175"/>
      <c r="R364" s="175"/>
      <c r="S364" s="183" t="s">
        <v>495</v>
      </c>
      <c r="T364" s="174"/>
      <c r="U364" s="174"/>
      <c r="V364" s="174"/>
      <c r="W364" s="174"/>
      <c r="X364" s="175"/>
      <c r="Y364" s="175"/>
      <c r="Z364" s="174"/>
      <c r="AA364" s="174"/>
      <c r="AB364" s="174"/>
      <c r="AC364" s="174"/>
      <c r="AD364" s="174"/>
      <c r="AE364" s="175"/>
      <c r="AF364" s="176"/>
      <c r="AG364" s="185"/>
      <c r="AH364" s="185"/>
      <c r="AI364" s="201"/>
      <c r="AJ364" s="273">
        <f ca="1">(COUNTA(OFFSET(D364,0,WEEKDAY($A$3,2)):AF364))+IF(AND((_xlfn.DAYS((EOMONTH($A$3,0)),$A$3)=27),(WEEKDAY($A$3,2))=1),0,(COUNTA(E364:(OFFSET(D364,0,(_xlfn.DAYS((EOMONTH($A$3,0)),$A$3))+(WEEKDAY($A$3,2))-28)))))</f>
        <v>2</v>
      </c>
    </row>
    <row r="365" spans="1:36" ht="16.5" customHeight="1" x14ac:dyDescent="0.25">
      <c r="A365" s="200" t="s">
        <v>17</v>
      </c>
      <c r="B365" s="177" t="s">
        <v>347</v>
      </c>
      <c r="C365" s="177">
        <v>4</v>
      </c>
      <c r="D365" s="177">
        <v>1</v>
      </c>
      <c r="E365" s="183" t="s">
        <v>495</v>
      </c>
      <c r="F365" s="174"/>
      <c r="G365" s="174"/>
      <c r="H365" s="174"/>
      <c r="I365" s="174"/>
      <c r="J365" s="175"/>
      <c r="K365" s="175"/>
      <c r="L365" s="183" t="s">
        <v>495</v>
      </c>
      <c r="M365" s="174"/>
      <c r="N365" s="174"/>
      <c r="O365" s="174"/>
      <c r="P365" s="174"/>
      <c r="Q365" s="175"/>
      <c r="R365" s="175"/>
      <c r="S365" s="183" t="s">
        <v>495</v>
      </c>
      <c r="T365" s="174"/>
      <c r="U365" s="174"/>
      <c r="V365" s="174"/>
      <c r="W365" s="174"/>
      <c r="X365" s="175"/>
      <c r="Y365" s="175"/>
      <c r="Z365" s="183" t="s">
        <v>495</v>
      </c>
      <c r="AA365" s="174"/>
      <c r="AB365" s="174"/>
      <c r="AC365" s="174"/>
      <c r="AD365" s="174"/>
      <c r="AE365" s="175"/>
      <c r="AF365" s="176"/>
      <c r="AG365" s="185"/>
      <c r="AH365" s="185"/>
      <c r="AI365" s="201"/>
      <c r="AJ365" s="273">
        <f ca="1">(COUNTA(OFFSET(D365,0,WEEKDAY($A$3,2)):AF365))+IF(AND((_xlfn.DAYS((EOMONTH($A$3,0)),$A$3)=27),(WEEKDAY($A$3,2))=1),0,(COUNTA(E365:(OFFSET(D365,0,(_xlfn.DAYS((EOMONTH($A$3,0)),$A$3))+(WEEKDAY($A$3,2))-28)))))</f>
        <v>4</v>
      </c>
    </row>
    <row r="366" spans="1:36" ht="16.5" customHeight="1" x14ac:dyDescent="0.25">
      <c r="A366" s="200" t="s">
        <v>17</v>
      </c>
      <c r="B366" s="177" t="s">
        <v>350</v>
      </c>
      <c r="C366" s="177">
        <v>4</v>
      </c>
      <c r="D366" s="177">
        <v>453</v>
      </c>
      <c r="E366" s="183" t="s">
        <v>495</v>
      </c>
      <c r="F366" s="174"/>
      <c r="G366" s="174"/>
      <c r="H366" s="174"/>
      <c r="I366" s="174"/>
      <c r="J366" s="175"/>
      <c r="K366" s="175"/>
      <c r="L366" s="183" t="s">
        <v>495</v>
      </c>
      <c r="M366" s="174"/>
      <c r="N366" s="174"/>
      <c r="O366" s="174"/>
      <c r="P366" s="174"/>
      <c r="Q366" s="175"/>
      <c r="R366" s="175"/>
      <c r="S366" s="183" t="s">
        <v>495</v>
      </c>
      <c r="T366" s="174"/>
      <c r="U366" s="174"/>
      <c r="V366" s="174"/>
      <c r="W366" s="174"/>
      <c r="X366" s="175"/>
      <c r="Y366" s="175"/>
      <c r="Z366" s="183" t="s">
        <v>495</v>
      </c>
      <c r="AA366" s="174"/>
      <c r="AB366" s="174"/>
      <c r="AC366" s="174"/>
      <c r="AD366" s="174"/>
      <c r="AE366" s="175"/>
      <c r="AF366" s="176"/>
      <c r="AG366" s="185"/>
      <c r="AH366" s="185"/>
      <c r="AI366" s="201"/>
      <c r="AJ366" s="273">
        <f ca="1">(COUNTA(OFFSET(D366,0,WEEKDAY($A$3,2)):AF366))+IF(AND((_xlfn.DAYS((EOMONTH($A$3,0)),$A$3)=27),(WEEKDAY($A$3,2))=1),0,(COUNTA(E366:(OFFSET(D366,0,(_xlfn.DAYS((EOMONTH($A$3,0)),$A$3))+(WEEKDAY($A$3,2))-28)))))</f>
        <v>4</v>
      </c>
    </row>
    <row r="367" spans="1:36" ht="16.5" customHeight="1" x14ac:dyDescent="0.25">
      <c r="A367" s="200" t="s">
        <v>77</v>
      </c>
      <c r="B367" s="177" t="s">
        <v>347</v>
      </c>
      <c r="C367" s="177">
        <v>4</v>
      </c>
      <c r="D367" s="177">
        <v>2</v>
      </c>
      <c r="E367" s="183" t="s">
        <v>495</v>
      </c>
      <c r="F367" s="174"/>
      <c r="G367" s="174"/>
      <c r="H367" s="174"/>
      <c r="I367" s="174"/>
      <c r="J367" s="175"/>
      <c r="K367" s="175"/>
      <c r="L367" s="183" t="s">
        <v>495</v>
      </c>
      <c r="M367" s="174"/>
      <c r="N367" s="174"/>
      <c r="O367" s="174"/>
      <c r="P367" s="174"/>
      <c r="Q367" s="175"/>
      <c r="R367" s="175"/>
      <c r="S367" s="183" t="s">
        <v>495</v>
      </c>
      <c r="T367" s="174"/>
      <c r="U367" s="174"/>
      <c r="V367" s="174"/>
      <c r="W367" s="174"/>
      <c r="X367" s="175"/>
      <c r="Y367" s="175"/>
      <c r="Z367" s="183" t="s">
        <v>495</v>
      </c>
      <c r="AA367" s="174"/>
      <c r="AB367" s="174"/>
      <c r="AC367" s="174"/>
      <c r="AD367" s="174"/>
      <c r="AE367" s="175"/>
      <c r="AF367" s="176"/>
      <c r="AG367" s="185"/>
      <c r="AH367" s="185"/>
      <c r="AI367" s="201"/>
      <c r="AJ367" s="273">
        <f ca="1">(COUNTA(OFFSET(D367,0,WEEKDAY($A$3,2)):AF367))+IF(AND((_xlfn.DAYS((EOMONTH($A$3,0)),$A$3)=27),(WEEKDAY($A$3,2))=1),0,(COUNTA(E367:(OFFSET(D367,0,(_xlfn.DAYS((EOMONTH($A$3,0)),$A$3))+(WEEKDAY($A$3,2))-28)))))</f>
        <v>4</v>
      </c>
    </row>
    <row r="368" spans="1:36" ht="16.5" customHeight="1" x14ac:dyDescent="0.25">
      <c r="A368" s="200" t="s">
        <v>77</v>
      </c>
      <c r="B368" s="177" t="s">
        <v>348</v>
      </c>
      <c r="C368" s="177">
        <v>12</v>
      </c>
      <c r="D368" s="177">
        <v>1</v>
      </c>
      <c r="E368" s="183" t="s">
        <v>495</v>
      </c>
      <c r="F368" s="174"/>
      <c r="G368" s="183" t="s">
        <v>495</v>
      </c>
      <c r="H368" s="174"/>
      <c r="I368" s="183" t="s">
        <v>495</v>
      </c>
      <c r="J368" s="175"/>
      <c r="K368" s="175"/>
      <c r="L368" s="183" t="s">
        <v>495</v>
      </c>
      <c r="M368" s="174"/>
      <c r="N368" s="183" t="s">
        <v>495</v>
      </c>
      <c r="O368" s="174"/>
      <c r="P368" s="183" t="s">
        <v>495</v>
      </c>
      <c r="Q368" s="175"/>
      <c r="R368" s="175"/>
      <c r="S368" s="183" t="s">
        <v>495</v>
      </c>
      <c r="T368" s="174"/>
      <c r="U368" s="183" t="s">
        <v>495</v>
      </c>
      <c r="V368" s="174"/>
      <c r="W368" s="183" t="s">
        <v>495</v>
      </c>
      <c r="X368" s="175"/>
      <c r="Y368" s="175"/>
      <c r="Z368" s="183" t="s">
        <v>495</v>
      </c>
      <c r="AA368" s="174"/>
      <c r="AB368" s="183" t="s">
        <v>495</v>
      </c>
      <c r="AC368" s="174"/>
      <c r="AD368" s="183" t="s">
        <v>495</v>
      </c>
      <c r="AE368" s="175"/>
      <c r="AF368" s="176"/>
      <c r="AG368" s="185"/>
      <c r="AH368" s="185"/>
      <c r="AI368" s="201"/>
      <c r="AJ368" s="273">
        <f ca="1">(COUNTA(OFFSET(D368,0,WEEKDAY($A$3,2)):AF368))+IF(AND((_xlfn.DAYS((EOMONTH($A$3,0)),$A$3)=27),(WEEKDAY($A$3,2))=1),0,(COUNTA(E368:(OFFSET(D368,0,(_xlfn.DAYS((EOMONTH($A$3,0)),$A$3))+(WEEKDAY($A$3,2))-28)))))</f>
        <v>12</v>
      </c>
    </row>
    <row r="369" spans="1:36" ht="16.5" customHeight="1" x14ac:dyDescent="0.25">
      <c r="A369" s="200" t="s">
        <v>77</v>
      </c>
      <c r="B369" s="177" t="s">
        <v>350</v>
      </c>
      <c r="C369" s="177">
        <v>12</v>
      </c>
      <c r="D369" s="177">
        <v>60</v>
      </c>
      <c r="E369" s="183" t="s">
        <v>495</v>
      </c>
      <c r="F369" s="174"/>
      <c r="G369" s="183" t="s">
        <v>495</v>
      </c>
      <c r="H369" s="174"/>
      <c r="I369" s="183" t="s">
        <v>495</v>
      </c>
      <c r="J369" s="175"/>
      <c r="K369" s="175"/>
      <c r="L369" s="183" t="s">
        <v>495</v>
      </c>
      <c r="M369" s="174"/>
      <c r="N369" s="183" t="s">
        <v>495</v>
      </c>
      <c r="O369" s="174"/>
      <c r="P369" s="183" t="s">
        <v>495</v>
      </c>
      <c r="Q369" s="175"/>
      <c r="R369" s="175"/>
      <c r="S369" s="183" t="s">
        <v>495</v>
      </c>
      <c r="T369" s="174"/>
      <c r="U369" s="183" t="s">
        <v>495</v>
      </c>
      <c r="V369" s="174"/>
      <c r="W369" s="183" t="s">
        <v>495</v>
      </c>
      <c r="X369" s="175"/>
      <c r="Y369" s="175"/>
      <c r="Z369" s="183" t="s">
        <v>495</v>
      </c>
      <c r="AA369" s="174"/>
      <c r="AB369" s="183" t="s">
        <v>495</v>
      </c>
      <c r="AC369" s="174"/>
      <c r="AD369" s="183" t="s">
        <v>495</v>
      </c>
      <c r="AE369" s="175"/>
      <c r="AF369" s="176"/>
      <c r="AG369" s="185"/>
      <c r="AH369" s="185"/>
      <c r="AI369" s="201"/>
      <c r="AJ369" s="273">
        <f ca="1">(COUNTA(OFFSET(D369,0,WEEKDAY($A$3,2)):AF369))+IF(AND((_xlfn.DAYS((EOMONTH($A$3,0)),$A$3)=27),(WEEKDAY($A$3,2))=1),0,(COUNTA(E369:(OFFSET(D369,0,(_xlfn.DAYS((EOMONTH($A$3,0)),$A$3))+(WEEKDAY($A$3,2))-28)))))</f>
        <v>12</v>
      </c>
    </row>
    <row r="370" spans="1:36" ht="16.5" customHeight="1" x14ac:dyDescent="0.25">
      <c r="A370" s="200" t="s">
        <v>77</v>
      </c>
      <c r="B370" s="177" t="s">
        <v>391</v>
      </c>
      <c r="C370" s="177">
        <v>1</v>
      </c>
      <c r="D370" s="177">
        <v>295</v>
      </c>
      <c r="E370" s="183" t="s">
        <v>495</v>
      </c>
      <c r="F370" s="174"/>
      <c r="G370" s="174"/>
      <c r="H370" s="174"/>
      <c r="I370" s="174"/>
      <c r="J370" s="175"/>
      <c r="K370" s="175"/>
      <c r="L370" s="174"/>
      <c r="M370" s="174"/>
      <c r="N370" s="174"/>
      <c r="O370" s="174"/>
      <c r="P370" s="174"/>
      <c r="Q370" s="175"/>
      <c r="R370" s="175"/>
      <c r="S370" s="174"/>
      <c r="T370" s="174"/>
      <c r="U370" s="174"/>
      <c r="V370" s="174"/>
      <c r="W370" s="174"/>
      <c r="X370" s="175"/>
      <c r="Y370" s="175"/>
      <c r="Z370" s="174"/>
      <c r="AA370" s="174"/>
      <c r="AB370" s="174"/>
      <c r="AC370" s="174"/>
      <c r="AD370" s="174"/>
      <c r="AE370" s="175"/>
      <c r="AF370" s="176"/>
      <c r="AG370" s="185"/>
      <c r="AH370" s="185"/>
      <c r="AI370" s="201"/>
      <c r="AJ370" s="273">
        <f ca="1">(COUNTA(OFFSET(D370,0,WEEKDAY($A$3,2)):AF370))+IF(AND((_xlfn.DAYS((EOMONTH($A$3,0)),$A$3)=27),(WEEKDAY($A$3,2))=1),0,(COUNTA(E370:(OFFSET(D370,0,(_xlfn.DAYS((EOMONTH($A$3,0)),$A$3))+(WEEKDAY($A$3,2))-28)))))</f>
        <v>1</v>
      </c>
    </row>
    <row r="371" spans="1:36" ht="16.5" customHeight="1" x14ac:dyDescent="0.25">
      <c r="A371" s="200" t="s">
        <v>78</v>
      </c>
      <c r="B371" s="177" t="s">
        <v>346</v>
      </c>
      <c r="C371" s="177">
        <v>4</v>
      </c>
      <c r="D371" s="177">
        <v>7</v>
      </c>
      <c r="E371" s="183" t="s">
        <v>495</v>
      </c>
      <c r="F371" s="174"/>
      <c r="G371" s="174"/>
      <c r="H371" s="174"/>
      <c r="I371" s="174"/>
      <c r="J371" s="175"/>
      <c r="K371" s="175"/>
      <c r="L371" s="183" t="s">
        <v>495</v>
      </c>
      <c r="M371" s="174"/>
      <c r="N371" s="174"/>
      <c r="O371" s="174"/>
      <c r="P371" s="174"/>
      <c r="Q371" s="175"/>
      <c r="R371" s="175"/>
      <c r="S371" s="183" t="s">
        <v>495</v>
      </c>
      <c r="T371" s="174"/>
      <c r="U371" s="174"/>
      <c r="V371" s="174"/>
      <c r="W371" s="174"/>
      <c r="X371" s="175"/>
      <c r="Y371" s="175"/>
      <c r="Z371" s="183" t="s">
        <v>495</v>
      </c>
      <c r="AA371" s="174"/>
      <c r="AB371" s="174"/>
      <c r="AC371" s="174"/>
      <c r="AD371" s="174"/>
      <c r="AE371" s="175"/>
      <c r="AF371" s="176"/>
      <c r="AG371" s="185"/>
      <c r="AH371" s="185"/>
      <c r="AI371" s="201"/>
      <c r="AJ371" s="273">
        <f ca="1">(COUNTA(OFFSET(D371,0,WEEKDAY($A$3,2)):AF371))+IF(AND((_xlfn.DAYS((EOMONTH($A$3,0)),$A$3)=27),(WEEKDAY($A$3,2))=1),0,(COUNTA(E371:(OFFSET(D371,0,(_xlfn.DAYS((EOMONTH($A$3,0)),$A$3))+(WEEKDAY($A$3,2))-28)))))</f>
        <v>4</v>
      </c>
    </row>
    <row r="372" spans="1:36" ht="16.5" customHeight="1" x14ac:dyDescent="0.25">
      <c r="A372" s="200" t="s">
        <v>78</v>
      </c>
      <c r="B372" s="177" t="s">
        <v>347</v>
      </c>
      <c r="C372" s="177">
        <v>4</v>
      </c>
      <c r="D372" s="177">
        <v>1</v>
      </c>
      <c r="E372" s="183" t="s">
        <v>495</v>
      </c>
      <c r="F372" s="174"/>
      <c r="G372" s="174"/>
      <c r="H372" s="174"/>
      <c r="I372" s="174"/>
      <c r="J372" s="175"/>
      <c r="K372" s="175"/>
      <c r="L372" s="183" t="s">
        <v>495</v>
      </c>
      <c r="M372" s="174"/>
      <c r="N372" s="174"/>
      <c r="O372" s="174"/>
      <c r="P372" s="174"/>
      <c r="Q372" s="175"/>
      <c r="R372" s="175"/>
      <c r="S372" s="183" t="s">
        <v>495</v>
      </c>
      <c r="T372" s="174"/>
      <c r="U372" s="174"/>
      <c r="V372" s="174"/>
      <c r="W372" s="174"/>
      <c r="X372" s="175"/>
      <c r="Y372" s="175"/>
      <c r="Z372" s="183" t="s">
        <v>495</v>
      </c>
      <c r="AA372" s="174"/>
      <c r="AB372" s="174"/>
      <c r="AC372" s="174"/>
      <c r="AD372" s="174"/>
      <c r="AE372" s="175"/>
      <c r="AF372" s="176"/>
      <c r="AG372" s="185"/>
      <c r="AH372" s="185"/>
      <c r="AI372" s="201"/>
      <c r="AJ372" s="273">
        <f ca="1">(COUNTA(OFFSET(D372,0,WEEKDAY($A$3,2)):AF372))+IF(AND((_xlfn.DAYS((EOMONTH($A$3,0)),$A$3)=27),(WEEKDAY($A$3,2))=1),0,(COUNTA(E372:(OFFSET(D372,0,(_xlfn.DAYS((EOMONTH($A$3,0)),$A$3))+(WEEKDAY($A$3,2))-28)))))</f>
        <v>4</v>
      </c>
    </row>
    <row r="373" spans="1:36" ht="16.5" customHeight="1" x14ac:dyDescent="0.25">
      <c r="A373" s="200" t="s">
        <v>78</v>
      </c>
      <c r="B373" s="177" t="s">
        <v>391</v>
      </c>
      <c r="C373" s="177">
        <v>1</v>
      </c>
      <c r="D373" s="177">
        <v>195</v>
      </c>
      <c r="E373" s="183" t="s">
        <v>495</v>
      </c>
      <c r="F373" s="174"/>
      <c r="G373" s="174"/>
      <c r="H373" s="174"/>
      <c r="I373" s="174"/>
      <c r="J373" s="175"/>
      <c r="K373" s="175"/>
      <c r="L373" s="174"/>
      <c r="M373" s="174"/>
      <c r="N373" s="174"/>
      <c r="O373" s="174"/>
      <c r="P373" s="174"/>
      <c r="Q373" s="175"/>
      <c r="R373" s="175"/>
      <c r="S373" s="174"/>
      <c r="T373" s="174"/>
      <c r="U373" s="174"/>
      <c r="V373" s="174"/>
      <c r="W373" s="174"/>
      <c r="X373" s="175"/>
      <c r="Y373" s="175"/>
      <c r="Z373" s="174"/>
      <c r="AA373" s="174"/>
      <c r="AB373" s="174"/>
      <c r="AC373" s="174"/>
      <c r="AD373" s="174"/>
      <c r="AE373" s="175"/>
      <c r="AF373" s="176"/>
      <c r="AG373" s="185"/>
      <c r="AH373" s="185"/>
      <c r="AI373" s="201"/>
      <c r="AJ373" s="273">
        <f ca="1">(COUNTA(OFFSET(D373,0,WEEKDAY($A$3,2)):AF373))+IF(AND((_xlfn.DAYS((EOMONTH($A$3,0)),$A$3)=27),(WEEKDAY($A$3,2))=1),0,(COUNTA(E373:(OFFSET(D373,0,(_xlfn.DAYS((EOMONTH($A$3,0)),$A$3))+(WEEKDAY($A$3,2))-28)))))</f>
        <v>1</v>
      </c>
    </row>
    <row r="374" spans="1:36" ht="16.5" customHeight="1" x14ac:dyDescent="0.25">
      <c r="A374" s="200" t="s">
        <v>79</v>
      </c>
      <c r="B374" s="177" t="s">
        <v>346</v>
      </c>
      <c r="C374" s="177">
        <v>12</v>
      </c>
      <c r="D374" s="177">
        <v>22</v>
      </c>
      <c r="E374" s="183" t="s">
        <v>495</v>
      </c>
      <c r="F374" s="174"/>
      <c r="G374" s="183" t="s">
        <v>495</v>
      </c>
      <c r="H374" s="174"/>
      <c r="I374" s="183" t="s">
        <v>495</v>
      </c>
      <c r="J374" s="175"/>
      <c r="K374" s="175"/>
      <c r="L374" s="183" t="s">
        <v>495</v>
      </c>
      <c r="M374" s="174"/>
      <c r="N374" s="183" t="s">
        <v>495</v>
      </c>
      <c r="O374" s="174"/>
      <c r="P374" s="183" t="s">
        <v>495</v>
      </c>
      <c r="Q374" s="175"/>
      <c r="R374" s="175"/>
      <c r="S374" s="183" t="s">
        <v>495</v>
      </c>
      <c r="T374" s="174"/>
      <c r="U374" s="183" t="s">
        <v>495</v>
      </c>
      <c r="V374" s="174"/>
      <c r="W374" s="183" t="s">
        <v>495</v>
      </c>
      <c r="X374" s="175"/>
      <c r="Y374" s="175"/>
      <c r="Z374" s="183" t="s">
        <v>495</v>
      </c>
      <c r="AA374" s="174"/>
      <c r="AB374" s="183" t="s">
        <v>495</v>
      </c>
      <c r="AC374" s="174"/>
      <c r="AD374" s="183" t="s">
        <v>495</v>
      </c>
      <c r="AE374" s="175"/>
      <c r="AF374" s="176"/>
      <c r="AG374" s="185"/>
      <c r="AH374" s="185"/>
      <c r="AI374" s="201"/>
      <c r="AJ374" s="273">
        <f ca="1">(COUNTA(OFFSET(D374,0,WEEKDAY($A$3,2)):AF374))+IF(AND((_xlfn.DAYS((EOMONTH($A$3,0)),$A$3)=27),(WEEKDAY($A$3,2))=1),0,(COUNTA(E374:(OFFSET(D374,0,(_xlfn.DAYS((EOMONTH($A$3,0)),$A$3))+(WEEKDAY($A$3,2))-28)))))</f>
        <v>12</v>
      </c>
    </row>
    <row r="375" spans="1:36" ht="16.5" customHeight="1" x14ac:dyDescent="0.25">
      <c r="A375" s="200" t="s">
        <v>79</v>
      </c>
      <c r="B375" s="177" t="s">
        <v>347</v>
      </c>
      <c r="C375" s="177">
        <v>12</v>
      </c>
      <c r="D375" s="177">
        <v>1</v>
      </c>
      <c r="E375" s="183" t="s">
        <v>495</v>
      </c>
      <c r="F375" s="174"/>
      <c r="G375" s="183" t="s">
        <v>495</v>
      </c>
      <c r="H375" s="174"/>
      <c r="I375" s="183" t="s">
        <v>495</v>
      </c>
      <c r="J375" s="175"/>
      <c r="K375" s="175"/>
      <c r="L375" s="183" t="s">
        <v>495</v>
      </c>
      <c r="M375" s="174"/>
      <c r="N375" s="183" t="s">
        <v>495</v>
      </c>
      <c r="O375" s="174"/>
      <c r="P375" s="183" t="s">
        <v>495</v>
      </c>
      <c r="Q375" s="175"/>
      <c r="R375" s="175"/>
      <c r="S375" s="183" t="s">
        <v>495</v>
      </c>
      <c r="T375" s="174"/>
      <c r="U375" s="183" t="s">
        <v>495</v>
      </c>
      <c r="V375" s="174"/>
      <c r="W375" s="183" t="s">
        <v>495</v>
      </c>
      <c r="X375" s="175"/>
      <c r="Y375" s="175"/>
      <c r="Z375" s="183" t="s">
        <v>495</v>
      </c>
      <c r="AA375" s="174"/>
      <c r="AB375" s="183" t="s">
        <v>495</v>
      </c>
      <c r="AC375" s="174"/>
      <c r="AD375" s="183" t="s">
        <v>495</v>
      </c>
      <c r="AE375" s="175"/>
      <c r="AF375" s="176"/>
      <c r="AG375" s="185"/>
      <c r="AH375" s="185"/>
      <c r="AI375" s="201"/>
      <c r="AJ375" s="273">
        <f ca="1">(COUNTA(OFFSET(D375,0,WEEKDAY($A$3,2)):AF375))+IF(AND((_xlfn.DAYS((EOMONTH($A$3,0)),$A$3)=27),(WEEKDAY($A$3,2))=1),0,(COUNTA(E375:(OFFSET(D375,0,(_xlfn.DAYS((EOMONTH($A$3,0)),$A$3))+(WEEKDAY($A$3,2))-28)))))</f>
        <v>12</v>
      </c>
    </row>
    <row r="376" spans="1:36" ht="16.5" customHeight="1" x14ac:dyDescent="0.25">
      <c r="A376" s="200" t="s">
        <v>79</v>
      </c>
      <c r="B376" s="177" t="s">
        <v>391</v>
      </c>
      <c r="C376" s="177">
        <v>1</v>
      </c>
      <c r="D376" s="177">
        <v>420</v>
      </c>
      <c r="E376" s="183" t="s">
        <v>495</v>
      </c>
      <c r="F376" s="174"/>
      <c r="G376" s="174"/>
      <c r="H376" s="174"/>
      <c r="I376" s="174"/>
      <c r="J376" s="175"/>
      <c r="K376" s="175"/>
      <c r="L376" s="174"/>
      <c r="M376" s="174"/>
      <c r="N376" s="174"/>
      <c r="O376" s="174"/>
      <c r="P376" s="174"/>
      <c r="Q376" s="175"/>
      <c r="R376" s="175"/>
      <c r="S376" s="174"/>
      <c r="T376" s="174"/>
      <c r="U376" s="174"/>
      <c r="V376" s="174"/>
      <c r="W376" s="174"/>
      <c r="X376" s="175"/>
      <c r="Y376" s="175"/>
      <c r="Z376" s="174"/>
      <c r="AA376" s="174"/>
      <c r="AB376" s="174"/>
      <c r="AC376" s="174"/>
      <c r="AD376" s="174"/>
      <c r="AE376" s="175"/>
      <c r="AF376" s="176"/>
      <c r="AG376" s="185"/>
      <c r="AH376" s="185"/>
      <c r="AI376" s="201"/>
      <c r="AJ376" s="273">
        <f ca="1">(COUNTA(OFFSET(D376,0,WEEKDAY($A$3,2)):AF376))+IF(AND((_xlfn.DAYS((EOMONTH($A$3,0)),$A$3)=27),(WEEKDAY($A$3,2))=1),0,(COUNTA(E376:(OFFSET(D376,0,(_xlfn.DAYS((EOMONTH($A$3,0)),$A$3))+(WEEKDAY($A$3,2))-28)))))</f>
        <v>1</v>
      </c>
    </row>
    <row r="377" spans="1:36" ht="16.5" customHeight="1" x14ac:dyDescent="0.25">
      <c r="A377" s="200" t="s">
        <v>18</v>
      </c>
      <c r="B377" s="177" t="s">
        <v>347</v>
      </c>
      <c r="C377" s="177">
        <v>20</v>
      </c>
      <c r="D377" s="177">
        <v>2</v>
      </c>
      <c r="E377" s="183" t="s">
        <v>495</v>
      </c>
      <c r="F377" s="183" t="s">
        <v>495</v>
      </c>
      <c r="G377" s="183" t="s">
        <v>495</v>
      </c>
      <c r="H377" s="183" t="s">
        <v>495</v>
      </c>
      <c r="I377" s="183" t="s">
        <v>495</v>
      </c>
      <c r="J377" s="175"/>
      <c r="K377" s="175"/>
      <c r="L377" s="183" t="s">
        <v>495</v>
      </c>
      <c r="M377" s="183" t="s">
        <v>495</v>
      </c>
      <c r="N377" s="183" t="s">
        <v>495</v>
      </c>
      <c r="O377" s="183" t="s">
        <v>495</v>
      </c>
      <c r="P377" s="183" t="s">
        <v>495</v>
      </c>
      <c r="Q377" s="175"/>
      <c r="R377" s="175"/>
      <c r="S377" s="183" t="s">
        <v>495</v>
      </c>
      <c r="T377" s="183" t="s">
        <v>495</v>
      </c>
      <c r="U377" s="183" t="s">
        <v>495</v>
      </c>
      <c r="V377" s="183" t="s">
        <v>495</v>
      </c>
      <c r="W377" s="183" t="s">
        <v>495</v>
      </c>
      <c r="X377" s="175"/>
      <c r="Y377" s="175"/>
      <c r="Z377" s="183" t="s">
        <v>495</v>
      </c>
      <c r="AA377" s="183" t="s">
        <v>495</v>
      </c>
      <c r="AB377" s="183" t="s">
        <v>495</v>
      </c>
      <c r="AC377" s="183" t="s">
        <v>495</v>
      </c>
      <c r="AD377" s="183" t="s">
        <v>495</v>
      </c>
      <c r="AE377" s="175"/>
      <c r="AF377" s="176"/>
      <c r="AG377" s="185"/>
      <c r="AH377" s="185"/>
      <c r="AI377" s="201"/>
      <c r="AJ377" s="273">
        <f ca="1">(COUNTA(OFFSET(D377,0,WEEKDAY($A$3,2)):AF377))+IF(AND((_xlfn.DAYS((EOMONTH($A$3,0)),$A$3)=27),(WEEKDAY($A$3,2))=1),0,(COUNTA(E377:(OFFSET(D377,0,(_xlfn.DAYS((EOMONTH($A$3,0)),$A$3))+(WEEKDAY($A$3,2))-28)))))</f>
        <v>20</v>
      </c>
    </row>
    <row r="378" spans="1:36" ht="16.5" customHeight="1" x14ac:dyDescent="0.25">
      <c r="A378" s="200" t="s">
        <v>18</v>
      </c>
      <c r="B378" s="177" t="s">
        <v>350</v>
      </c>
      <c r="C378" s="177">
        <v>4</v>
      </c>
      <c r="D378" s="177">
        <v>2543</v>
      </c>
      <c r="E378" s="183" t="s">
        <v>495</v>
      </c>
      <c r="F378" s="174"/>
      <c r="G378" s="174"/>
      <c r="H378" s="174"/>
      <c r="I378" s="174"/>
      <c r="J378" s="175"/>
      <c r="K378" s="175"/>
      <c r="L378" s="183" t="s">
        <v>495</v>
      </c>
      <c r="M378" s="174"/>
      <c r="N378" s="174"/>
      <c r="O378" s="174"/>
      <c r="P378" s="174"/>
      <c r="Q378" s="175"/>
      <c r="R378" s="175"/>
      <c r="S378" s="183" t="s">
        <v>495</v>
      </c>
      <c r="T378" s="174"/>
      <c r="U378" s="174"/>
      <c r="V378" s="174"/>
      <c r="W378" s="174"/>
      <c r="X378" s="175"/>
      <c r="Y378" s="175"/>
      <c r="Z378" s="183" t="s">
        <v>495</v>
      </c>
      <c r="AA378" s="174"/>
      <c r="AB378" s="174"/>
      <c r="AC378" s="174"/>
      <c r="AD378" s="174"/>
      <c r="AE378" s="175"/>
      <c r="AF378" s="176"/>
      <c r="AG378" s="185"/>
      <c r="AH378" s="185"/>
      <c r="AI378" s="201"/>
      <c r="AJ378" s="273">
        <f ca="1">(COUNTA(OFFSET(D378,0,WEEKDAY($A$3,2)):AF378))+IF(AND((_xlfn.DAYS((EOMONTH($A$3,0)),$A$3)=27),(WEEKDAY($A$3,2))=1),0,(COUNTA(E378:(OFFSET(D378,0,(_xlfn.DAYS((EOMONTH($A$3,0)),$A$3))+(WEEKDAY($A$3,2))-28)))))</f>
        <v>4</v>
      </c>
    </row>
    <row r="379" spans="1:36" ht="16.5" customHeight="1" x14ac:dyDescent="0.25">
      <c r="A379" s="200" t="s">
        <v>18</v>
      </c>
      <c r="B379" s="177" t="s">
        <v>350</v>
      </c>
      <c r="C379" s="177">
        <v>12</v>
      </c>
      <c r="D379" s="177">
        <v>90</v>
      </c>
      <c r="E379" s="183" t="s">
        <v>495</v>
      </c>
      <c r="F379" s="174"/>
      <c r="G379" s="183" t="s">
        <v>495</v>
      </c>
      <c r="H379" s="174"/>
      <c r="I379" s="183" t="s">
        <v>495</v>
      </c>
      <c r="J379" s="175"/>
      <c r="K379" s="175"/>
      <c r="L379" s="183" t="s">
        <v>495</v>
      </c>
      <c r="M379" s="174"/>
      <c r="N379" s="183" t="s">
        <v>495</v>
      </c>
      <c r="O379" s="174"/>
      <c r="P379" s="183" t="s">
        <v>495</v>
      </c>
      <c r="Q379" s="175"/>
      <c r="R379" s="175"/>
      <c r="S379" s="183" t="s">
        <v>495</v>
      </c>
      <c r="T379" s="174"/>
      <c r="U379" s="183" t="s">
        <v>495</v>
      </c>
      <c r="V379" s="174"/>
      <c r="W379" s="183" t="s">
        <v>495</v>
      </c>
      <c r="X379" s="175"/>
      <c r="Y379" s="175"/>
      <c r="Z379" s="183" t="s">
        <v>495</v>
      </c>
      <c r="AA379" s="174"/>
      <c r="AB379" s="183" t="s">
        <v>495</v>
      </c>
      <c r="AC379" s="174"/>
      <c r="AD379" s="183" t="s">
        <v>495</v>
      </c>
      <c r="AE379" s="175"/>
      <c r="AF379" s="176"/>
      <c r="AG379" s="185"/>
      <c r="AH379" s="185"/>
      <c r="AI379" s="201"/>
      <c r="AJ379" s="273">
        <f ca="1">(COUNTA(OFFSET(D379,0,WEEKDAY($A$3,2)):AF379))+IF(AND((_xlfn.DAYS((EOMONTH($A$3,0)),$A$3)=27),(WEEKDAY($A$3,2))=1),0,(COUNTA(E379:(OFFSET(D379,0,(_xlfn.DAYS((EOMONTH($A$3,0)),$A$3))+(WEEKDAY($A$3,2))-28)))))</f>
        <v>12</v>
      </c>
    </row>
    <row r="380" spans="1:36" ht="16.5" customHeight="1" x14ac:dyDescent="0.25">
      <c r="A380" s="200" t="s">
        <v>268</v>
      </c>
      <c r="B380" s="177" t="s">
        <v>347</v>
      </c>
      <c r="C380" s="177">
        <v>12</v>
      </c>
      <c r="D380" s="177">
        <v>3</v>
      </c>
      <c r="E380" s="183" t="s">
        <v>495</v>
      </c>
      <c r="F380" s="174"/>
      <c r="G380" s="183" t="s">
        <v>495</v>
      </c>
      <c r="H380" s="174"/>
      <c r="I380" s="183" t="s">
        <v>495</v>
      </c>
      <c r="J380" s="175"/>
      <c r="K380" s="175"/>
      <c r="L380" s="183" t="s">
        <v>495</v>
      </c>
      <c r="M380" s="174"/>
      <c r="N380" s="183" t="s">
        <v>495</v>
      </c>
      <c r="O380" s="174"/>
      <c r="P380" s="183" t="s">
        <v>495</v>
      </c>
      <c r="Q380" s="175"/>
      <c r="R380" s="175"/>
      <c r="S380" s="183" t="s">
        <v>495</v>
      </c>
      <c r="T380" s="174"/>
      <c r="U380" s="183" t="s">
        <v>495</v>
      </c>
      <c r="V380" s="174"/>
      <c r="W380" s="183" t="s">
        <v>495</v>
      </c>
      <c r="X380" s="175"/>
      <c r="Y380" s="175"/>
      <c r="Z380" s="183" t="s">
        <v>495</v>
      </c>
      <c r="AA380" s="174"/>
      <c r="AB380" s="183" t="s">
        <v>495</v>
      </c>
      <c r="AC380" s="174"/>
      <c r="AD380" s="183" t="s">
        <v>495</v>
      </c>
      <c r="AE380" s="175"/>
      <c r="AF380" s="176"/>
      <c r="AG380" s="185"/>
      <c r="AH380" s="185"/>
      <c r="AI380" s="201"/>
      <c r="AJ380" s="273">
        <f ca="1">(COUNTA(OFFSET(D380,0,WEEKDAY($A$3,2)):AF380))+IF(AND((_xlfn.DAYS((EOMONTH($A$3,0)),$A$3)=27),(WEEKDAY($A$3,2))=1),0,(COUNTA(E380:(OFFSET(D380,0,(_xlfn.DAYS((EOMONTH($A$3,0)),$A$3))+(WEEKDAY($A$3,2))-28)))))</f>
        <v>12</v>
      </c>
    </row>
    <row r="381" spans="1:36" ht="16.5" customHeight="1" x14ac:dyDescent="0.25">
      <c r="A381" s="200" t="s">
        <v>268</v>
      </c>
      <c r="B381" s="177" t="s">
        <v>350</v>
      </c>
      <c r="C381" s="177">
        <v>4</v>
      </c>
      <c r="D381" s="177">
        <v>882</v>
      </c>
      <c r="E381" s="183" t="s">
        <v>495</v>
      </c>
      <c r="F381" s="174"/>
      <c r="G381" s="174"/>
      <c r="H381" s="174"/>
      <c r="I381" s="174"/>
      <c r="J381" s="175"/>
      <c r="K381" s="175"/>
      <c r="L381" s="183" t="s">
        <v>495</v>
      </c>
      <c r="M381" s="174"/>
      <c r="N381" s="174"/>
      <c r="O381" s="174"/>
      <c r="P381" s="174"/>
      <c r="Q381" s="175"/>
      <c r="R381" s="175"/>
      <c r="S381" s="183" t="s">
        <v>495</v>
      </c>
      <c r="T381" s="174"/>
      <c r="U381" s="174"/>
      <c r="V381" s="174"/>
      <c r="W381" s="174"/>
      <c r="X381" s="175"/>
      <c r="Y381" s="175"/>
      <c r="Z381" s="183" t="s">
        <v>495</v>
      </c>
      <c r="AA381" s="174"/>
      <c r="AB381" s="174"/>
      <c r="AC381" s="174"/>
      <c r="AD381" s="174"/>
      <c r="AE381" s="175"/>
      <c r="AF381" s="176"/>
      <c r="AG381" s="185"/>
      <c r="AH381" s="185"/>
      <c r="AI381" s="201"/>
      <c r="AJ381" s="273">
        <f ca="1">(COUNTA(OFFSET(D381,0,WEEKDAY($A$3,2)):AF381))+IF(AND((_xlfn.DAYS((EOMONTH($A$3,0)),$A$3)=27),(WEEKDAY($A$3,2))=1),0,(COUNTA(E381:(OFFSET(D381,0,(_xlfn.DAYS((EOMONTH($A$3,0)),$A$3))+(WEEKDAY($A$3,2))-28)))))</f>
        <v>4</v>
      </c>
    </row>
    <row r="382" spans="1:36" ht="16.5" customHeight="1" x14ac:dyDescent="0.25">
      <c r="A382" s="200" t="s">
        <v>268</v>
      </c>
      <c r="B382" s="177" t="s">
        <v>350</v>
      </c>
      <c r="C382" s="177">
        <v>12</v>
      </c>
      <c r="D382" s="177">
        <v>139</v>
      </c>
      <c r="E382" s="183" t="s">
        <v>495</v>
      </c>
      <c r="F382" s="174"/>
      <c r="G382" s="183" t="s">
        <v>495</v>
      </c>
      <c r="H382" s="174"/>
      <c r="I382" s="183" t="s">
        <v>495</v>
      </c>
      <c r="J382" s="175"/>
      <c r="K382" s="175"/>
      <c r="L382" s="183" t="s">
        <v>495</v>
      </c>
      <c r="M382" s="174"/>
      <c r="N382" s="183" t="s">
        <v>495</v>
      </c>
      <c r="O382" s="174"/>
      <c r="P382" s="183" t="s">
        <v>495</v>
      </c>
      <c r="Q382" s="175"/>
      <c r="R382" s="175"/>
      <c r="S382" s="183" t="s">
        <v>495</v>
      </c>
      <c r="T382" s="174"/>
      <c r="U382" s="183" t="s">
        <v>495</v>
      </c>
      <c r="V382" s="174"/>
      <c r="W382" s="183" t="s">
        <v>495</v>
      </c>
      <c r="X382" s="175"/>
      <c r="Y382" s="175"/>
      <c r="Z382" s="183" t="s">
        <v>495</v>
      </c>
      <c r="AA382" s="174"/>
      <c r="AB382" s="183" t="s">
        <v>495</v>
      </c>
      <c r="AC382" s="174"/>
      <c r="AD382" s="183" t="s">
        <v>495</v>
      </c>
      <c r="AE382" s="175"/>
      <c r="AF382" s="176"/>
      <c r="AG382" s="185"/>
      <c r="AH382" s="185"/>
      <c r="AI382" s="201"/>
      <c r="AJ382" s="273">
        <f ca="1">(COUNTA(OFFSET(D382,0,WEEKDAY($A$3,2)):AF382))+IF(AND((_xlfn.DAYS((EOMONTH($A$3,0)),$A$3)=27),(WEEKDAY($A$3,2))=1),0,(COUNTA(E382:(OFFSET(D382,0,(_xlfn.DAYS((EOMONTH($A$3,0)),$A$3))+(WEEKDAY($A$3,2))-28)))))</f>
        <v>12</v>
      </c>
    </row>
    <row r="383" spans="1:36" ht="16.5" customHeight="1" x14ac:dyDescent="0.25">
      <c r="A383" s="200" t="s">
        <v>268</v>
      </c>
      <c r="B383" s="177" t="s">
        <v>391</v>
      </c>
      <c r="C383" s="177">
        <v>1</v>
      </c>
      <c r="D383" s="177">
        <v>2514</v>
      </c>
      <c r="E383" s="183" t="s">
        <v>495</v>
      </c>
      <c r="F383" s="174"/>
      <c r="G383" s="174"/>
      <c r="H383" s="174"/>
      <c r="I383" s="174"/>
      <c r="J383" s="175"/>
      <c r="K383" s="175"/>
      <c r="L383" s="174"/>
      <c r="M383" s="174"/>
      <c r="N383" s="174"/>
      <c r="O383" s="174"/>
      <c r="P383" s="174"/>
      <c r="Q383" s="175"/>
      <c r="R383" s="175"/>
      <c r="S383" s="174"/>
      <c r="T383" s="174"/>
      <c r="U383" s="174"/>
      <c r="V383" s="174"/>
      <c r="W383" s="174"/>
      <c r="X383" s="175"/>
      <c r="Y383" s="175"/>
      <c r="Z383" s="174"/>
      <c r="AA383" s="174"/>
      <c r="AB383" s="174"/>
      <c r="AC383" s="174"/>
      <c r="AD383" s="174"/>
      <c r="AE383" s="175"/>
      <c r="AF383" s="176"/>
      <c r="AG383" s="185"/>
      <c r="AH383" s="185"/>
      <c r="AI383" s="201"/>
      <c r="AJ383" s="273">
        <f ca="1">(COUNTA(OFFSET(D383,0,WEEKDAY($A$3,2)):AF383))+IF(AND((_xlfn.DAYS((EOMONTH($A$3,0)),$A$3)=27),(WEEKDAY($A$3,2))=1),0,(COUNTA(E383:(OFFSET(D383,0,(_xlfn.DAYS((EOMONTH($A$3,0)),$A$3))+(WEEKDAY($A$3,2))-28)))))</f>
        <v>1</v>
      </c>
    </row>
    <row r="384" spans="1:36" ht="16.5" customHeight="1" x14ac:dyDescent="0.25">
      <c r="A384" s="200" t="s">
        <v>298</v>
      </c>
      <c r="B384" s="177" t="s">
        <v>346</v>
      </c>
      <c r="C384" s="177">
        <v>4</v>
      </c>
      <c r="D384" s="177">
        <v>9</v>
      </c>
      <c r="E384" s="183" t="s">
        <v>495</v>
      </c>
      <c r="F384" s="174"/>
      <c r="G384" s="174"/>
      <c r="H384" s="174"/>
      <c r="I384" s="174"/>
      <c r="J384" s="175"/>
      <c r="K384" s="175"/>
      <c r="L384" s="183" t="s">
        <v>495</v>
      </c>
      <c r="M384" s="174"/>
      <c r="N384" s="174"/>
      <c r="O384" s="174"/>
      <c r="P384" s="174"/>
      <c r="Q384" s="175"/>
      <c r="R384" s="175"/>
      <c r="S384" s="183" t="s">
        <v>495</v>
      </c>
      <c r="T384" s="174"/>
      <c r="U384" s="174"/>
      <c r="V384" s="174"/>
      <c r="W384" s="174"/>
      <c r="X384" s="175"/>
      <c r="Y384" s="175"/>
      <c r="Z384" s="183" t="s">
        <v>495</v>
      </c>
      <c r="AA384" s="174"/>
      <c r="AB384" s="174"/>
      <c r="AC384" s="174"/>
      <c r="AD384" s="174"/>
      <c r="AE384" s="175"/>
      <c r="AF384" s="176"/>
      <c r="AG384" s="185"/>
      <c r="AH384" s="185"/>
      <c r="AI384" s="201"/>
      <c r="AJ384" s="273">
        <f ca="1">(COUNTA(OFFSET(D384,0,WEEKDAY($A$3,2)):AF384))+IF(AND((_xlfn.DAYS((EOMONTH($A$3,0)),$A$3)=27),(WEEKDAY($A$3,2))=1),0,(COUNTA(E384:(OFFSET(D384,0,(_xlfn.DAYS((EOMONTH($A$3,0)),$A$3))+(WEEKDAY($A$3,2))-28)))))</f>
        <v>4</v>
      </c>
    </row>
    <row r="385" spans="1:36" ht="16.5" customHeight="1" x14ac:dyDescent="0.25">
      <c r="A385" s="200" t="s">
        <v>298</v>
      </c>
      <c r="B385" s="177" t="s">
        <v>347</v>
      </c>
      <c r="C385" s="177">
        <v>2</v>
      </c>
      <c r="D385" s="177">
        <v>1</v>
      </c>
      <c r="E385" s="183" t="s">
        <v>495</v>
      </c>
      <c r="F385" s="174"/>
      <c r="G385" s="174"/>
      <c r="H385" s="174"/>
      <c r="I385" s="174"/>
      <c r="J385" s="175"/>
      <c r="K385" s="175"/>
      <c r="L385" s="174"/>
      <c r="M385" s="174"/>
      <c r="N385" s="174"/>
      <c r="O385" s="174"/>
      <c r="P385" s="174"/>
      <c r="Q385" s="175"/>
      <c r="R385" s="175"/>
      <c r="S385" s="183" t="s">
        <v>495</v>
      </c>
      <c r="T385" s="174"/>
      <c r="U385" s="174"/>
      <c r="V385" s="174"/>
      <c r="W385" s="174"/>
      <c r="X385" s="175"/>
      <c r="Y385" s="175"/>
      <c r="Z385" s="174"/>
      <c r="AA385" s="174"/>
      <c r="AB385" s="174"/>
      <c r="AC385" s="174"/>
      <c r="AD385" s="174"/>
      <c r="AE385" s="175"/>
      <c r="AF385" s="176"/>
      <c r="AG385" s="185"/>
      <c r="AH385" s="185"/>
      <c r="AI385" s="201"/>
      <c r="AJ385" s="273">
        <f ca="1">(COUNTA(OFFSET(D385,0,WEEKDAY($A$3,2)):AF385))+IF(AND((_xlfn.DAYS((EOMONTH($A$3,0)),$A$3)=27),(WEEKDAY($A$3,2))=1),0,(COUNTA(E385:(OFFSET(D385,0,(_xlfn.DAYS((EOMONTH($A$3,0)),$A$3))+(WEEKDAY($A$3,2))-28)))))</f>
        <v>2</v>
      </c>
    </row>
    <row r="386" spans="1:36" ht="16.5" customHeight="1" x14ac:dyDescent="0.25">
      <c r="A386" s="200" t="s">
        <v>298</v>
      </c>
      <c r="B386" s="177" t="s">
        <v>350</v>
      </c>
      <c r="C386" s="177">
        <v>4</v>
      </c>
      <c r="D386" s="177">
        <v>69</v>
      </c>
      <c r="E386" s="183" t="s">
        <v>495</v>
      </c>
      <c r="F386" s="174"/>
      <c r="G386" s="174"/>
      <c r="H386" s="174"/>
      <c r="I386" s="174"/>
      <c r="J386" s="175"/>
      <c r="K386" s="175"/>
      <c r="L386" s="183" t="s">
        <v>495</v>
      </c>
      <c r="M386" s="174"/>
      <c r="N386" s="174"/>
      <c r="O386" s="174"/>
      <c r="P386" s="174"/>
      <c r="Q386" s="175"/>
      <c r="R386" s="175"/>
      <c r="S386" s="183" t="s">
        <v>495</v>
      </c>
      <c r="T386" s="174"/>
      <c r="U386" s="174"/>
      <c r="V386" s="174"/>
      <c r="W386" s="174"/>
      <c r="X386" s="175"/>
      <c r="Y386" s="175"/>
      <c r="Z386" s="183" t="s">
        <v>495</v>
      </c>
      <c r="AA386" s="174"/>
      <c r="AB386" s="174"/>
      <c r="AC386" s="174"/>
      <c r="AD386" s="174"/>
      <c r="AE386" s="175"/>
      <c r="AF386" s="176"/>
      <c r="AG386" s="185"/>
      <c r="AH386" s="185"/>
      <c r="AI386" s="201"/>
      <c r="AJ386" s="273">
        <f ca="1">(COUNTA(OFFSET(D386,0,WEEKDAY($A$3,2)):AF386))+IF(AND((_xlfn.DAYS((EOMONTH($A$3,0)),$A$3)=27),(WEEKDAY($A$3,2))=1),0,(COUNTA(E386:(OFFSET(D386,0,(_xlfn.DAYS((EOMONTH($A$3,0)),$A$3))+(WEEKDAY($A$3,2))-28)))))</f>
        <v>4</v>
      </c>
    </row>
    <row r="387" spans="1:36" ht="16.5" customHeight="1" x14ac:dyDescent="0.25">
      <c r="A387" s="200" t="s">
        <v>298</v>
      </c>
      <c r="B387" s="177" t="s">
        <v>391</v>
      </c>
      <c r="C387" s="177">
        <v>1</v>
      </c>
      <c r="D387" s="177">
        <v>60</v>
      </c>
      <c r="E387" s="183" t="s">
        <v>495</v>
      </c>
      <c r="F387" s="174"/>
      <c r="G387" s="174"/>
      <c r="H387" s="174"/>
      <c r="I387" s="174"/>
      <c r="J387" s="175"/>
      <c r="K387" s="175"/>
      <c r="L387" s="174"/>
      <c r="M387" s="174"/>
      <c r="N387" s="174"/>
      <c r="O387" s="174"/>
      <c r="P387" s="174"/>
      <c r="Q387" s="175"/>
      <c r="R387" s="175"/>
      <c r="S387" s="174"/>
      <c r="T387" s="174"/>
      <c r="U387" s="174"/>
      <c r="V387" s="174"/>
      <c r="W387" s="174"/>
      <c r="X387" s="175"/>
      <c r="Y387" s="175"/>
      <c r="Z387" s="174"/>
      <c r="AA387" s="174"/>
      <c r="AB387" s="174"/>
      <c r="AC387" s="174"/>
      <c r="AD387" s="174"/>
      <c r="AE387" s="175"/>
      <c r="AF387" s="176"/>
      <c r="AG387" s="185"/>
      <c r="AH387" s="185"/>
      <c r="AI387" s="201"/>
      <c r="AJ387" s="273">
        <f ca="1">(COUNTA(OFFSET(D387,0,WEEKDAY($A$3,2)):AF387))+IF(AND((_xlfn.DAYS((EOMONTH($A$3,0)),$A$3)=27),(WEEKDAY($A$3,2))=1),0,(COUNTA(E387:(OFFSET(D387,0,(_xlfn.DAYS((EOMONTH($A$3,0)),$A$3))+(WEEKDAY($A$3,2))-28)))))</f>
        <v>1</v>
      </c>
    </row>
    <row r="388" spans="1:36" ht="16.5" customHeight="1" x14ac:dyDescent="0.25">
      <c r="A388" s="200" t="s">
        <v>80</v>
      </c>
      <c r="B388" s="177" t="s">
        <v>346</v>
      </c>
      <c r="C388" s="177">
        <v>4</v>
      </c>
      <c r="D388" s="177">
        <v>10</v>
      </c>
      <c r="E388" s="183" t="s">
        <v>495</v>
      </c>
      <c r="F388" s="174"/>
      <c r="G388" s="174"/>
      <c r="H388" s="174"/>
      <c r="I388" s="174"/>
      <c r="J388" s="175"/>
      <c r="K388" s="175"/>
      <c r="L388" s="183" t="s">
        <v>495</v>
      </c>
      <c r="M388" s="174"/>
      <c r="N388" s="174"/>
      <c r="O388" s="174"/>
      <c r="P388" s="174"/>
      <c r="Q388" s="175"/>
      <c r="R388" s="175"/>
      <c r="S388" s="183" t="s">
        <v>495</v>
      </c>
      <c r="T388" s="174"/>
      <c r="U388" s="174"/>
      <c r="V388" s="174"/>
      <c r="W388" s="174"/>
      <c r="X388" s="175"/>
      <c r="Y388" s="175"/>
      <c r="Z388" s="183" t="s">
        <v>495</v>
      </c>
      <c r="AA388" s="174"/>
      <c r="AB388" s="174"/>
      <c r="AC388" s="174"/>
      <c r="AD388" s="174"/>
      <c r="AE388" s="175"/>
      <c r="AF388" s="176"/>
      <c r="AG388" s="185"/>
      <c r="AH388" s="185"/>
      <c r="AI388" s="201"/>
      <c r="AJ388" s="273">
        <f ca="1">(COUNTA(OFFSET(D388,0,WEEKDAY($A$3,2)):AF388))+IF(AND((_xlfn.DAYS((EOMONTH($A$3,0)),$A$3)=27),(WEEKDAY($A$3,2))=1),0,(COUNTA(E388:(OFFSET(D388,0,(_xlfn.DAYS((EOMONTH($A$3,0)),$A$3))+(WEEKDAY($A$3,2))-28)))))</f>
        <v>4</v>
      </c>
    </row>
    <row r="389" spans="1:36" ht="16.5" customHeight="1" x14ac:dyDescent="0.25">
      <c r="A389" s="200" t="s">
        <v>80</v>
      </c>
      <c r="B389" s="177" t="s">
        <v>347</v>
      </c>
      <c r="C389" s="177">
        <v>4</v>
      </c>
      <c r="D389" s="177">
        <v>1</v>
      </c>
      <c r="E389" s="183" t="s">
        <v>495</v>
      </c>
      <c r="F389" s="174"/>
      <c r="G389" s="174"/>
      <c r="H389" s="174"/>
      <c r="I389" s="174"/>
      <c r="J389" s="175"/>
      <c r="K389" s="175"/>
      <c r="L389" s="183" t="s">
        <v>495</v>
      </c>
      <c r="M389" s="174"/>
      <c r="N389" s="174"/>
      <c r="O389" s="174"/>
      <c r="P389" s="174"/>
      <c r="Q389" s="175"/>
      <c r="R389" s="175"/>
      <c r="S389" s="183" t="s">
        <v>495</v>
      </c>
      <c r="T389" s="174"/>
      <c r="U389" s="174"/>
      <c r="V389" s="174"/>
      <c r="W389" s="174"/>
      <c r="X389" s="175"/>
      <c r="Y389" s="175"/>
      <c r="Z389" s="183" t="s">
        <v>495</v>
      </c>
      <c r="AA389" s="174"/>
      <c r="AB389" s="174"/>
      <c r="AC389" s="174"/>
      <c r="AD389" s="174"/>
      <c r="AE389" s="175"/>
      <c r="AF389" s="176"/>
      <c r="AG389" s="185"/>
      <c r="AH389" s="185"/>
      <c r="AI389" s="201"/>
      <c r="AJ389" s="273">
        <f ca="1">(COUNTA(OFFSET(D389,0,WEEKDAY($A$3,2)):AF389))+IF(AND((_xlfn.DAYS((EOMONTH($A$3,0)),$A$3)=27),(WEEKDAY($A$3,2))=1),0,(COUNTA(E389:(OFFSET(D389,0,(_xlfn.DAYS((EOMONTH($A$3,0)),$A$3))+(WEEKDAY($A$3,2))-28)))))</f>
        <v>4</v>
      </c>
    </row>
    <row r="390" spans="1:36" ht="16.5" customHeight="1" x14ac:dyDescent="0.25">
      <c r="A390" s="200" t="s">
        <v>80</v>
      </c>
      <c r="B390" s="177" t="s">
        <v>350</v>
      </c>
      <c r="C390" s="177">
        <v>2</v>
      </c>
      <c r="D390" s="177">
        <v>20</v>
      </c>
      <c r="E390" s="183" t="s">
        <v>495</v>
      </c>
      <c r="F390" s="174"/>
      <c r="G390" s="174"/>
      <c r="H390" s="174"/>
      <c r="I390" s="174"/>
      <c r="J390" s="175"/>
      <c r="K390" s="175"/>
      <c r="L390" s="174"/>
      <c r="M390" s="174"/>
      <c r="N390" s="174"/>
      <c r="O390" s="174"/>
      <c r="P390" s="174"/>
      <c r="Q390" s="175"/>
      <c r="R390" s="175"/>
      <c r="S390" s="183" t="s">
        <v>495</v>
      </c>
      <c r="T390" s="174"/>
      <c r="U390" s="174"/>
      <c r="V390" s="174"/>
      <c r="W390" s="174"/>
      <c r="X390" s="175"/>
      <c r="Y390" s="175"/>
      <c r="Z390" s="174"/>
      <c r="AA390" s="174"/>
      <c r="AB390" s="174"/>
      <c r="AC390" s="174"/>
      <c r="AD390" s="174"/>
      <c r="AE390" s="175"/>
      <c r="AF390" s="176"/>
      <c r="AG390" s="185"/>
      <c r="AH390" s="185"/>
      <c r="AI390" s="201"/>
      <c r="AJ390" s="273">
        <f ca="1">(COUNTA(OFFSET(D390,0,WEEKDAY($A$3,2)):AF390))+IF(AND((_xlfn.DAYS((EOMONTH($A$3,0)),$A$3)=27),(WEEKDAY($A$3,2))=1),0,(COUNTA(E390:(OFFSET(D390,0,(_xlfn.DAYS((EOMONTH($A$3,0)),$A$3))+(WEEKDAY($A$3,2))-28)))))</f>
        <v>2</v>
      </c>
    </row>
    <row r="391" spans="1:36" ht="16.5" customHeight="1" x14ac:dyDescent="0.25">
      <c r="A391" s="200" t="s">
        <v>81</v>
      </c>
      <c r="B391" s="177" t="s">
        <v>346</v>
      </c>
      <c r="C391" s="177">
        <v>4</v>
      </c>
      <c r="D391" s="177">
        <v>7</v>
      </c>
      <c r="E391" s="183" t="s">
        <v>495</v>
      </c>
      <c r="F391" s="174"/>
      <c r="G391" s="174"/>
      <c r="H391" s="174"/>
      <c r="I391" s="174"/>
      <c r="J391" s="175"/>
      <c r="K391" s="175"/>
      <c r="L391" s="183" t="s">
        <v>495</v>
      </c>
      <c r="M391" s="174"/>
      <c r="N391" s="174"/>
      <c r="O391" s="174"/>
      <c r="P391" s="174"/>
      <c r="Q391" s="175"/>
      <c r="R391" s="175"/>
      <c r="S391" s="183" t="s">
        <v>495</v>
      </c>
      <c r="T391" s="174"/>
      <c r="U391" s="174"/>
      <c r="V391" s="174"/>
      <c r="W391" s="174"/>
      <c r="X391" s="175"/>
      <c r="Y391" s="175"/>
      <c r="Z391" s="183" t="s">
        <v>495</v>
      </c>
      <c r="AA391" s="174"/>
      <c r="AB391" s="174"/>
      <c r="AC391" s="174"/>
      <c r="AD391" s="174"/>
      <c r="AE391" s="175"/>
      <c r="AF391" s="176"/>
      <c r="AG391" s="185"/>
      <c r="AH391" s="185"/>
      <c r="AI391" s="201"/>
      <c r="AJ391" s="273">
        <f ca="1">(COUNTA(OFFSET(D391,0,WEEKDAY($A$3,2)):AF391))+IF(AND((_xlfn.DAYS((EOMONTH($A$3,0)),$A$3)=27),(WEEKDAY($A$3,2))=1),0,(COUNTA(E391:(OFFSET(D391,0,(_xlfn.DAYS((EOMONTH($A$3,0)),$A$3))+(WEEKDAY($A$3,2))-28)))))</f>
        <v>4</v>
      </c>
    </row>
    <row r="392" spans="1:36" ht="16.5" customHeight="1" x14ac:dyDescent="0.25">
      <c r="A392" s="200" t="s">
        <v>81</v>
      </c>
      <c r="B392" s="177" t="s">
        <v>347</v>
      </c>
      <c r="C392" s="177">
        <v>4</v>
      </c>
      <c r="D392" s="177">
        <v>1</v>
      </c>
      <c r="E392" s="183" t="s">
        <v>495</v>
      </c>
      <c r="F392" s="174"/>
      <c r="G392" s="174"/>
      <c r="H392" s="174"/>
      <c r="I392" s="174"/>
      <c r="J392" s="175"/>
      <c r="K392" s="175"/>
      <c r="L392" s="183" t="s">
        <v>495</v>
      </c>
      <c r="M392" s="174"/>
      <c r="N392" s="174"/>
      <c r="O392" s="174"/>
      <c r="P392" s="174"/>
      <c r="Q392" s="175"/>
      <c r="R392" s="175"/>
      <c r="S392" s="183" t="s">
        <v>495</v>
      </c>
      <c r="T392" s="174"/>
      <c r="U392" s="174"/>
      <c r="V392" s="174"/>
      <c r="W392" s="174"/>
      <c r="X392" s="175"/>
      <c r="Y392" s="175"/>
      <c r="Z392" s="183" t="s">
        <v>495</v>
      </c>
      <c r="AA392" s="174"/>
      <c r="AB392" s="174"/>
      <c r="AC392" s="174"/>
      <c r="AD392" s="174"/>
      <c r="AE392" s="175"/>
      <c r="AF392" s="176"/>
      <c r="AG392" s="185"/>
      <c r="AH392" s="185"/>
      <c r="AI392" s="201"/>
      <c r="AJ392" s="273">
        <f ca="1">(COUNTA(OFFSET(D392,0,WEEKDAY($A$3,2)):AF392))+IF(AND((_xlfn.DAYS((EOMONTH($A$3,0)),$A$3)=27),(WEEKDAY($A$3,2))=1),0,(COUNTA(E392:(OFFSET(D392,0,(_xlfn.DAYS((EOMONTH($A$3,0)),$A$3))+(WEEKDAY($A$3,2))-28)))))</f>
        <v>4</v>
      </c>
    </row>
    <row r="393" spans="1:36" ht="16.5" customHeight="1" x14ac:dyDescent="0.25">
      <c r="A393" s="200" t="s">
        <v>156</v>
      </c>
      <c r="B393" s="177" t="s">
        <v>346</v>
      </c>
      <c r="C393" s="177">
        <v>2</v>
      </c>
      <c r="D393" s="177">
        <v>15</v>
      </c>
      <c r="E393" s="183" t="s">
        <v>495</v>
      </c>
      <c r="F393" s="174"/>
      <c r="G393" s="174"/>
      <c r="H393" s="174"/>
      <c r="I393" s="174"/>
      <c r="J393" s="175"/>
      <c r="K393" s="175"/>
      <c r="L393" s="174"/>
      <c r="M393" s="174"/>
      <c r="N393" s="174"/>
      <c r="O393" s="174"/>
      <c r="P393" s="174"/>
      <c r="Q393" s="175"/>
      <c r="R393" s="175"/>
      <c r="S393" s="183" t="s">
        <v>495</v>
      </c>
      <c r="T393" s="174"/>
      <c r="U393" s="174"/>
      <c r="V393" s="174"/>
      <c r="W393" s="174"/>
      <c r="X393" s="175"/>
      <c r="Y393" s="175"/>
      <c r="Z393" s="174"/>
      <c r="AA393" s="174"/>
      <c r="AB393" s="174"/>
      <c r="AC393" s="174"/>
      <c r="AD393" s="174"/>
      <c r="AE393" s="175"/>
      <c r="AF393" s="176"/>
      <c r="AG393" s="185"/>
      <c r="AH393" s="185"/>
      <c r="AI393" s="201"/>
      <c r="AJ393" s="273">
        <f ca="1">(COUNTA(OFFSET(D393,0,WEEKDAY($A$3,2)):AF393))+IF(AND((_xlfn.DAYS((EOMONTH($A$3,0)),$A$3)=27),(WEEKDAY($A$3,2))=1),0,(COUNTA(E393:(OFFSET(D393,0,(_xlfn.DAYS((EOMONTH($A$3,0)),$A$3))+(WEEKDAY($A$3,2))-28)))))</f>
        <v>2</v>
      </c>
    </row>
    <row r="394" spans="1:36" ht="16.5" customHeight="1" x14ac:dyDescent="0.25">
      <c r="A394" s="200" t="s">
        <v>156</v>
      </c>
      <c r="B394" s="177" t="s">
        <v>347</v>
      </c>
      <c r="C394" s="177">
        <v>4</v>
      </c>
      <c r="D394" s="177">
        <v>1</v>
      </c>
      <c r="E394" s="183" t="s">
        <v>495</v>
      </c>
      <c r="F394" s="174"/>
      <c r="G394" s="174"/>
      <c r="H394" s="174"/>
      <c r="I394" s="174"/>
      <c r="J394" s="175"/>
      <c r="K394" s="175"/>
      <c r="L394" s="183" t="s">
        <v>495</v>
      </c>
      <c r="M394" s="174"/>
      <c r="N394" s="174"/>
      <c r="O394" s="174"/>
      <c r="P394" s="174"/>
      <c r="Q394" s="175"/>
      <c r="R394" s="175"/>
      <c r="S394" s="183" t="s">
        <v>495</v>
      </c>
      <c r="T394" s="174"/>
      <c r="U394" s="174"/>
      <c r="V394" s="174"/>
      <c r="W394" s="174"/>
      <c r="X394" s="175"/>
      <c r="Y394" s="175"/>
      <c r="Z394" s="183" t="s">
        <v>495</v>
      </c>
      <c r="AA394" s="174"/>
      <c r="AB394" s="174"/>
      <c r="AC394" s="174"/>
      <c r="AD394" s="174"/>
      <c r="AE394" s="175"/>
      <c r="AF394" s="176"/>
      <c r="AG394" s="185"/>
      <c r="AH394" s="185"/>
      <c r="AI394" s="201"/>
      <c r="AJ394" s="273">
        <f ca="1">(COUNTA(OFFSET(D394,0,WEEKDAY($A$3,2)):AF394))+IF(AND((_xlfn.DAYS((EOMONTH($A$3,0)),$A$3)=27),(WEEKDAY($A$3,2))=1),0,(COUNTA(E394:(OFFSET(D394,0,(_xlfn.DAYS((EOMONTH($A$3,0)),$A$3))+(WEEKDAY($A$3,2))-28)))))</f>
        <v>4</v>
      </c>
    </row>
    <row r="395" spans="1:36" ht="16.5" customHeight="1" x14ac:dyDescent="0.25">
      <c r="A395" s="200" t="s">
        <v>156</v>
      </c>
      <c r="B395" s="177" t="s">
        <v>350</v>
      </c>
      <c r="C395" s="177">
        <v>2</v>
      </c>
      <c r="D395" s="177">
        <v>270</v>
      </c>
      <c r="E395" s="183" t="s">
        <v>495</v>
      </c>
      <c r="F395" s="174"/>
      <c r="G395" s="174"/>
      <c r="H395" s="174"/>
      <c r="I395" s="174"/>
      <c r="J395" s="175"/>
      <c r="K395" s="175"/>
      <c r="L395" s="174"/>
      <c r="M395" s="174"/>
      <c r="N395" s="174"/>
      <c r="O395" s="174"/>
      <c r="P395" s="174"/>
      <c r="Q395" s="175"/>
      <c r="R395" s="175"/>
      <c r="S395" s="183" t="s">
        <v>495</v>
      </c>
      <c r="T395" s="174"/>
      <c r="U395" s="174"/>
      <c r="V395" s="174"/>
      <c r="W395" s="174"/>
      <c r="X395" s="175"/>
      <c r="Y395" s="175"/>
      <c r="Z395" s="174"/>
      <c r="AA395" s="174"/>
      <c r="AB395" s="174"/>
      <c r="AC395" s="174"/>
      <c r="AD395" s="174"/>
      <c r="AE395" s="175"/>
      <c r="AF395" s="176"/>
      <c r="AG395" s="185"/>
      <c r="AH395" s="185"/>
      <c r="AI395" s="201"/>
      <c r="AJ395" s="273">
        <f ca="1">(COUNTA(OFFSET(D395,0,WEEKDAY($A$3,2)):AF395))+IF(AND((_xlfn.DAYS((EOMONTH($A$3,0)),$A$3)=27),(WEEKDAY($A$3,2))=1),0,(COUNTA(E395:(OFFSET(D395,0,(_xlfn.DAYS((EOMONTH($A$3,0)),$A$3))+(WEEKDAY($A$3,2))-28)))))</f>
        <v>2</v>
      </c>
    </row>
    <row r="396" spans="1:36" ht="16.5" customHeight="1" x14ac:dyDescent="0.25">
      <c r="A396" s="200" t="s">
        <v>156</v>
      </c>
      <c r="B396" s="177" t="s">
        <v>391</v>
      </c>
      <c r="C396" s="177">
        <v>1</v>
      </c>
      <c r="D396" s="177">
        <v>450</v>
      </c>
      <c r="E396" s="183" t="s">
        <v>495</v>
      </c>
      <c r="F396" s="174"/>
      <c r="G396" s="174"/>
      <c r="H396" s="174"/>
      <c r="I396" s="174"/>
      <c r="J396" s="175"/>
      <c r="K396" s="175"/>
      <c r="L396" s="174"/>
      <c r="M396" s="174"/>
      <c r="N396" s="174"/>
      <c r="O396" s="174"/>
      <c r="P396" s="174"/>
      <c r="Q396" s="175"/>
      <c r="R396" s="175"/>
      <c r="S396" s="174"/>
      <c r="T396" s="174"/>
      <c r="U396" s="174"/>
      <c r="V396" s="174"/>
      <c r="W396" s="174"/>
      <c r="X396" s="175"/>
      <c r="Y396" s="175"/>
      <c r="Z396" s="174"/>
      <c r="AA396" s="174"/>
      <c r="AB396" s="174"/>
      <c r="AC396" s="174"/>
      <c r="AD396" s="174"/>
      <c r="AE396" s="175"/>
      <c r="AF396" s="176"/>
      <c r="AG396" s="185"/>
      <c r="AH396" s="185"/>
      <c r="AI396" s="201"/>
      <c r="AJ396" s="273">
        <f ca="1">(COUNTA(OFFSET(D396,0,WEEKDAY($A$3,2)):AF396))+IF(AND((_xlfn.DAYS((EOMONTH($A$3,0)),$A$3)=27),(WEEKDAY($A$3,2))=1),0,(COUNTA(E396:(OFFSET(D396,0,(_xlfn.DAYS((EOMONTH($A$3,0)),$A$3))+(WEEKDAY($A$3,2))-28)))))</f>
        <v>1</v>
      </c>
    </row>
    <row r="397" spans="1:36" ht="16.5" customHeight="1" x14ac:dyDescent="0.25">
      <c r="A397" s="200" t="s">
        <v>128</v>
      </c>
      <c r="B397" s="177" t="s">
        <v>347</v>
      </c>
      <c r="C397" s="177">
        <v>20</v>
      </c>
      <c r="D397" s="177">
        <v>10</v>
      </c>
      <c r="E397" s="183" t="s">
        <v>495</v>
      </c>
      <c r="F397" s="183" t="s">
        <v>495</v>
      </c>
      <c r="G397" s="183" t="s">
        <v>495</v>
      </c>
      <c r="H397" s="183" t="s">
        <v>495</v>
      </c>
      <c r="I397" s="183" t="s">
        <v>495</v>
      </c>
      <c r="J397" s="175"/>
      <c r="K397" s="175"/>
      <c r="L397" s="183" t="s">
        <v>495</v>
      </c>
      <c r="M397" s="183" t="s">
        <v>495</v>
      </c>
      <c r="N397" s="183" t="s">
        <v>495</v>
      </c>
      <c r="O397" s="183" t="s">
        <v>495</v>
      </c>
      <c r="P397" s="183" t="s">
        <v>495</v>
      </c>
      <c r="Q397" s="175"/>
      <c r="R397" s="175"/>
      <c r="S397" s="183" t="s">
        <v>495</v>
      </c>
      <c r="T397" s="183" t="s">
        <v>495</v>
      </c>
      <c r="U397" s="183" t="s">
        <v>495</v>
      </c>
      <c r="V397" s="183" t="s">
        <v>495</v>
      </c>
      <c r="W397" s="183" t="s">
        <v>495</v>
      </c>
      <c r="X397" s="175"/>
      <c r="Y397" s="175"/>
      <c r="Z397" s="183" t="s">
        <v>495</v>
      </c>
      <c r="AA397" s="183" t="s">
        <v>495</v>
      </c>
      <c r="AB397" s="183" t="s">
        <v>495</v>
      </c>
      <c r="AC397" s="183" t="s">
        <v>495</v>
      </c>
      <c r="AD397" s="183" t="s">
        <v>495</v>
      </c>
      <c r="AE397" s="175"/>
      <c r="AF397" s="176"/>
      <c r="AG397" s="185"/>
      <c r="AH397" s="185"/>
      <c r="AI397" s="201"/>
      <c r="AJ397" s="273">
        <f ca="1">(COUNTA(OFFSET(D397,0,WEEKDAY($A$3,2)):AF397))+IF(AND((_xlfn.DAYS((EOMONTH($A$3,0)),$A$3)=27),(WEEKDAY($A$3,2))=1),0,(COUNTA(E397:(OFFSET(D397,0,(_xlfn.DAYS((EOMONTH($A$3,0)),$A$3))+(WEEKDAY($A$3,2))-28)))))</f>
        <v>20</v>
      </c>
    </row>
    <row r="398" spans="1:36" ht="33" customHeight="1" x14ac:dyDescent="0.25">
      <c r="A398" s="200" t="s">
        <v>128</v>
      </c>
      <c r="B398" s="177" t="s">
        <v>347</v>
      </c>
      <c r="C398" s="177">
        <v>48</v>
      </c>
      <c r="D398" s="177">
        <v>5</v>
      </c>
      <c r="E398" s="184" t="s">
        <v>497</v>
      </c>
      <c r="F398" s="184" t="s">
        <v>497</v>
      </c>
      <c r="G398" s="184" t="s">
        <v>497</v>
      </c>
      <c r="H398" s="184" t="s">
        <v>497</v>
      </c>
      <c r="I398" s="184" t="s">
        <v>497</v>
      </c>
      <c r="J398" s="175" t="s">
        <v>495</v>
      </c>
      <c r="K398" s="175" t="s">
        <v>495</v>
      </c>
      <c r="L398" s="184" t="s">
        <v>497</v>
      </c>
      <c r="M398" s="184" t="s">
        <v>497</v>
      </c>
      <c r="N398" s="184" t="s">
        <v>497</v>
      </c>
      <c r="O398" s="184" t="s">
        <v>497</v>
      </c>
      <c r="P398" s="184" t="s">
        <v>497</v>
      </c>
      <c r="Q398" s="175" t="s">
        <v>495</v>
      </c>
      <c r="R398" s="175" t="s">
        <v>495</v>
      </c>
      <c r="S398" s="184" t="s">
        <v>497</v>
      </c>
      <c r="T398" s="184" t="s">
        <v>497</v>
      </c>
      <c r="U398" s="184" t="s">
        <v>497</v>
      </c>
      <c r="V398" s="184" t="s">
        <v>497</v>
      </c>
      <c r="W398" s="184" t="s">
        <v>497</v>
      </c>
      <c r="X398" s="175" t="s">
        <v>495</v>
      </c>
      <c r="Y398" s="175" t="s">
        <v>495</v>
      </c>
      <c r="Z398" s="184" t="s">
        <v>497</v>
      </c>
      <c r="AA398" s="184" t="s">
        <v>497</v>
      </c>
      <c r="AB398" s="184" t="s">
        <v>497</v>
      </c>
      <c r="AC398" s="184" t="s">
        <v>497</v>
      </c>
      <c r="AD398" s="184" t="s">
        <v>497</v>
      </c>
      <c r="AE398" s="175" t="s">
        <v>495</v>
      </c>
      <c r="AF398" s="176" t="s">
        <v>495</v>
      </c>
      <c r="AG398" s="186"/>
      <c r="AH398" s="186"/>
      <c r="AI398" s="203"/>
      <c r="AJ398" s="273">
        <f ca="1">(COUNTA(OFFSET(D398,0,WEEKDAY($A$3,2)):AF398))+IF(AND((_xlfn.DAYS((EOMONTH($A$3,0)),$A$3)=27),(WEEKDAY($A$3,2))=1),0,(COUNTA(E398:(OFFSET(D398,0,(_xlfn.DAYS((EOMONTH($A$3,0)),$A$3))+(WEEKDAY($A$3,2))-28)))))</f>
        <v>29</v>
      </c>
    </row>
    <row r="399" spans="1:36" ht="16.5" customHeight="1" x14ac:dyDescent="0.25">
      <c r="A399" s="200" t="s">
        <v>128</v>
      </c>
      <c r="B399" s="177" t="s">
        <v>348</v>
      </c>
      <c r="C399" s="177">
        <v>12</v>
      </c>
      <c r="D399" s="177">
        <v>4</v>
      </c>
      <c r="E399" s="183" t="s">
        <v>495</v>
      </c>
      <c r="F399" s="174"/>
      <c r="G399" s="183" t="s">
        <v>495</v>
      </c>
      <c r="H399" s="174"/>
      <c r="I399" s="183" t="s">
        <v>495</v>
      </c>
      <c r="J399" s="175"/>
      <c r="K399" s="175"/>
      <c r="L399" s="183" t="s">
        <v>495</v>
      </c>
      <c r="M399" s="174"/>
      <c r="N399" s="183" t="s">
        <v>495</v>
      </c>
      <c r="O399" s="174"/>
      <c r="P399" s="183" t="s">
        <v>495</v>
      </c>
      <c r="Q399" s="175"/>
      <c r="R399" s="175"/>
      <c r="S399" s="183" t="s">
        <v>495</v>
      </c>
      <c r="T399" s="174"/>
      <c r="U399" s="183" t="s">
        <v>495</v>
      </c>
      <c r="V399" s="174"/>
      <c r="W399" s="183" t="s">
        <v>495</v>
      </c>
      <c r="X399" s="175"/>
      <c r="Y399" s="175"/>
      <c r="Z399" s="183" t="s">
        <v>495</v>
      </c>
      <c r="AA399" s="174"/>
      <c r="AB399" s="183" t="s">
        <v>495</v>
      </c>
      <c r="AC399" s="174"/>
      <c r="AD399" s="183" t="s">
        <v>495</v>
      </c>
      <c r="AE399" s="175"/>
      <c r="AF399" s="176"/>
      <c r="AG399" s="185"/>
      <c r="AH399" s="185"/>
      <c r="AI399" s="201"/>
      <c r="AJ399" s="273">
        <f ca="1">(COUNTA(OFFSET(D399,0,WEEKDAY($A$3,2)):AF399))+IF(AND((_xlfn.DAYS((EOMONTH($A$3,0)),$A$3)=27),(WEEKDAY($A$3,2))=1),0,(COUNTA(E399:(OFFSET(D399,0,(_xlfn.DAYS((EOMONTH($A$3,0)),$A$3))+(WEEKDAY($A$3,2))-28)))))</f>
        <v>12</v>
      </c>
    </row>
    <row r="400" spans="1:36" ht="33" customHeight="1" x14ac:dyDescent="0.25">
      <c r="A400" s="200" t="s">
        <v>128</v>
      </c>
      <c r="B400" s="177" t="s">
        <v>348</v>
      </c>
      <c r="C400" s="177">
        <v>48</v>
      </c>
      <c r="D400" s="177">
        <v>3</v>
      </c>
      <c r="E400" s="184" t="s">
        <v>497</v>
      </c>
      <c r="F400" s="184" t="s">
        <v>497</v>
      </c>
      <c r="G400" s="184" t="s">
        <v>497</v>
      </c>
      <c r="H400" s="184" t="s">
        <v>497</v>
      </c>
      <c r="I400" s="184" t="s">
        <v>497</v>
      </c>
      <c r="J400" s="175" t="s">
        <v>495</v>
      </c>
      <c r="K400" s="175" t="s">
        <v>495</v>
      </c>
      <c r="L400" s="184" t="s">
        <v>497</v>
      </c>
      <c r="M400" s="184" t="s">
        <v>497</v>
      </c>
      <c r="N400" s="184" t="s">
        <v>497</v>
      </c>
      <c r="O400" s="184" t="s">
        <v>497</v>
      </c>
      <c r="P400" s="184" t="s">
        <v>497</v>
      </c>
      <c r="Q400" s="175" t="s">
        <v>495</v>
      </c>
      <c r="R400" s="175" t="s">
        <v>495</v>
      </c>
      <c r="S400" s="184" t="s">
        <v>497</v>
      </c>
      <c r="T400" s="184" t="s">
        <v>497</v>
      </c>
      <c r="U400" s="184" t="s">
        <v>497</v>
      </c>
      <c r="V400" s="184" t="s">
        <v>497</v>
      </c>
      <c r="W400" s="184" t="s">
        <v>497</v>
      </c>
      <c r="X400" s="175" t="s">
        <v>495</v>
      </c>
      <c r="Y400" s="175" t="s">
        <v>495</v>
      </c>
      <c r="Z400" s="184" t="s">
        <v>497</v>
      </c>
      <c r="AA400" s="184" t="s">
        <v>497</v>
      </c>
      <c r="AB400" s="184" t="s">
        <v>497</v>
      </c>
      <c r="AC400" s="184" t="s">
        <v>497</v>
      </c>
      <c r="AD400" s="184" t="s">
        <v>497</v>
      </c>
      <c r="AE400" s="175" t="s">
        <v>495</v>
      </c>
      <c r="AF400" s="176" t="s">
        <v>495</v>
      </c>
      <c r="AG400" s="186"/>
      <c r="AH400" s="186"/>
      <c r="AI400" s="203"/>
      <c r="AJ400" s="273">
        <f ca="1">(COUNTA(OFFSET(D400,0,WEEKDAY($A$3,2)):AF400))+IF(AND((_xlfn.DAYS((EOMONTH($A$3,0)),$A$3)=27),(WEEKDAY($A$3,2))=1),0,(COUNTA(E400:(OFFSET(D400,0,(_xlfn.DAYS((EOMONTH($A$3,0)),$A$3))+(WEEKDAY($A$3,2))-28)))))</f>
        <v>29</v>
      </c>
    </row>
    <row r="401" spans="1:36" ht="16.5" customHeight="1" x14ac:dyDescent="0.25">
      <c r="A401" s="200" t="s">
        <v>128</v>
      </c>
      <c r="B401" s="177" t="s">
        <v>350</v>
      </c>
      <c r="C401" s="177">
        <v>4</v>
      </c>
      <c r="D401" s="177">
        <v>4500</v>
      </c>
      <c r="E401" s="183" t="s">
        <v>495</v>
      </c>
      <c r="F401" s="174"/>
      <c r="G401" s="174"/>
      <c r="H401" s="174"/>
      <c r="I401" s="174"/>
      <c r="J401" s="175"/>
      <c r="K401" s="175"/>
      <c r="L401" s="183" t="s">
        <v>495</v>
      </c>
      <c r="M401" s="174"/>
      <c r="N401" s="174"/>
      <c r="O401" s="174"/>
      <c r="P401" s="174"/>
      <c r="Q401" s="175"/>
      <c r="R401" s="175"/>
      <c r="S401" s="183" t="s">
        <v>495</v>
      </c>
      <c r="T401" s="174"/>
      <c r="U401" s="174"/>
      <c r="V401" s="174"/>
      <c r="W401" s="174"/>
      <c r="X401" s="175"/>
      <c r="Y401" s="175"/>
      <c r="Z401" s="183" t="s">
        <v>495</v>
      </c>
      <c r="AA401" s="174"/>
      <c r="AB401" s="174"/>
      <c r="AC401" s="174"/>
      <c r="AD401" s="174"/>
      <c r="AE401" s="175"/>
      <c r="AF401" s="176"/>
      <c r="AG401" s="185"/>
      <c r="AH401" s="185"/>
      <c r="AI401" s="201"/>
      <c r="AJ401" s="273">
        <f ca="1">(COUNTA(OFFSET(D401,0,WEEKDAY($A$3,2)):AF401))+IF(AND((_xlfn.DAYS((EOMONTH($A$3,0)),$A$3)=27),(WEEKDAY($A$3,2))=1),0,(COUNTA(E401:(OFFSET(D401,0,(_xlfn.DAYS((EOMONTH($A$3,0)),$A$3))+(WEEKDAY($A$3,2))-28)))))</f>
        <v>4</v>
      </c>
    </row>
    <row r="402" spans="1:36" ht="33" customHeight="1" x14ac:dyDescent="0.25">
      <c r="A402" s="200" t="s">
        <v>128</v>
      </c>
      <c r="B402" s="177" t="s">
        <v>350</v>
      </c>
      <c r="C402" s="177">
        <v>48</v>
      </c>
      <c r="D402" s="177">
        <v>281.89999999999998</v>
      </c>
      <c r="E402" s="184" t="s">
        <v>497</v>
      </c>
      <c r="F402" s="184" t="s">
        <v>497</v>
      </c>
      <c r="G402" s="184" t="s">
        <v>497</v>
      </c>
      <c r="H402" s="184" t="s">
        <v>497</v>
      </c>
      <c r="I402" s="184" t="s">
        <v>497</v>
      </c>
      <c r="J402" s="175" t="s">
        <v>495</v>
      </c>
      <c r="K402" s="175" t="s">
        <v>495</v>
      </c>
      <c r="L402" s="184" t="s">
        <v>497</v>
      </c>
      <c r="M402" s="184" t="s">
        <v>497</v>
      </c>
      <c r="N402" s="184" t="s">
        <v>497</v>
      </c>
      <c r="O402" s="184" t="s">
        <v>497</v>
      </c>
      <c r="P402" s="184" t="s">
        <v>497</v>
      </c>
      <c r="Q402" s="175" t="s">
        <v>495</v>
      </c>
      <c r="R402" s="175" t="s">
        <v>495</v>
      </c>
      <c r="S402" s="184" t="s">
        <v>497</v>
      </c>
      <c r="T402" s="184" t="s">
        <v>497</v>
      </c>
      <c r="U402" s="184" t="s">
        <v>497</v>
      </c>
      <c r="V402" s="184" t="s">
        <v>497</v>
      </c>
      <c r="W402" s="184" t="s">
        <v>497</v>
      </c>
      <c r="X402" s="175" t="s">
        <v>495</v>
      </c>
      <c r="Y402" s="175" t="s">
        <v>495</v>
      </c>
      <c r="Z402" s="184" t="s">
        <v>497</v>
      </c>
      <c r="AA402" s="184" t="s">
        <v>497</v>
      </c>
      <c r="AB402" s="184" t="s">
        <v>497</v>
      </c>
      <c r="AC402" s="184" t="s">
        <v>497</v>
      </c>
      <c r="AD402" s="184" t="s">
        <v>497</v>
      </c>
      <c r="AE402" s="175" t="s">
        <v>495</v>
      </c>
      <c r="AF402" s="176" t="s">
        <v>495</v>
      </c>
      <c r="AG402" s="186"/>
      <c r="AH402" s="186"/>
      <c r="AI402" s="203"/>
      <c r="AJ402" s="273">
        <f ca="1">(COUNTA(OFFSET(D402,0,WEEKDAY($A$3,2)):AF402))+IF(AND((_xlfn.DAYS((EOMONTH($A$3,0)),$A$3)=27),(WEEKDAY($A$3,2))=1),0,(COUNTA(E402:(OFFSET(D402,0,(_xlfn.DAYS((EOMONTH($A$3,0)),$A$3))+(WEEKDAY($A$3,2))-28)))))</f>
        <v>29</v>
      </c>
    </row>
    <row r="403" spans="1:36" ht="16.5" customHeight="1" x14ac:dyDescent="0.25">
      <c r="A403" s="200" t="s">
        <v>128</v>
      </c>
      <c r="B403" s="177" t="s">
        <v>391</v>
      </c>
      <c r="C403" s="177">
        <v>2</v>
      </c>
      <c r="D403" s="177">
        <v>6100</v>
      </c>
      <c r="E403" s="183" t="s">
        <v>495</v>
      </c>
      <c r="F403" s="174"/>
      <c r="G403" s="174"/>
      <c r="H403" s="174"/>
      <c r="I403" s="174"/>
      <c r="J403" s="175"/>
      <c r="K403" s="175"/>
      <c r="L403" s="174"/>
      <c r="M403" s="174"/>
      <c r="N403" s="174"/>
      <c r="O403" s="174"/>
      <c r="P403" s="174"/>
      <c r="Q403" s="175"/>
      <c r="R403" s="175"/>
      <c r="S403" s="183" t="s">
        <v>495</v>
      </c>
      <c r="T403" s="174"/>
      <c r="U403" s="174"/>
      <c r="V403" s="174"/>
      <c r="W403" s="174"/>
      <c r="X403" s="175"/>
      <c r="Y403" s="175"/>
      <c r="Z403" s="174"/>
      <c r="AA403" s="174"/>
      <c r="AB403" s="174"/>
      <c r="AC403" s="174"/>
      <c r="AD403" s="174"/>
      <c r="AE403" s="175"/>
      <c r="AF403" s="176"/>
      <c r="AG403" s="185"/>
      <c r="AH403" s="185"/>
      <c r="AI403" s="201"/>
      <c r="AJ403" s="273">
        <f ca="1">(COUNTA(OFFSET(D403,0,WEEKDAY($A$3,2)):AF403))+IF(AND((_xlfn.DAYS((EOMONTH($A$3,0)),$A$3)=27),(WEEKDAY($A$3,2))=1),0,(COUNTA(E403:(OFFSET(D403,0,(_xlfn.DAYS((EOMONTH($A$3,0)),$A$3))+(WEEKDAY($A$3,2))-28)))))</f>
        <v>2</v>
      </c>
    </row>
    <row r="404" spans="1:36" ht="16.5" customHeight="1" x14ac:dyDescent="0.25">
      <c r="A404" s="200" t="s">
        <v>402</v>
      </c>
      <c r="B404" s="177" t="s">
        <v>417</v>
      </c>
      <c r="C404" s="177">
        <v>12</v>
      </c>
      <c r="D404" s="177">
        <v>1334.4</v>
      </c>
      <c r="E404" s="183" t="s">
        <v>495</v>
      </c>
      <c r="F404" s="174"/>
      <c r="G404" s="183" t="s">
        <v>495</v>
      </c>
      <c r="H404" s="174"/>
      <c r="I404" s="183" t="s">
        <v>495</v>
      </c>
      <c r="J404" s="175"/>
      <c r="K404" s="175"/>
      <c r="L404" s="183" t="s">
        <v>495</v>
      </c>
      <c r="M404" s="174"/>
      <c r="N404" s="183" t="s">
        <v>495</v>
      </c>
      <c r="O404" s="174"/>
      <c r="P404" s="183" t="s">
        <v>495</v>
      </c>
      <c r="Q404" s="175"/>
      <c r="R404" s="175"/>
      <c r="S404" s="183" t="s">
        <v>495</v>
      </c>
      <c r="T404" s="174"/>
      <c r="U404" s="183" t="s">
        <v>495</v>
      </c>
      <c r="V404" s="174"/>
      <c r="W404" s="183" t="s">
        <v>495</v>
      </c>
      <c r="X404" s="175"/>
      <c r="Y404" s="175"/>
      <c r="Z404" s="183" t="s">
        <v>495</v>
      </c>
      <c r="AA404" s="174"/>
      <c r="AB404" s="183" t="s">
        <v>495</v>
      </c>
      <c r="AC404" s="174"/>
      <c r="AD404" s="183" t="s">
        <v>495</v>
      </c>
      <c r="AE404" s="175"/>
      <c r="AF404" s="176"/>
      <c r="AG404" s="185"/>
      <c r="AH404" s="185"/>
      <c r="AI404" s="201"/>
      <c r="AJ404" s="273">
        <f ca="1">(COUNTA(OFFSET(D404,0,WEEKDAY($A$3,2)):AF404))+IF(AND((_xlfn.DAYS((EOMONTH($A$3,0)),$A$3)=27),(WEEKDAY($A$3,2))=1),0,(COUNTA(E404:(OFFSET(D404,0,(_xlfn.DAYS((EOMONTH($A$3,0)),$A$3))+(WEEKDAY($A$3,2))-28)))))</f>
        <v>12</v>
      </c>
    </row>
    <row r="405" spans="1:36" ht="16.5" customHeight="1" x14ac:dyDescent="0.25">
      <c r="A405" s="200" t="s">
        <v>402</v>
      </c>
      <c r="B405" s="177" t="s">
        <v>418</v>
      </c>
      <c r="C405" s="177">
        <v>20</v>
      </c>
      <c r="D405" s="177">
        <v>147.13999999999999</v>
      </c>
      <c r="E405" s="183" t="s">
        <v>495</v>
      </c>
      <c r="F405" s="183" t="s">
        <v>495</v>
      </c>
      <c r="G405" s="183" t="s">
        <v>495</v>
      </c>
      <c r="H405" s="183" t="s">
        <v>495</v>
      </c>
      <c r="I405" s="183" t="s">
        <v>495</v>
      </c>
      <c r="J405" s="175"/>
      <c r="K405" s="175"/>
      <c r="L405" s="183" t="s">
        <v>495</v>
      </c>
      <c r="M405" s="183" t="s">
        <v>495</v>
      </c>
      <c r="N405" s="183" t="s">
        <v>495</v>
      </c>
      <c r="O405" s="183" t="s">
        <v>495</v>
      </c>
      <c r="P405" s="183" t="s">
        <v>495</v>
      </c>
      <c r="Q405" s="175"/>
      <c r="R405" s="175"/>
      <c r="S405" s="183" t="s">
        <v>495</v>
      </c>
      <c r="T405" s="183" t="s">
        <v>495</v>
      </c>
      <c r="U405" s="183" t="s">
        <v>495</v>
      </c>
      <c r="V405" s="183" t="s">
        <v>495</v>
      </c>
      <c r="W405" s="183" t="s">
        <v>495</v>
      </c>
      <c r="X405" s="175"/>
      <c r="Y405" s="175"/>
      <c r="Z405" s="183" t="s">
        <v>495</v>
      </c>
      <c r="AA405" s="183" t="s">
        <v>495</v>
      </c>
      <c r="AB405" s="183" t="s">
        <v>495</v>
      </c>
      <c r="AC405" s="183" t="s">
        <v>495</v>
      </c>
      <c r="AD405" s="183" t="s">
        <v>495</v>
      </c>
      <c r="AE405" s="175"/>
      <c r="AF405" s="176"/>
      <c r="AG405" s="185"/>
      <c r="AH405" s="185"/>
      <c r="AI405" s="201"/>
      <c r="AJ405" s="273">
        <f ca="1">(COUNTA(OFFSET(D405,0,WEEKDAY($A$3,2)):AF405))+IF(AND((_xlfn.DAYS((EOMONTH($A$3,0)),$A$3)=27),(WEEKDAY($A$3,2))=1),0,(COUNTA(E405:(OFFSET(D405,0,(_xlfn.DAYS((EOMONTH($A$3,0)),$A$3))+(WEEKDAY($A$3,2))-28)))))</f>
        <v>20</v>
      </c>
    </row>
    <row r="406" spans="1:36" ht="16.5" customHeight="1" x14ac:dyDescent="0.25">
      <c r="A406" s="200" t="s">
        <v>289</v>
      </c>
      <c r="B406" s="177" t="s">
        <v>347</v>
      </c>
      <c r="C406" s="177">
        <v>4</v>
      </c>
      <c r="D406" s="177">
        <v>9</v>
      </c>
      <c r="E406" s="183" t="s">
        <v>495</v>
      </c>
      <c r="F406" s="174"/>
      <c r="G406" s="174"/>
      <c r="H406" s="174"/>
      <c r="I406" s="174"/>
      <c r="J406" s="175"/>
      <c r="K406" s="175"/>
      <c r="L406" s="183" t="s">
        <v>495</v>
      </c>
      <c r="M406" s="174"/>
      <c r="N406" s="174"/>
      <c r="O406" s="174"/>
      <c r="P406" s="174"/>
      <c r="Q406" s="175"/>
      <c r="R406" s="175"/>
      <c r="S406" s="183" t="s">
        <v>495</v>
      </c>
      <c r="T406" s="174"/>
      <c r="U406" s="174"/>
      <c r="V406" s="174"/>
      <c r="W406" s="174"/>
      <c r="X406" s="175"/>
      <c r="Y406" s="175"/>
      <c r="Z406" s="183" t="s">
        <v>495</v>
      </c>
      <c r="AA406" s="174"/>
      <c r="AB406" s="174"/>
      <c r="AC406" s="174"/>
      <c r="AD406" s="174"/>
      <c r="AE406" s="175"/>
      <c r="AF406" s="176"/>
      <c r="AG406" s="185"/>
      <c r="AH406" s="185"/>
      <c r="AI406" s="201"/>
      <c r="AJ406" s="273">
        <f ca="1">(COUNTA(OFFSET(D406,0,WEEKDAY($A$3,2)):AF406))+IF(AND((_xlfn.DAYS((EOMONTH($A$3,0)),$A$3)=27),(WEEKDAY($A$3,2))=1),0,(COUNTA(E406:(OFFSET(D406,0,(_xlfn.DAYS((EOMONTH($A$3,0)),$A$3))+(WEEKDAY($A$3,2))-28)))))</f>
        <v>4</v>
      </c>
    </row>
    <row r="407" spans="1:36" ht="16.5" customHeight="1" x14ac:dyDescent="0.25">
      <c r="A407" s="200" t="s">
        <v>289</v>
      </c>
      <c r="B407" s="177" t="s">
        <v>348</v>
      </c>
      <c r="C407" s="177">
        <v>4</v>
      </c>
      <c r="D407" s="177">
        <v>2</v>
      </c>
      <c r="E407" s="183" t="s">
        <v>495</v>
      </c>
      <c r="F407" s="174"/>
      <c r="G407" s="174"/>
      <c r="H407" s="174"/>
      <c r="I407" s="174"/>
      <c r="J407" s="175"/>
      <c r="K407" s="175"/>
      <c r="L407" s="183" t="s">
        <v>495</v>
      </c>
      <c r="M407" s="174"/>
      <c r="N407" s="174"/>
      <c r="O407" s="174"/>
      <c r="P407" s="174"/>
      <c r="Q407" s="175"/>
      <c r="R407" s="175"/>
      <c r="S407" s="183" t="s">
        <v>495</v>
      </c>
      <c r="T407" s="174"/>
      <c r="U407" s="174"/>
      <c r="V407" s="174"/>
      <c r="W407" s="174"/>
      <c r="X407" s="175"/>
      <c r="Y407" s="175"/>
      <c r="Z407" s="183" t="s">
        <v>495</v>
      </c>
      <c r="AA407" s="174"/>
      <c r="AB407" s="174"/>
      <c r="AC407" s="174"/>
      <c r="AD407" s="174"/>
      <c r="AE407" s="175"/>
      <c r="AF407" s="176"/>
      <c r="AG407" s="185"/>
      <c r="AH407" s="185"/>
      <c r="AI407" s="201"/>
      <c r="AJ407" s="273">
        <f ca="1">(COUNTA(OFFSET(D407,0,WEEKDAY($A$3,2)):AF407))+IF(AND((_xlfn.DAYS((EOMONTH($A$3,0)),$A$3)=27),(WEEKDAY($A$3,2))=1),0,(COUNTA(E407:(OFFSET(D407,0,(_xlfn.DAYS((EOMONTH($A$3,0)),$A$3))+(WEEKDAY($A$3,2))-28)))))</f>
        <v>4</v>
      </c>
    </row>
    <row r="408" spans="1:36" ht="16.5" customHeight="1" x14ac:dyDescent="0.25">
      <c r="A408" s="200" t="s">
        <v>289</v>
      </c>
      <c r="B408" s="177" t="s">
        <v>348</v>
      </c>
      <c r="C408" s="177">
        <v>12</v>
      </c>
      <c r="D408" s="177">
        <v>1</v>
      </c>
      <c r="E408" s="183" t="s">
        <v>495</v>
      </c>
      <c r="F408" s="174"/>
      <c r="G408" s="183" t="s">
        <v>495</v>
      </c>
      <c r="H408" s="174"/>
      <c r="I408" s="183" t="s">
        <v>495</v>
      </c>
      <c r="J408" s="175"/>
      <c r="K408" s="175"/>
      <c r="L408" s="183" t="s">
        <v>495</v>
      </c>
      <c r="M408" s="174"/>
      <c r="N408" s="183" t="s">
        <v>495</v>
      </c>
      <c r="O408" s="174"/>
      <c r="P408" s="183" t="s">
        <v>495</v>
      </c>
      <c r="Q408" s="175"/>
      <c r="R408" s="175"/>
      <c r="S408" s="183" t="s">
        <v>495</v>
      </c>
      <c r="T408" s="174"/>
      <c r="U408" s="183" t="s">
        <v>495</v>
      </c>
      <c r="V408" s="174"/>
      <c r="W408" s="183" t="s">
        <v>495</v>
      </c>
      <c r="X408" s="175"/>
      <c r="Y408" s="175"/>
      <c r="Z408" s="183" t="s">
        <v>495</v>
      </c>
      <c r="AA408" s="174"/>
      <c r="AB408" s="183" t="s">
        <v>495</v>
      </c>
      <c r="AC408" s="174"/>
      <c r="AD408" s="183" t="s">
        <v>495</v>
      </c>
      <c r="AE408" s="175"/>
      <c r="AF408" s="176"/>
      <c r="AG408" s="185"/>
      <c r="AH408" s="185"/>
      <c r="AI408" s="201"/>
      <c r="AJ408" s="273">
        <f ca="1">(COUNTA(OFFSET(D408,0,WEEKDAY($A$3,2)):AF408))+IF(AND((_xlfn.DAYS((EOMONTH($A$3,0)),$A$3)=27),(WEEKDAY($A$3,2))=1),0,(COUNTA(E408:(OFFSET(D408,0,(_xlfn.DAYS((EOMONTH($A$3,0)),$A$3))+(WEEKDAY($A$3,2))-28)))))</f>
        <v>12</v>
      </c>
    </row>
    <row r="409" spans="1:36" ht="16.5" customHeight="1" x14ac:dyDescent="0.25">
      <c r="A409" s="200" t="s">
        <v>289</v>
      </c>
      <c r="B409" s="177" t="s">
        <v>350</v>
      </c>
      <c r="C409" s="177">
        <v>4</v>
      </c>
      <c r="D409" s="177">
        <v>1490</v>
      </c>
      <c r="E409" s="183" t="s">
        <v>495</v>
      </c>
      <c r="F409" s="174"/>
      <c r="G409" s="174"/>
      <c r="H409" s="174"/>
      <c r="I409" s="174"/>
      <c r="J409" s="175"/>
      <c r="K409" s="175"/>
      <c r="L409" s="183" t="s">
        <v>495</v>
      </c>
      <c r="M409" s="174"/>
      <c r="N409" s="174"/>
      <c r="O409" s="174"/>
      <c r="P409" s="174"/>
      <c r="Q409" s="175"/>
      <c r="R409" s="175"/>
      <c r="S409" s="183" t="s">
        <v>495</v>
      </c>
      <c r="T409" s="174"/>
      <c r="U409" s="174"/>
      <c r="V409" s="174"/>
      <c r="W409" s="174"/>
      <c r="X409" s="175"/>
      <c r="Y409" s="175"/>
      <c r="Z409" s="183" t="s">
        <v>495</v>
      </c>
      <c r="AA409" s="174"/>
      <c r="AB409" s="174"/>
      <c r="AC409" s="174"/>
      <c r="AD409" s="174"/>
      <c r="AE409" s="175"/>
      <c r="AF409" s="176"/>
      <c r="AG409" s="185"/>
      <c r="AH409" s="185"/>
      <c r="AI409" s="201"/>
      <c r="AJ409" s="273">
        <f ca="1">(COUNTA(OFFSET(D409,0,WEEKDAY($A$3,2)):AF409))+IF(AND((_xlfn.DAYS((EOMONTH($A$3,0)),$A$3)=27),(WEEKDAY($A$3,2))=1),0,(COUNTA(E409:(OFFSET(D409,0,(_xlfn.DAYS((EOMONTH($A$3,0)),$A$3))+(WEEKDAY($A$3,2))-28)))))</f>
        <v>4</v>
      </c>
    </row>
    <row r="410" spans="1:36" ht="16.5" customHeight="1" x14ac:dyDescent="0.25">
      <c r="A410" s="200" t="s">
        <v>289</v>
      </c>
      <c r="B410" s="177" t="s">
        <v>350</v>
      </c>
      <c r="C410" s="177">
        <v>12</v>
      </c>
      <c r="D410" s="177">
        <v>170</v>
      </c>
      <c r="E410" s="183" t="s">
        <v>495</v>
      </c>
      <c r="F410" s="174"/>
      <c r="G410" s="183" t="s">
        <v>495</v>
      </c>
      <c r="H410" s="174"/>
      <c r="I410" s="183" t="s">
        <v>495</v>
      </c>
      <c r="J410" s="175"/>
      <c r="K410" s="175"/>
      <c r="L410" s="183" t="s">
        <v>495</v>
      </c>
      <c r="M410" s="174"/>
      <c r="N410" s="183" t="s">
        <v>495</v>
      </c>
      <c r="O410" s="174"/>
      <c r="P410" s="183" t="s">
        <v>495</v>
      </c>
      <c r="Q410" s="175"/>
      <c r="R410" s="175"/>
      <c r="S410" s="183" t="s">
        <v>495</v>
      </c>
      <c r="T410" s="174"/>
      <c r="U410" s="183" t="s">
        <v>495</v>
      </c>
      <c r="V410" s="174"/>
      <c r="W410" s="183" t="s">
        <v>495</v>
      </c>
      <c r="X410" s="175"/>
      <c r="Y410" s="175"/>
      <c r="Z410" s="183" t="s">
        <v>495</v>
      </c>
      <c r="AA410" s="174"/>
      <c r="AB410" s="183" t="s">
        <v>495</v>
      </c>
      <c r="AC410" s="174"/>
      <c r="AD410" s="183" t="s">
        <v>495</v>
      </c>
      <c r="AE410" s="175"/>
      <c r="AF410" s="176"/>
      <c r="AG410" s="185"/>
      <c r="AH410" s="185"/>
      <c r="AI410" s="201"/>
      <c r="AJ410" s="273">
        <f ca="1">(COUNTA(OFFSET(D410,0,WEEKDAY($A$3,2)):AF410))+IF(AND((_xlfn.DAYS((EOMONTH($A$3,0)),$A$3)=27),(WEEKDAY($A$3,2))=1),0,(COUNTA(E410:(OFFSET(D410,0,(_xlfn.DAYS((EOMONTH($A$3,0)),$A$3))+(WEEKDAY($A$3,2))-28)))))</f>
        <v>12</v>
      </c>
    </row>
    <row r="411" spans="1:36" ht="16.5" customHeight="1" x14ac:dyDescent="0.25">
      <c r="A411" s="200" t="s">
        <v>289</v>
      </c>
      <c r="B411" s="177" t="s">
        <v>391</v>
      </c>
      <c r="C411" s="177">
        <v>2</v>
      </c>
      <c r="D411" s="177">
        <v>3122</v>
      </c>
      <c r="E411" s="183" t="s">
        <v>495</v>
      </c>
      <c r="F411" s="174"/>
      <c r="G411" s="174"/>
      <c r="H411" s="174"/>
      <c r="I411" s="174"/>
      <c r="J411" s="175"/>
      <c r="K411" s="175"/>
      <c r="L411" s="174"/>
      <c r="M411" s="174"/>
      <c r="N411" s="174"/>
      <c r="O411" s="174"/>
      <c r="P411" s="174"/>
      <c r="Q411" s="175"/>
      <c r="R411" s="175"/>
      <c r="S411" s="183" t="s">
        <v>495</v>
      </c>
      <c r="T411" s="174"/>
      <c r="U411" s="174"/>
      <c r="V411" s="174"/>
      <c r="W411" s="174"/>
      <c r="X411" s="175"/>
      <c r="Y411" s="175"/>
      <c r="Z411" s="174"/>
      <c r="AA411" s="174"/>
      <c r="AB411" s="174"/>
      <c r="AC411" s="174"/>
      <c r="AD411" s="174"/>
      <c r="AE411" s="175"/>
      <c r="AF411" s="176"/>
      <c r="AG411" s="185"/>
      <c r="AH411" s="185"/>
      <c r="AI411" s="201"/>
      <c r="AJ411" s="273">
        <f ca="1">(COUNTA(OFFSET(D411,0,WEEKDAY($A$3,2)):AF411))+IF(AND((_xlfn.DAYS((EOMONTH($A$3,0)),$A$3)=27),(WEEKDAY($A$3,2))=1),0,(COUNTA(E411:(OFFSET(D411,0,(_xlfn.DAYS((EOMONTH($A$3,0)),$A$3))+(WEEKDAY($A$3,2))-28)))))</f>
        <v>2</v>
      </c>
    </row>
    <row r="412" spans="1:36" ht="16.5" customHeight="1" x14ac:dyDescent="0.25">
      <c r="A412" s="200" t="s">
        <v>318</v>
      </c>
      <c r="B412" s="177" t="s">
        <v>346</v>
      </c>
      <c r="C412" s="177">
        <v>2</v>
      </c>
      <c r="D412" s="177">
        <v>6</v>
      </c>
      <c r="E412" s="183" t="s">
        <v>495</v>
      </c>
      <c r="F412" s="174"/>
      <c r="G412" s="174"/>
      <c r="H412" s="174"/>
      <c r="I412" s="174"/>
      <c r="J412" s="175"/>
      <c r="K412" s="175"/>
      <c r="L412" s="174"/>
      <c r="M412" s="174"/>
      <c r="N412" s="174"/>
      <c r="O412" s="174"/>
      <c r="P412" s="174"/>
      <c r="Q412" s="175"/>
      <c r="R412" s="175"/>
      <c r="S412" s="183" t="s">
        <v>495</v>
      </c>
      <c r="T412" s="174"/>
      <c r="U412" s="174"/>
      <c r="V412" s="174"/>
      <c r="W412" s="174"/>
      <c r="X412" s="175"/>
      <c r="Y412" s="175"/>
      <c r="Z412" s="174"/>
      <c r="AA412" s="174"/>
      <c r="AB412" s="174"/>
      <c r="AC412" s="174"/>
      <c r="AD412" s="174"/>
      <c r="AE412" s="175"/>
      <c r="AF412" s="176"/>
      <c r="AG412" s="185"/>
      <c r="AH412" s="185"/>
      <c r="AI412" s="201"/>
      <c r="AJ412" s="273">
        <f ca="1">(COUNTA(OFFSET(D412,0,WEEKDAY($A$3,2)):AF412))+IF(AND((_xlfn.DAYS((EOMONTH($A$3,0)),$A$3)=27),(WEEKDAY($A$3,2))=1),0,(COUNTA(E412:(OFFSET(D412,0,(_xlfn.DAYS((EOMONTH($A$3,0)),$A$3))+(WEEKDAY($A$3,2))-28)))))</f>
        <v>2</v>
      </c>
    </row>
    <row r="413" spans="1:36" ht="16.5" customHeight="1" x14ac:dyDescent="0.25">
      <c r="A413" s="200" t="s">
        <v>318</v>
      </c>
      <c r="B413" s="177" t="s">
        <v>347</v>
      </c>
      <c r="C413" s="177">
        <v>4</v>
      </c>
      <c r="D413" s="177">
        <v>2</v>
      </c>
      <c r="E413" s="183" t="s">
        <v>495</v>
      </c>
      <c r="F413" s="174"/>
      <c r="G413" s="174"/>
      <c r="H413" s="174"/>
      <c r="I413" s="174"/>
      <c r="J413" s="175"/>
      <c r="K413" s="175"/>
      <c r="L413" s="183" t="s">
        <v>495</v>
      </c>
      <c r="M413" s="174"/>
      <c r="N413" s="174"/>
      <c r="O413" s="174"/>
      <c r="P413" s="174"/>
      <c r="Q413" s="175"/>
      <c r="R413" s="175"/>
      <c r="S413" s="183" t="s">
        <v>495</v>
      </c>
      <c r="T413" s="174"/>
      <c r="U413" s="174"/>
      <c r="V413" s="174"/>
      <c r="W413" s="174"/>
      <c r="X413" s="175"/>
      <c r="Y413" s="175"/>
      <c r="Z413" s="183" t="s">
        <v>495</v>
      </c>
      <c r="AA413" s="174"/>
      <c r="AB413" s="174"/>
      <c r="AC413" s="174"/>
      <c r="AD413" s="174"/>
      <c r="AE413" s="175"/>
      <c r="AF413" s="176"/>
      <c r="AG413" s="185"/>
      <c r="AH413" s="185"/>
      <c r="AI413" s="201"/>
      <c r="AJ413" s="273">
        <f ca="1">(COUNTA(OFFSET(D413,0,WEEKDAY($A$3,2)):AF413))+IF(AND((_xlfn.DAYS((EOMONTH($A$3,0)),$A$3)=27),(WEEKDAY($A$3,2))=1),0,(COUNTA(E413:(OFFSET(D413,0,(_xlfn.DAYS((EOMONTH($A$3,0)),$A$3))+(WEEKDAY($A$3,2))-28)))))</f>
        <v>4</v>
      </c>
    </row>
    <row r="414" spans="1:36" ht="16.5" customHeight="1" x14ac:dyDescent="0.25">
      <c r="A414" s="200" t="s">
        <v>318</v>
      </c>
      <c r="B414" s="177" t="s">
        <v>350</v>
      </c>
      <c r="C414" s="177">
        <v>2</v>
      </c>
      <c r="D414" s="177">
        <v>600</v>
      </c>
      <c r="E414" s="183" t="s">
        <v>495</v>
      </c>
      <c r="F414" s="174"/>
      <c r="G414" s="174"/>
      <c r="H414" s="174"/>
      <c r="I414" s="174"/>
      <c r="J414" s="175"/>
      <c r="K414" s="175"/>
      <c r="L414" s="174"/>
      <c r="M414" s="174"/>
      <c r="N414" s="174"/>
      <c r="O414" s="174"/>
      <c r="P414" s="174"/>
      <c r="Q414" s="175"/>
      <c r="R414" s="175"/>
      <c r="S414" s="183" t="s">
        <v>495</v>
      </c>
      <c r="T414" s="174"/>
      <c r="U414" s="174"/>
      <c r="V414" s="174"/>
      <c r="W414" s="174"/>
      <c r="X414" s="175"/>
      <c r="Y414" s="175"/>
      <c r="Z414" s="174"/>
      <c r="AA414" s="174"/>
      <c r="AB414" s="174"/>
      <c r="AC414" s="174"/>
      <c r="AD414" s="174"/>
      <c r="AE414" s="175"/>
      <c r="AF414" s="176"/>
      <c r="AG414" s="185"/>
      <c r="AH414" s="185"/>
      <c r="AI414" s="201"/>
      <c r="AJ414" s="273">
        <f ca="1">(COUNTA(OFFSET(D414,0,WEEKDAY($A$3,2)):AF414))+IF(AND((_xlfn.DAYS((EOMONTH($A$3,0)),$A$3)=27),(WEEKDAY($A$3,2))=1),0,(COUNTA(E414:(OFFSET(D414,0,(_xlfn.DAYS((EOMONTH($A$3,0)),$A$3))+(WEEKDAY($A$3,2))-28)))))</f>
        <v>2</v>
      </c>
    </row>
    <row r="415" spans="1:36" ht="16.5" customHeight="1" x14ac:dyDescent="0.25">
      <c r="A415" s="200" t="s">
        <v>318</v>
      </c>
      <c r="B415" s="177" t="s">
        <v>391</v>
      </c>
      <c r="C415" s="177">
        <v>1</v>
      </c>
      <c r="D415" s="177">
        <v>1000</v>
      </c>
      <c r="E415" s="183" t="s">
        <v>495</v>
      </c>
      <c r="F415" s="174"/>
      <c r="G415" s="174"/>
      <c r="H415" s="174"/>
      <c r="I415" s="174"/>
      <c r="J415" s="175"/>
      <c r="K415" s="175"/>
      <c r="L415" s="174"/>
      <c r="M415" s="174"/>
      <c r="N415" s="174"/>
      <c r="O415" s="174"/>
      <c r="P415" s="174"/>
      <c r="Q415" s="175"/>
      <c r="R415" s="175"/>
      <c r="S415" s="174"/>
      <c r="T415" s="174"/>
      <c r="U415" s="174"/>
      <c r="V415" s="174"/>
      <c r="W415" s="174"/>
      <c r="X415" s="175"/>
      <c r="Y415" s="175"/>
      <c r="Z415" s="174"/>
      <c r="AA415" s="174"/>
      <c r="AB415" s="174"/>
      <c r="AC415" s="174"/>
      <c r="AD415" s="174"/>
      <c r="AE415" s="175"/>
      <c r="AF415" s="176"/>
      <c r="AG415" s="185"/>
      <c r="AH415" s="185"/>
      <c r="AI415" s="201"/>
      <c r="AJ415" s="273">
        <f ca="1">(COUNTA(OFFSET(D415,0,WEEKDAY($A$3,2)):AF415))+IF(AND((_xlfn.DAYS((EOMONTH($A$3,0)),$A$3)=27),(WEEKDAY($A$3,2))=1),0,(COUNTA(E415:(OFFSET(D415,0,(_xlfn.DAYS((EOMONTH($A$3,0)),$A$3))+(WEEKDAY($A$3,2))-28)))))</f>
        <v>1</v>
      </c>
    </row>
    <row r="416" spans="1:36" ht="16.5" customHeight="1" x14ac:dyDescent="0.25">
      <c r="A416" s="200" t="s">
        <v>319</v>
      </c>
      <c r="B416" s="177" t="s">
        <v>346</v>
      </c>
      <c r="C416" s="177">
        <v>2</v>
      </c>
      <c r="D416" s="177">
        <v>10</v>
      </c>
      <c r="E416" s="183" t="s">
        <v>495</v>
      </c>
      <c r="F416" s="174"/>
      <c r="G416" s="174"/>
      <c r="H416" s="174"/>
      <c r="I416" s="174"/>
      <c r="J416" s="175"/>
      <c r="K416" s="175"/>
      <c r="L416" s="174"/>
      <c r="M416" s="174"/>
      <c r="N416" s="174"/>
      <c r="O416" s="174"/>
      <c r="P416" s="174"/>
      <c r="Q416" s="175"/>
      <c r="R416" s="175"/>
      <c r="S416" s="183" t="s">
        <v>495</v>
      </c>
      <c r="T416" s="174"/>
      <c r="U416" s="174"/>
      <c r="V416" s="174"/>
      <c r="W416" s="174"/>
      <c r="X416" s="175"/>
      <c r="Y416" s="175"/>
      <c r="Z416" s="174"/>
      <c r="AA416" s="174"/>
      <c r="AB416" s="174"/>
      <c r="AC416" s="174"/>
      <c r="AD416" s="174"/>
      <c r="AE416" s="175"/>
      <c r="AF416" s="176"/>
      <c r="AG416" s="185"/>
      <c r="AH416" s="185"/>
      <c r="AI416" s="201"/>
      <c r="AJ416" s="273">
        <f ca="1">(COUNTA(OFFSET(D416,0,WEEKDAY($A$3,2)):AF416))+IF(AND((_xlfn.DAYS((EOMONTH($A$3,0)),$A$3)=27),(WEEKDAY($A$3,2))=1),0,(COUNTA(E416:(OFFSET(D416,0,(_xlfn.DAYS((EOMONTH($A$3,0)),$A$3))+(WEEKDAY($A$3,2))-28)))))</f>
        <v>2</v>
      </c>
    </row>
    <row r="417" spans="1:36" ht="16.5" customHeight="1" x14ac:dyDescent="0.25">
      <c r="A417" s="200" t="s">
        <v>319</v>
      </c>
      <c r="B417" s="177" t="s">
        <v>347</v>
      </c>
      <c r="C417" s="177">
        <v>4</v>
      </c>
      <c r="D417" s="177">
        <v>1</v>
      </c>
      <c r="E417" s="183" t="s">
        <v>495</v>
      </c>
      <c r="F417" s="174"/>
      <c r="G417" s="174"/>
      <c r="H417" s="174"/>
      <c r="I417" s="174"/>
      <c r="J417" s="175"/>
      <c r="K417" s="175"/>
      <c r="L417" s="183" t="s">
        <v>495</v>
      </c>
      <c r="M417" s="174"/>
      <c r="N417" s="174"/>
      <c r="O417" s="174"/>
      <c r="P417" s="174"/>
      <c r="Q417" s="175"/>
      <c r="R417" s="175"/>
      <c r="S417" s="183" t="s">
        <v>495</v>
      </c>
      <c r="T417" s="174"/>
      <c r="U417" s="174"/>
      <c r="V417" s="174"/>
      <c r="W417" s="174"/>
      <c r="X417" s="175"/>
      <c r="Y417" s="175"/>
      <c r="Z417" s="183" t="s">
        <v>495</v>
      </c>
      <c r="AA417" s="174"/>
      <c r="AB417" s="174"/>
      <c r="AC417" s="174"/>
      <c r="AD417" s="174"/>
      <c r="AE417" s="175"/>
      <c r="AF417" s="176"/>
      <c r="AG417" s="185"/>
      <c r="AH417" s="185"/>
      <c r="AI417" s="201"/>
      <c r="AJ417" s="273">
        <f ca="1">(COUNTA(OFFSET(D417,0,WEEKDAY($A$3,2)):AF417))+IF(AND((_xlfn.DAYS((EOMONTH($A$3,0)),$A$3)=27),(WEEKDAY($A$3,2))=1),0,(COUNTA(E417:(OFFSET(D417,0,(_xlfn.DAYS((EOMONTH($A$3,0)),$A$3))+(WEEKDAY($A$3,2))-28)))))</f>
        <v>4</v>
      </c>
    </row>
    <row r="418" spans="1:36" ht="16.5" customHeight="1" x14ac:dyDescent="0.25">
      <c r="A418" s="200" t="s">
        <v>319</v>
      </c>
      <c r="B418" s="177" t="s">
        <v>350</v>
      </c>
      <c r="C418" s="177">
        <v>2</v>
      </c>
      <c r="D418" s="177">
        <v>309</v>
      </c>
      <c r="E418" s="183" t="s">
        <v>495</v>
      </c>
      <c r="F418" s="174"/>
      <c r="G418" s="174"/>
      <c r="H418" s="174"/>
      <c r="I418" s="174"/>
      <c r="J418" s="175"/>
      <c r="K418" s="175"/>
      <c r="L418" s="174"/>
      <c r="M418" s="174"/>
      <c r="N418" s="174"/>
      <c r="O418" s="174"/>
      <c r="P418" s="174"/>
      <c r="Q418" s="175"/>
      <c r="R418" s="175"/>
      <c r="S418" s="183" t="s">
        <v>495</v>
      </c>
      <c r="T418" s="174"/>
      <c r="U418" s="174"/>
      <c r="V418" s="174"/>
      <c r="W418" s="174"/>
      <c r="X418" s="175"/>
      <c r="Y418" s="175"/>
      <c r="Z418" s="174"/>
      <c r="AA418" s="174"/>
      <c r="AB418" s="174"/>
      <c r="AC418" s="174"/>
      <c r="AD418" s="174"/>
      <c r="AE418" s="175"/>
      <c r="AF418" s="176"/>
      <c r="AG418" s="185"/>
      <c r="AH418" s="185"/>
      <c r="AI418" s="201"/>
      <c r="AJ418" s="273">
        <f ca="1">(COUNTA(OFFSET(D418,0,WEEKDAY($A$3,2)):AF418))+IF(AND((_xlfn.DAYS((EOMONTH($A$3,0)),$A$3)=27),(WEEKDAY($A$3,2))=1),0,(COUNTA(E418:(OFFSET(D418,0,(_xlfn.DAYS((EOMONTH($A$3,0)),$A$3))+(WEEKDAY($A$3,2))-28)))))</f>
        <v>2</v>
      </c>
    </row>
    <row r="419" spans="1:36" ht="16.5" customHeight="1" x14ac:dyDescent="0.25">
      <c r="A419" s="200" t="s">
        <v>319</v>
      </c>
      <c r="B419" s="177" t="s">
        <v>391</v>
      </c>
      <c r="C419" s="177">
        <v>1</v>
      </c>
      <c r="D419" s="177">
        <v>515</v>
      </c>
      <c r="E419" s="183" t="s">
        <v>495</v>
      </c>
      <c r="F419" s="174"/>
      <c r="G419" s="174"/>
      <c r="H419" s="174"/>
      <c r="I419" s="174"/>
      <c r="J419" s="175"/>
      <c r="K419" s="175"/>
      <c r="L419" s="174"/>
      <c r="M419" s="174"/>
      <c r="N419" s="174"/>
      <c r="O419" s="174"/>
      <c r="P419" s="174"/>
      <c r="Q419" s="175"/>
      <c r="R419" s="175"/>
      <c r="S419" s="174"/>
      <c r="T419" s="174"/>
      <c r="U419" s="174"/>
      <c r="V419" s="174"/>
      <c r="W419" s="174"/>
      <c r="X419" s="175"/>
      <c r="Y419" s="175"/>
      <c r="Z419" s="174"/>
      <c r="AA419" s="174"/>
      <c r="AB419" s="174"/>
      <c r="AC419" s="174"/>
      <c r="AD419" s="174"/>
      <c r="AE419" s="175"/>
      <c r="AF419" s="176"/>
      <c r="AG419" s="185"/>
      <c r="AH419" s="185"/>
      <c r="AI419" s="201"/>
      <c r="AJ419" s="273">
        <f ca="1">(COUNTA(OFFSET(D419,0,WEEKDAY($A$3,2)):AF419))+IF(AND((_xlfn.DAYS((EOMONTH($A$3,0)),$A$3)=27),(WEEKDAY($A$3,2))=1),0,(COUNTA(E419:(OFFSET(D419,0,(_xlfn.DAYS((EOMONTH($A$3,0)),$A$3))+(WEEKDAY($A$3,2))-28)))))</f>
        <v>1</v>
      </c>
    </row>
    <row r="420" spans="1:36" ht="16.5" customHeight="1" x14ac:dyDescent="0.25">
      <c r="A420" s="200" t="s">
        <v>157</v>
      </c>
      <c r="B420" s="177" t="s">
        <v>347</v>
      </c>
      <c r="C420" s="177">
        <v>12</v>
      </c>
      <c r="D420" s="177">
        <v>2</v>
      </c>
      <c r="E420" s="183" t="s">
        <v>495</v>
      </c>
      <c r="F420" s="174"/>
      <c r="G420" s="183" t="s">
        <v>495</v>
      </c>
      <c r="H420" s="174"/>
      <c r="I420" s="183" t="s">
        <v>495</v>
      </c>
      <c r="J420" s="175"/>
      <c r="K420" s="175"/>
      <c r="L420" s="183" t="s">
        <v>495</v>
      </c>
      <c r="M420" s="174"/>
      <c r="N420" s="183" t="s">
        <v>495</v>
      </c>
      <c r="O420" s="174"/>
      <c r="P420" s="183" t="s">
        <v>495</v>
      </c>
      <c r="Q420" s="175"/>
      <c r="R420" s="175"/>
      <c r="S420" s="183" t="s">
        <v>495</v>
      </c>
      <c r="T420" s="174"/>
      <c r="U420" s="183" t="s">
        <v>495</v>
      </c>
      <c r="V420" s="174"/>
      <c r="W420" s="183" t="s">
        <v>495</v>
      </c>
      <c r="X420" s="175"/>
      <c r="Y420" s="175"/>
      <c r="Z420" s="183" t="s">
        <v>495</v>
      </c>
      <c r="AA420" s="174"/>
      <c r="AB420" s="183" t="s">
        <v>495</v>
      </c>
      <c r="AC420" s="174"/>
      <c r="AD420" s="183" t="s">
        <v>495</v>
      </c>
      <c r="AE420" s="175"/>
      <c r="AF420" s="176"/>
      <c r="AG420" s="185"/>
      <c r="AH420" s="185"/>
      <c r="AI420" s="201"/>
      <c r="AJ420" s="273">
        <f ca="1">(COUNTA(OFFSET(D420,0,WEEKDAY($A$3,2)):AF420))+IF(AND((_xlfn.DAYS((EOMONTH($A$3,0)),$A$3)=27),(WEEKDAY($A$3,2))=1),0,(COUNTA(E420:(OFFSET(D420,0,(_xlfn.DAYS((EOMONTH($A$3,0)),$A$3))+(WEEKDAY($A$3,2))-28)))))</f>
        <v>12</v>
      </c>
    </row>
    <row r="421" spans="1:36" ht="16.5" customHeight="1" x14ac:dyDescent="0.25">
      <c r="A421" s="200" t="s">
        <v>157</v>
      </c>
      <c r="B421" s="177" t="s">
        <v>350</v>
      </c>
      <c r="C421" s="177">
        <v>2</v>
      </c>
      <c r="D421" s="177">
        <v>732</v>
      </c>
      <c r="E421" s="183" t="s">
        <v>495</v>
      </c>
      <c r="F421" s="174"/>
      <c r="G421" s="174"/>
      <c r="H421" s="174"/>
      <c r="I421" s="174"/>
      <c r="J421" s="175"/>
      <c r="K421" s="175"/>
      <c r="L421" s="174"/>
      <c r="M421" s="174"/>
      <c r="N421" s="174"/>
      <c r="O421" s="174"/>
      <c r="P421" s="174"/>
      <c r="Q421" s="175"/>
      <c r="R421" s="175"/>
      <c r="S421" s="183" t="s">
        <v>495</v>
      </c>
      <c r="T421" s="174"/>
      <c r="U421" s="174"/>
      <c r="V421" s="174"/>
      <c r="W421" s="174"/>
      <c r="X421" s="175"/>
      <c r="Y421" s="175"/>
      <c r="Z421" s="174"/>
      <c r="AA421" s="174"/>
      <c r="AB421" s="174"/>
      <c r="AC421" s="174"/>
      <c r="AD421" s="174"/>
      <c r="AE421" s="175"/>
      <c r="AF421" s="176"/>
      <c r="AG421" s="185"/>
      <c r="AH421" s="185"/>
      <c r="AI421" s="201"/>
      <c r="AJ421" s="273">
        <f ca="1">(COUNTA(OFFSET(D421,0,WEEKDAY($A$3,2)):AF421))+IF(AND((_xlfn.DAYS((EOMONTH($A$3,0)),$A$3)=27),(WEEKDAY($A$3,2))=1),0,(COUNTA(E421:(OFFSET(D421,0,(_xlfn.DAYS((EOMONTH($A$3,0)),$A$3))+(WEEKDAY($A$3,2))-28)))))</f>
        <v>2</v>
      </c>
    </row>
    <row r="422" spans="1:36" ht="16.5" customHeight="1" x14ac:dyDescent="0.25">
      <c r="A422" s="200" t="s">
        <v>157</v>
      </c>
      <c r="B422" s="177" t="s">
        <v>350</v>
      </c>
      <c r="C422" s="177">
        <v>12</v>
      </c>
      <c r="D422" s="177">
        <v>172.87</v>
      </c>
      <c r="E422" s="183" t="s">
        <v>495</v>
      </c>
      <c r="F422" s="174"/>
      <c r="G422" s="183" t="s">
        <v>495</v>
      </c>
      <c r="H422" s="174"/>
      <c r="I422" s="183" t="s">
        <v>495</v>
      </c>
      <c r="J422" s="175"/>
      <c r="K422" s="175"/>
      <c r="L422" s="183" t="s">
        <v>495</v>
      </c>
      <c r="M422" s="174"/>
      <c r="N422" s="183" t="s">
        <v>495</v>
      </c>
      <c r="O422" s="174"/>
      <c r="P422" s="183" t="s">
        <v>495</v>
      </c>
      <c r="Q422" s="175"/>
      <c r="R422" s="175"/>
      <c r="S422" s="183" t="s">
        <v>495</v>
      </c>
      <c r="T422" s="174"/>
      <c r="U422" s="183" t="s">
        <v>495</v>
      </c>
      <c r="V422" s="174"/>
      <c r="W422" s="183" t="s">
        <v>495</v>
      </c>
      <c r="X422" s="175"/>
      <c r="Y422" s="175"/>
      <c r="Z422" s="183" t="s">
        <v>495</v>
      </c>
      <c r="AA422" s="174"/>
      <c r="AB422" s="183" t="s">
        <v>495</v>
      </c>
      <c r="AC422" s="174"/>
      <c r="AD422" s="183" t="s">
        <v>495</v>
      </c>
      <c r="AE422" s="175"/>
      <c r="AF422" s="176"/>
      <c r="AG422" s="185"/>
      <c r="AH422" s="185"/>
      <c r="AI422" s="201"/>
      <c r="AJ422" s="273">
        <f ca="1">(COUNTA(OFFSET(D422,0,WEEKDAY($A$3,2)):AF422))+IF(AND((_xlfn.DAYS((EOMONTH($A$3,0)),$A$3)=27),(WEEKDAY($A$3,2))=1),0,(COUNTA(E422:(OFFSET(D422,0,(_xlfn.DAYS((EOMONTH($A$3,0)),$A$3))+(WEEKDAY($A$3,2))-28)))))</f>
        <v>12</v>
      </c>
    </row>
    <row r="423" spans="1:36" ht="16.5" customHeight="1" x14ac:dyDescent="0.25">
      <c r="A423" s="200" t="s">
        <v>157</v>
      </c>
      <c r="B423" s="177" t="s">
        <v>391</v>
      </c>
      <c r="C423" s="177">
        <v>1</v>
      </c>
      <c r="D423" s="177">
        <v>1880</v>
      </c>
      <c r="E423" s="183" t="s">
        <v>495</v>
      </c>
      <c r="F423" s="174"/>
      <c r="G423" s="174"/>
      <c r="H423" s="174"/>
      <c r="I423" s="174"/>
      <c r="J423" s="175"/>
      <c r="K423" s="175"/>
      <c r="L423" s="174"/>
      <c r="M423" s="174"/>
      <c r="N423" s="174"/>
      <c r="O423" s="174"/>
      <c r="P423" s="174"/>
      <c r="Q423" s="175"/>
      <c r="R423" s="175"/>
      <c r="S423" s="174"/>
      <c r="T423" s="174"/>
      <c r="U423" s="174"/>
      <c r="V423" s="174"/>
      <c r="W423" s="174"/>
      <c r="X423" s="175"/>
      <c r="Y423" s="175"/>
      <c r="Z423" s="174"/>
      <c r="AA423" s="174"/>
      <c r="AB423" s="174"/>
      <c r="AC423" s="174"/>
      <c r="AD423" s="174"/>
      <c r="AE423" s="175"/>
      <c r="AF423" s="176"/>
      <c r="AG423" s="185"/>
      <c r="AH423" s="185"/>
      <c r="AI423" s="201"/>
      <c r="AJ423" s="273">
        <f ca="1">(COUNTA(OFFSET(D423,0,WEEKDAY($A$3,2)):AF423))+IF(AND((_xlfn.DAYS((EOMONTH($A$3,0)),$A$3)=27),(WEEKDAY($A$3,2))=1),0,(COUNTA(E423:(OFFSET(D423,0,(_xlfn.DAYS((EOMONTH($A$3,0)),$A$3))+(WEEKDAY($A$3,2))-28)))))</f>
        <v>1</v>
      </c>
    </row>
    <row r="424" spans="1:36" ht="16.5" customHeight="1" x14ac:dyDescent="0.25">
      <c r="A424" s="200" t="s">
        <v>321</v>
      </c>
      <c r="B424" s="177" t="s">
        <v>346</v>
      </c>
      <c r="C424" s="177">
        <v>2</v>
      </c>
      <c r="D424" s="177">
        <v>12</v>
      </c>
      <c r="E424" s="183" t="s">
        <v>495</v>
      </c>
      <c r="F424" s="174"/>
      <c r="G424" s="174"/>
      <c r="H424" s="174"/>
      <c r="I424" s="174"/>
      <c r="J424" s="175"/>
      <c r="K424" s="175"/>
      <c r="L424" s="174"/>
      <c r="M424" s="174"/>
      <c r="N424" s="174"/>
      <c r="O424" s="174"/>
      <c r="P424" s="174"/>
      <c r="Q424" s="175"/>
      <c r="R424" s="175"/>
      <c r="S424" s="183" t="s">
        <v>495</v>
      </c>
      <c r="T424" s="174"/>
      <c r="U424" s="174"/>
      <c r="V424" s="174"/>
      <c r="W424" s="174"/>
      <c r="X424" s="175"/>
      <c r="Y424" s="175"/>
      <c r="Z424" s="174"/>
      <c r="AA424" s="174"/>
      <c r="AB424" s="174"/>
      <c r="AC424" s="174"/>
      <c r="AD424" s="174"/>
      <c r="AE424" s="175"/>
      <c r="AF424" s="176"/>
      <c r="AG424" s="185"/>
      <c r="AH424" s="185"/>
      <c r="AI424" s="201"/>
      <c r="AJ424" s="273">
        <f ca="1">(COUNTA(OFFSET(D424,0,WEEKDAY($A$3,2)):AF424))+IF(AND((_xlfn.DAYS((EOMONTH($A$3,0)),$A$3)=27),(WEEKDAY($A$3,2))=1),0,(COUNTA(E424:(OFFSET(D424,0,(_xlfn.DAYS((EOMONTH($A$3,0)),$A$3))+(WEEKDAY($A$3,2))-28)))))</f>
        <v>2</v>
      </c>
    </row>
    <row r="425" spans="1:36" ht="16.5" customHeight="1" x14ac:dyDescent="0.25">
      <c r="A425" s="200" t="s">
        <v>321</v>
      </c>
      <c r="B425" s="177" t="s">
        <v>347</v>
      </c>
      <c r="C425" s="177">
        <v>4</v>
      </c>
      <c r="D425" s="177">
        <v>1</v>
      </c>
      <c r="E425" s="183" t="s">
        <v>495</v>
      </c>
      <c r="F425" s="174"/>
      <c r="G425" s="174"/>
      <c r="H425" s="174"/>
      <c r="I425" s="174"/>
      <c r="J425" s="175"/>
      <c r="K425" s="175"/>
      <c r="L425" s="183" t="s">
        <v>495</v>
      </c>
      <c r="M425" s="174"/>
      <c r="N425" s="174"/>
      <c r="O425" s="174"/>
      <c r="P425" s="174"/>
      <c r="Q425" s="175"/>
      <c r="R425" s="175"/>
      <c r="S425" s="183" t="s">
        <v>495</v>
      </c>
      <c r="T425" s="174"/>
      <c r="U425" s="174"/>
      <c r="V425" s="174"/>
      <c r="W425" s="174"/>
      <c r="X425" s="175"/>
      <c r="Y425" s="175"/>
      <c r="Z425" s="183" t="s">
        <v>495</v>
      </c>
      <c r="AA425" s="174"/>
      <c r="AB425" s="174"/>
      <c r="AC425" s="174"/>
      <c r="AD425" s="174"/>
      <c r="AE425" s="175"/>
      <c r="AF425" s="176"/>
      <c r="AG425" s="185"/>
      <c r="AH425" s="185"/>
      <c r="AI425" s="201"/>
      <c r="AJ425" s="273">
        <f ca="1">(COUNTA(OFFSET(D425,0,WEEKDAY($A$3,2)):AF425))+IF(AND((_xlfn.DAYS((EOMONTH($A$3,0)),$A$3)=27),(WEEKDAY($A$3,2))=1),0,(COUNTA(E425:(OFFSET(D425,0,(_xlfn.DAYS((EOMONTH($A$3,0)),$A$3))+(WEEKDAY($A$3,2))-28)))))</f>
        <v>4</v>
      </c>
    </row>
    <row r="426" spans="1:36" ht="16.5" customHeight="1" x14ac:dyDescent="0.25">
      <c r="A426" s="200" t="s">
        <v>321</v>
      </c>
      <c r="B426" s="177" t="s">
        <v>350</v>
      </c>
      <c r="C426" s="177">
        <v>2</v>
      </c>
      <c r="D426" s="177">
        <v>273</v>
      </c>
      <c r="E426" s="183" t="s">
        <v>495</v>
      </c>
      <c r="F426" s="174"/>
      <c r="G426" s="174"/>
      <c r="H426" s="174"/>
      <c r="I426" s="174"/>
      <c r="J426" s="175"/>
      <c r="K426" s="175"/>
      <c r="L426" s="174"/>
      <c r="M426" s="174"/>
      <c r="N426" s="174"/>
      <c r="O426" s="174"/>
      <c r="P426" s="174"/>
      <c r="Q426" s="175"/>
      <c r="R426" s="175"/>
      <c r="S426" s="183" t="s">
        <v>495</v>
      </c>
      <c r="T426" s="174"/>
      <c r="U426" s="174"/>
      <c r="V426" s="174"/>
      <c r="W426" s="174"/>
      <c r="X426" s="175"/>
      <c r="Y426" s="175"/>
      <c r="Z426" s="174"/>
      <c r="AA426" s="174"/>
      <c r="AB426" s="174"/>
      <c r="AC426" s="174"/>
      <c r="AD426" s="174"/>
      <c r="AE426" s="175"/>
      <c r="AF426" s="176"/>
      <c r="AG426" s="185"/>
      <c r="AH426" s="185"/>
      <c r="AI426" s="201"/>
      <c r="AJ426" s="273">
        <f ca="1">(COUNTA(OFFSET(D426,0,WEEKDAY($A$3,2)):AF426))+IF(AND((_xlfn.DAYS((EOMONTH($A$3,0)),$A$3)=27),(WEEKDAY($A$3,2))=1),0,(COUNTA(E426:(OFFSET(D426,0,(_xlfn.DAYS((EOMONTH($A$3,0)),$A$3))+(WEEKDAY($A$3,2))-28)))))</f>
        <v>2</v>
      </c>
    </row>
    <row r="427" spans="1:36" ht="16.5" customHeight="1" x14ac:dyDescent="0.25">
      <c r="A427" s="200" t="s">
        <v>321</v>
      </c>
      <c r="B427" s="177" t="s">
        <v>391</v>
      </c>
      <c r="C427" s="177">
        <v>1</v>
      </c>
      <c r="D427" s="177">
        <v>273</v>
      </c>
      <c r="E427" s="183" t="s">
        <v>495</v>
      </c>
      <c r="F427" s="174"/>
      <c r="G427" s="174"/>
      <c r="H427" s="174"/>
      <c r="I427" s="174"/>
      <c r="J427" s="175"/>
      <c r="K427" s="175"/>
      <c r="L427" s="174"/>
      <c r="M427" s="174"/>
      <c r="N427" s="174"/>
      <c r="O427" s="174"/>
      <c r="P427" s="174"/>
      <c r="Q427" s="175"/>
      <c r="R427" s="175"/>
      <c r="S427" s="174"/>
      <c r="T427" s="174"/>
      <c r="U427" s="174"/>
      <c r="V427" s="174"/>
      <c r="W427" s="174"/>
      <c r="X427" s="175"/>
      <c r="Y427" s="175"/>
      <c r="Z427" s="174"/>
      <c r="AA427" s="174"/>
      <c r="AB427" s="174"/>
      <c r="AC427" s="174"/>
      <c r="AD427" s="174"/>
      <c r="AE427" s="175"/>
      <c r="AF427" s="176"/>
      <c r="AG427" s="185"/>
      <c r="AH427" s="185"/>
      <c r="AI427" s="201"/>
      <c r="AJ427" s="273">
        <f ca="1">(COUNTA(OFFSET(D427,0,WEEKDAY($A$3,2)):AF427))+IF(AND((_xlfn.DAYS((EOMONTH($A$3,0)),$A$3)=27),(WEEKDAY($A$3,2))=1),0,(COUNTA(E427:(OFFSET(D427,0,(_xlfn.DAYS((EOMONTH($A$3,0)),$A$3))+(WEEKDAY($A$3,2))-28)))))</f>
        <v>1</v>
      </c>
    </row>
    <row r="428" spans="1:36" ht="16.5" customHeight="1" x14ac:dyDescent="0.25">
      <c r="A428" s="200" t="s">
        <v>158</v>
      </c>
      <c r="B428" s="177" t="s">
        <v>346</v>
      </c>
      <c r="C428" s="177">
        <v>2</v>
      </c>
      <c r="D428" s="177">
        <v>25</v>
      </c>
      <c r="E428" s="183" t="s">
        <v>495</v>
      </c>
      <c r="F428" s="174"/>
      <c r="G428" s="174"/>
      <c r="H428" s="174"/>
      <c r="I428" s="174"/>
      <c r="J428" s="175"/>
      <c r="K428" s="175"/>
      <c r="L428" s="174"/>
      <c r="M428" s="174"/>
      <c r="N428" s="174"/>
      <c r="O428" s="174"/>
      <c r="P428" s="174"/>
      <c r="Q428" s="175"/>
      <c r="R428" s="175"/>
      <c r="S428" s="183" t="s">
        <v>495</v>
      </c>
      <c r="T428" s="174"/>
      <c r="U428" s="174"/>
      <c r="V428" s="174"/>
      <c r="W428" s="174"/>
      <c r="X428" s="175"/>
      <c r="Y428" s="175"/>
      <c r="Z428" s="174"/>
      <c r="AA428" s="174"/>
      <c r="AB428" s="174"/>
      <c r="AC428" s="174"/>
      <c r="AD428" s="174"/>
      <c r="AE428" s="175"/>
      <c r="AF428" s="176"/>
      <c r="AG428" s="185"/>
      <c r="AH428" s="185"/>
      <c r="AI428" s="201"/>
      <c r="AJ428" s="273">
        <f ca="1">(COUNTA(OFFSET(D428,0,WEEKDAY($A$3,2)):AF428))+IF(AND((_xlfn.DAYS((EOMONTH($A$3,0)),$A$3)=27),(WEEKDAY($A$3,2))=1),0,(COUNTA(E428:(OFFSET(D428,0,(_xlfn.DAYS((EOMONTH($A$3,0)),$A$3))+(WEEKDAY($A$3,2))-28)))))</f>
        <v>2</v>
      </c>
    </row>
    <row r="429" spans="1:36" ht="16.5" customHeight="1" x14ac:dyDescent="0.25">
      <c r="A429" s="200" t="s">
        <v>158</v>
      </c>
      <c r="B429" s="177" t="s">
        <v>347</v>
      </c>
      <c r="C429" s="177">
        <v>4</v>
      </c>
      <c r="D429" s="177">
        <v>1</v>
      </c>
      <c r="E429" s="183" t="s">
        <v>495</v>
      </c>
      <c r="F429" s="174"/>
      <c r="G429" s="174"/>
      <c r="H429" s="174"/>
      <c r="I429" s="174"/>
      <c r="J429" s="175"/>
      <c r="K429" s="175"/>
      <c r="L429" s="183" t="s">
        <v>495</v>
      </c>
      <c r="M429" s="174"/>
      <c r="N429" s="174"/>
      <c r="O429" s="174"/>
      <c r="P429" s="174"/>
      <c r="Q429" s="175"/>
      <c r="R429" s="175"/>
      <c r="S429" s="183" t="s">
        <v>495</v>
      </c>
      <c r="T429" s="174"/>
      <c r="U429" s="174"/>
      <c r="V429" s="174"/>
      <c r="W429" s="174"/>
      <c r="X429" s="175"/>
      <c r="Y429" s="175"/>
      <c r="Z429" s="183" t="s">
        <v>495</v>
      </c>
      <c r="AA429" s="174"/>
      <c r="AB429" s="174"/>
      <c r="AC429" s="174"/>
      <c r="AD429" s="174"/>
      <c r="AE429" s="175"/>
      <c r="AF429" s="176"/>
      <c r="AG429" s="185"/>
      <c r="AH429" s="185"/>
      <c r="AI429" s="201"/>
      <c r="AJ429" s="273">
        <f ca="1">(COUNTA(OFFSET(D429,0,WEEKDAY($A$3,2)):AF429))+IF(AND((_xlfn.DAYS((EOMONTH($A$3,0)),$A$3)=27),(WEEKDAY($A$3,2))=1),0,(COUNTA(E429:(OFFSET(D429,0,(_xlfn.DAYS((EOMONTH($A$3,0)),$A$3))+(WEEKDAY($A$3,2))-28)))))</f>
        <v>4</v>
      </c>
    </row>
    <row r="430" spans="1:36" ht="16.5" customHeight="1" x14ac:dyDescent="0.25">
      <c r="A430" s="200" t="s">
        <v>158</v>
      </c>
      <c r="B430" s="177" t="s">
        <v>350</v>
      </c>
      <c r="C430" s="177">
        <v>2</v>
      </c>
      <c r="D430" s="177">
        <v>450</v>
      </c>
      <c r="E430" s="183" t="s">
        <v>495</v>
      </c>
      <c r="F430" s="174"/>
      <c r="G430" s="174"/>
      <c r="H430" s="174"/>
      <c r="I430" s="174"/>
      <c r="J430" s="175"/>
      <c r="K430" s="175"/>
      <c r="L430" s="174"/>
      <c r="M430" s="174"/>
      <c r="N430" s="174"/>
      <c r="O430" s="174"/>
      <c r="P430" s="174"/>
      <c r="Q430" s="175"/>
      <c r="R430" s="175"/>
      <c r="S430" s="183" t="s">
        <v>495</v>
      </c>
      <c r="T430" s="174"/>
      <c r="U430" s="174"/>
      <c r="V430" s="174"/>
      <c r="W430" s="174"/>
      <c r="X430" s="175"/>
      <c r="Y430" s="175"/>
      <c r="Z430" s="174"/>
      <c r="AA430" s="174"/>
      <c r="AB430" s="174"/>
      <c r="AC430" s="174"/>
      <c r="AD430" s="174"/>
      <c r="AE430" s="175"/>
      <c r="AF430" s="176"/>
      <c r="AG430" s="185"/>
      <c r="AH430" s="185"/>
      <c r="AI430" s="201"/>
      <c r="AJ430" s="273">
        <f ca="1">(COUNTA(OFFSET(D430,0,WEEKDAY($A$3,2)):AF430))+IF(AND((_xlfn.DAYS((EOMONTH($A$3,0)),$A$3)=27),(WEEKDAY($A$3,2))=1),0,(COUNTA(E430:(OFFSET(D430,0,(_xlfn.DAYS((EOMONTH($A$3,0)),$A$3))+(WEEKDAY($A$3,2))-28)))))</f>
        <v>2</v>
      </c>
    </row>
    <row r="431" spans="1:36" ht="16.5" customHeight="1" x14ac:dyDescent="0.25">
      <c r="A431" s="200" t="s">
        <v>158</v>
      </c>
      <c r="B431" s="177" t="s">
        <v>391</v>
      </c>
      <c r="C431" s="177">
        <v>1</v>
      </c>
      <c r="D431" s="177">
        <v>750</v>
      </c>
      <c r="E431" s="183" t="s">
        <v>495</v>
      </c>
      <c r="F431" s="174"/>
      <c r="G431" s="174"/>
      <c r="H431" s="174"/>
      <c r="I431" s="174"/>
      <c r="J431" s="175"/>
      <c r="K431" s="175"/>
      <c r="L431" s="174"/>
      <c r="M431" s="174"/>
      <c r="N431" s="174"/>
      <c r="O431" s="174"/>
      <c r="P431" s="174"/>
      <c r="Q431" s="175"/>
      <c r="R431" s="175"/>
      <c r="S431" s="174"/>
      <c r="T431" s="174"/>
      <c r="U431" s="174"/>
      <c r="V431" s="174"/>
      <c r="W431" s="174"/>
      <c r="X431" s="175"/>
      <c r="Y431" s="175"/>
      <c r="Z431" s="174"/>
      <c r="AA431" s="174"/>
      <c r="AB431" s="174"/>
      <c r="AC431" s="174"/>
      <c r="AD431" s="174"/>
      <c r="AE431" s="175"/>
      <c r="AF431" s="176"/>
      <c r="AG431" s="185"/>
      <c r="AH431" s="185"/>
      <c r="AI431" s="201"/>
      <c r="AJ431" s="273">
        <f ca="1">(COUNTA(OFFSET(D431,0,WEEKDAY($A$3,2)):AF431))+IF(AND((_xlfn.DAYS((EOMONTH($A$3,0)),$A$3)=27),(WEEKDAY($A$3,2))=1),0,(COUNTA(E431:(OFFSET(D431,0,(_xlfn.DAYS((EOMONTH($A$3,0)),$A$3))+(WEEKDAY($A$3,2))-28)))))</f>
        <v>1</v>
      </c>
    </row>
    <row r="432" spans="1:36" ht="16.5" customHeight="1" x14ac:dyDescent="0.25">
      <c r="A432" s="200" t="s">
        <v>14</v>
      </c>
      <c r="B432" s="177" t="s">
        <v>346</v>
      </c>
      <c r="C432" s="177">
        <v>2</v>
      </c>
      <c r="D432" s="177">
        <v>16</v>
      </c>
      <c r="E432" s="183" t="s">
        <v>495</v>
      </c>
      <c r="F432" s="174"/>
      <c r="G432" s="174"/>
      <c r="H432" s="174"/>
      <c r="I432" s="174"/>
      <c r="J432" s="175"/>
      <c r="K432" s="175"/>
      <c r="L432" s="174"/>
      <c r="M432" s="174"/>
      <c r="N432" s="174"/>
      <c r="O432" s="174"/>
      <c r="P432" s="174"/>
      <c r="Q432" s="175"/>
      <c r="R432" s="175"/>
      <c r="S432" s="183" t="s">
        <v>495</v>
      </c>
      <c r="T432" s="174"/>
      <c r="U432" s="174"/>
      <c r="V432" s="174"/>
      <c r="W432" s="174"/>
      <c r="X432" s="175"/>
      <c r="Y432" s="175"/>
      <c r="Z432" s="174"/>
      <c r="AA432" s="174"/>
      <c r="AB432" s="174"/>
      <c r="AC432" s="174"/>
      <c r="AD432" s="174"/>
      <c r="AE432" s="175"/>
      <c r="AF432" s="176"/>
      <c r="AG432" s="185"/>
      <c r="AH432" s="185"/>
      <c r="AI432" s="201"/>
      <c r="AJ432" s="273">
        <f ca="1">(COUNTA(OFFSET(D432,0,WEEKDAY($A$3,2)):AF432))+IF(AND((_xlfn.DAYS((EOMONTH($A$3,0)),$A$3)=27),(WEEKDAY($A$3,2))=1),0,(COUNTA(E432:(OFFSET(D432,0,(_xlfn.DAYS((EOMONTH($A$3,0)),$A$3))+(WEEKDAY($A$3,2))-28)))))</f>
        <v>2</v>
      </c>
    </row>
    <row r="433" spans="1:36" ht="16.5" customHeight="1" x14ac:dyDescent="0.25">
      <c r="A433" s="200" t="s">
        <v>14</v>
      </c>
      <c r="B433" s="177" t="s">
        <v>347</v>
      </c>
      <c r="C433" s="177">
        <v>4</v>
      </c>
      <c r="D433" s="177">
        <v>1</v>
      </c>
      <c r="E433" s="183" t="s">
        <v>495</v>
      </c>
      <c r="F433" s="174"/>
      <c r="G433" s="174"/>
      <c r="H433" s="174"/>
      <c r="I433" s="174"/>
      <c r="J433" s="175"/>
      <c r="K433" s="175"/>
      <c r="L433" s="183" t="s">
        <v>495</v>
      </c>
      <c r="M433" s="174"/>
      <c r="N433" s="174"/>
      <c r="O433" s="174"/>
      <c r="P433" s="174"/>
      <c r="Q433" s="175"/>
      <c r="R433" s="175"/>
      <c r="S433" s="183" t="s">
        <v>495</v>
      </c>
      <c r="T433" s="174"/>
      <c r="U433" s="174"/>
      <c r="V433" s="174"/>
      <c r="W433" s="174"/>
      <c r="X433" s="175"/>
      <c r="Y433" s="175"/>
      <c r="Z433" s="183" t="s">
        <v>495</v>
      </c>
      <c r="AA433" s="174"/>
      <c r="AB433" s="174"/>
      <c r="AC433" s="174"/>
      <c r="AD433" s="174"/>
      <c r="AE433" s="175"/>
      <c r="AF433" s="176"/>
      <c r="AG433" s="185"/>
      <c r="AH433" s="185"/>
      <c r="AI433" s="201"/>
      <c r="AJ433" s="273">
        <f ca="1">(COUNTA(OFFSET(D433,0,WEEKDAY($A$3,2)):AF433))+IF(AND((_xlfn.DAYS((EOMONTH($A$3,0)),$A$3)=27),(WEEKDAY($A$3,2))=1),0,(COUNTA(E433:(OFFSET(D433,0,(_xlfn.DAYS((EOMONTH($A$3,0)),$A$3))+(WEEKDAY($A$3,2))-28)))))</f>
        <v>4</v>
      </c>
    </row>
    <row r="434" spans="1:36" ht="16.5" customHeight="1" x14ac:dyDescent="0.25">
      <c r="A434" s="200" t="s">
        <v>14</v>
      </c>
      <c r="B434" s="177" t="s">
        <v>350</v>
      </c>
      <c r="C434" s="177">
        <v>2</v>
      </c>
      <c r="D434" s="177">
        <v>162</v>
      </c>
      <c r="E434" s="183" t="s">
        <v>495</v>
      </c>
      <c r="F434" s="174"/>
      <c r="G434" s="174"/>
      <c r="H434" s="174"/>
      <c r="I434" s="174"/>
      <c r="J434" s="175"/>
      <c r="K434" s="175"/>
      <c r="L434" s="174"/>
      <c r="M434" s="174"/>
      <c r="N434" s="174"/>
      <c r="O434" s="174"/>
      <c r="P434" s="174"/>
      <c r="Q434" s="175"/>
      <c r="R434" s="175"/>
      <c r="S434" s="183" t="s">
        <v>495</v>
      </c>
      <c r="T434" s="174"/>
      <c r="U434" s="174"/>
      <c r="V434" s="174"/>
      <c r="W434" s="174"/>
      <c r="X434" s="175"/>
      <c r="Y434" s="175"/>
      <c r="Z434" s="174"/>
      <c r="AA434" s="174"/>
      <c r="AB434" s="174"/>
      <c r="AC434" s="174"/>
      <c r="AD434" s="174"/>
      <c r="AE434" s="175"/>
      <c r="AF434" s="176"/>
      <c r="AG434" s="185"/>
      <c r="AH434" s="185"/>
      <c r="AI434" s="201"/>
      <c r="AJ434" s="273">
        <f ca="1">(COUNTA(OFFSET(D434,0,WEEKDAY($A$3,2)):AF434))+IF(AND((_xlfn.DAYS((EOMONTH($A$3,0)),$A$3)=27),(WEEKDAY($A$3,2))=1),0,(COUNTA(E434:(OFFSET(D434,0,(_xlfn.DAYS((EOMONTH($A$3,0)),$A$3))+(WEEKDAY($A$3,2))-28)))))</f>
        <v>2</v>
      </c>
    </row>
    <row r="435" spans="1:36" ht="16.5" customHeight="1" x14ac:dyDescent="0.25">
      <c r="A435" s="200" t="s">
        <v>479</v>
      </c>
      <c r="B435" s="177" t="s">
        <v>347</v>
      </c>
      <c r="C435" s="177">
        <v>4</v>
      </c>
      <c r="D435" s="177">
        <v>2</v>
      </c>
      <c r="E435" s="183" t="s">
        <v>495</v>
      </c>
      <c r="F435" s="174"/>
      <c r="G435" s="174"/>
      <c r="H435" s="174"/>
      <c r="I435" s="174"/>
      <c r="J435" s="175"/>
      <c r="K435" s="175"/>
      <c r="L435" s="183" t="s">
        <v>495</v>
      </c>
      <c r="M435" s="174"/>
      <c r="N435" s="174"/>
      <c r="O435" s="174"/>
      <c r="P435" s="174"/>
      <c r="Q435" s="175"/>
      <c r="R435" s="175"/>
      <c r="S435" s="183" t="s">
        <v>495</v>
      </c>
      <c r="T435" s="174"/>
      <c r="U435" s="174"/>
      <c r="V435" s="174"/>
      <c r="W435" s="174"/>
      <c r="X435" s="175"/>
      <c r="Y435" s="175"/>
      <c r="Z435" s="183" t="s">
        <v>495</v>
      </c>
      <c r="AA435" s="174"/>
      <c r="AB435" s="174"/>
      <c r="AC435" s="174"/>
      <c r="AD435" s="174"/>
      <c r="AE435" s="175"/>
      <c r="AF435" s="176"/>
      <c r="AG435" s="185"/>
      <c r="AH435" s="185"/>
      <c r="AI435" s="201"/>
      <c r="AJ435" s="273">
        <f ca="1">(COUNTA(OFFSET(D435,0,WEEKDAY($A$3,2)):AF435))+IF(AND((_xlfn.DAYS((EOMONTH($A$3,0)),$A$3)=27),(WEEKDAY($A$3,2))=1),0,(COUNTA(E435:(OFFSET(D435,0,(_xlfn.DAYS((EOMONTH($A$3,0)),$A$3))+(WEEKDAY($A$3,2))-28)))))</f>
        <v>4</v>
      </c>
    </row>
    <row r="436" spans="1:36" ht="16.5" customHeight="1" x14ac:dyDescent="0.25">
      <c r="A436" s="200" t="s">
        <v>159</v>
      </c>
      <c r="B436" s="177" t="s">
        <v>346</v>
      </c>
      <c r="C436" s="177">
        <v>4</v>
      </c>
      <c r="D436" s="177">
        <v>10</v>
      </c>
      <c r="E436" s="183" t="s">
        <v>495</v>
      </c>
      <c r="F436" s="174"/>
      <c r="G436" s="174"/>
      <c r="H436" s="174"/>
      <c r="I436" s="174"/>
      <c r="J436" s="175"/>
      <c r="K436" s="175"/>
      <c r="L436" s="183" t="s">
        <v>495</v>
      </c>
      <c r="M436" s="174"/>
      <c r="N436" s="174"/>
      <c r="O436" s="174"/>
      <c r="P436" s="174"/>
      <c r="Q436" s="175"/>
      <c r="R436" s="175"/>
      <c r="S436" s="183" t="s">
        <v>495</v>
      </c>
      <c r="T436" s="174"/>
      <c r="U436" s="174"/>
      <c r="V436" s="174"/>
      <c r="W436" s="174"/>
      <c r="X436" s="175"/>
      <c r="Y436" s="175"/>
      <c r="Z436" s="183" t="s">
        <v>495</v>
      </c>
      <c r="AA436" s="174"/>
      <c r="AB436" s="174"/>
      <c r="AC436" s="174"/>
      <c r="AD436" s="174"/>
      <c r="AE436" s="175"/>
      <c r="AF436" s="176"/>
      <c r="AG436" s="185"/>
      <c r="AH436" s="185"/>
      <c r="AI436" s="201"/>
      <c r="AJ436" s="273">
        <f ca="1">(COUNTA(OFFSET(D436,0,WEEKDAY($A$3,2)):AF436))+IF(AND((_xlfn.DAYS((EOMONTH($A$3,0)),$A$3)=27),(WEEKDAY($A$3,2))=1),0,(COUNTA(E436:(OFFSET(D436,0,(_xlfn.DAYS((EOMONTH($A$3,0)),$A$3))+(WEEKDAY($A$3,2))-28)))))</f>
        <v>4</v>
      </c>
    </row>
    <row r="437" spans="1:36" ht="16.5" customHeight="1" x14ac:dyDescent="0.25">
      <c r="A437" s="200" t="s">
        <v>159</v>
      </c>
      <c r="B437" s="177" t="s">
        <v>347</v>
      </c>
      <c r="C437" s="177">
        <v>4</v>
      </c>
      <c r="D437" s="177">
        <v>1</v>
      </c>
      <c r="E437" s="183" t="s">
        <v>495</v>
      </c>
      <c r="F437" s="174"/>
      <c r="G437" s="174"/>
      <c r="H437" s="174"/>
      <c r="I437" s="174"/>
      <c r="J437" s="175"/>
      <c r="K437" s="175"/>
      <c r="L437" s="183" t="s">
        <v>495</v>
      </c>
      <c r="M437" s="174"/>
      <c r="N437" s="174"/>
      <c r="O437" s="174"/>
      <c r="P437" s="174"/>
      <c r="Q437" s="175"/>
      <c r="R437" s="175"/>
      <c r="S437" s="183" t="s">
        <v>495</v>
      </c>
      <c r="T437" s="174"/>
      <c r="U437" s="174"/>
      <c r="V437" s="174"/>
      <c r="W437" s="174"/>
      <c r="X437" s="175"/>
      <c r="Y437" s="175"/>
      <c r="Z437" s="183" t="s">
        <v>495</v>
      </c>
      <c r="AA437" s="174"/>
      <c r="AB437" s="174"/>
      <c r="AC437" s="174"/>
      <c r="AD437" s="174"/>
      <c r="AE437" s="175"/>
      <c r="AF437" s="176"/>
      <c r="AG437" s="185"/>
      <c r="AH437" s="185"/>
      <c r="AI437" s="201"/>
      <c r="AJ437" s="273">
        <f ca="1">(COUNTA(OFFSET(D437,0,WEEKDAY($A$3,2)):AF437))+IF(AND((_xlfn.DAYS((EOMONTH($A$3,0)),$A$3)=27),(WEEKDAY($A$3,2))=1),0,(COUNTA(E437:(OFFSET(D437,0,(_xlfn.DAYS((EOMONTH($A$3,0)),$A$3))+(WEEKDAY($A$3,2))-28)))))</f>
        <v>4</v>
      </c>
    </row>
    <row r="438" spans="1:36" ht="16.5" customHeight="1" x14ac:dyDescent="0.25">
      <c r="A438" s="200" t="s">
        <v>159</v>
      </c>
      <c r="B438" s="177" t="s">
        <v>350</v>
      </c>
      <c r="C438" s="177">
        <v>2</v>
      </c>
      <c r="D438" s="177">
        <v>177</v>
      </c>
      <c r="E438" s="183" t="s">
        <v>495</v>
      </c>
      <c r="F438" s="174"/>
      <c r="G438" s="174"/>
      <c r="H438" s="174"/>
      <c r="I438" s="174"/>
      <c r="J438" s="175"/>
      <c r="K438" s="175"/>
      <c r="L438" s="174"/>
      <c r="M438" s="174"/>
      <c r="N438" s="174"/>
      <c r="O438" s="174"/>
      <c r="P438" s="174"/>
      <c r="Q438" s="175"/>
      <c r="R438" s="175"/>
      <c r="S438" s="183" t="s">
        <v>495</v>
      </c>
      <c r="T438" s="174"/>
      <c r="U438" s="174"/>
      <c r="V438" s="174"/>
      <c r="W438" s="174"/>
      <c r="X438" s="175"/>
      <c r="Y438" s="175"/>
      <c r="Z438" s="174"/>
      <c r="AA438" s="174"/>
      <c r="AB438" s="174"/>
      <c r="AC438" s="174"/>
      <c r="AD438" s="174"/>
      <c r="AE438" s="175"/>
      <c r="AF438" s="176"/>
      <c r="AG438" s="185"/>
      <c r="AH438" s="185"/>
      <c r="AI438" s="201"/>
      <c r="AJ438" s="273">
        <f ca="1">(COUNTA(OFFSET(D438,0,WEEKDAY($A$3,2)):AF438))+IF(AND((_xlfn.DAYS((EOMONTH($A$3,0)),$A$3)=27),(WEEKDAY($A$3,2))=1),0,(COUNTA(E438:(OFFSET(D438,0,(_xlfn.DAYS((EOMONTH($A$3,0)),$A$3))+(WEEKDAY($A$3,2))-28)))))</f>
        <v>2</v>
      </c>
    </row>
    <row r="439" spans="1:36" ht="16.5" customHeight="1" x14ac:dyDescent="0.25">
      <c r="A439" s="200" t="s">
        <v>159</v>
      </c>
      <c r="B439" s="177" t="s">
        <v>391</v>
      </c>
      <c r="C439" s="177">
        <v>1</v>
      </c>
      <c r="D439" s="177">
        <v>295</v>
      </c>
      <c r="E439" s="183" t="s">
        <v>495</v>
      </c>
      <c r="F439" s="174"/>
      <c r="G439" s="174"/>
      <c r="H439" s="174"/>
      <c r="I439" s="174"/>
      <c r="J439" s="175"/>
      <c r="K439" s="175"/>
      <c r="L439" s="174"/>
      <c r="M439" s="174"/>
      <c r="N439" s="174"/>
      <c r="O439" s="174"/>
      <c r="P439" s="174"/>
      <c r="Q439" s="175"/>
      <c r="R439" s="175"/>
      <c r="S439" s="174"/>
      <c r="T439" s="174"/>
      <c r="U439" s="174"/>
      <c r="V439" s="174"/>
      <c r="W439" s="174"/>
      <c r="X439" s="175"/>
      <c r="Y439" s="175"/>
      <c r="Z439" s="174"/>
      <c r="AA439" s="174"/>
      <c r="AB439" s="174"/>
      <c r="AC439" s="174"/>
      <c r="AD439" s="174"/>
      <c r="AE439" s="175"/>
      <c r="AF439" s="176"/>
      <c r="AG439" s="185"/>
      <c r="AH439" s="185"/>
      <c r="AI439" s="201"/>
      <c r="AJ439" s="273">
        <f ca="1">(COUNTA(OFFSET(D439,0,WEEKDAY($A$3,2)):AF439))+IF(AND((_xlfn.DAYS((EOMONTH($A$3,0)),$A$3)=27),(WEEKDAY($A$3,2))=1),0,(COUNTA(E439:(OFFSET(D439,0,(_xlfn.DAYS((EOMONTH($A$3,0)),$A$3))+(WEEKDAY($A$3,2))-28)))))</f>
        <v>1</v>
      </c>
    </row>
    <row r="440" spans="1:36" ht="16.5" customHeight="1" x14ac:dyDescent="0.25">
      <c r="A440" s="200" t="s">
        <v>160</v>
      </c>
      <c r="B440" s="177" t="s">
        <v>350</v>
      </c>
      <c r="C440" s="177">
        <v>4</v>
      </c>
      <c r="D440" s="177">
        <v>640</v>
      </c>
      <c r="E440" s="183" t="s">
        <v>495</v>
      </c>
      <c r="F440" s="174"/>
      <c r="G440" s="174"/>
      <c r="H440" s="174"/>
      <c r="I440" s="174"/>
      <c r="J440" s="175"/>
      <c r="K440" s="175"/>
      <c r="L440" s="183" t="s">
        <v>495</v>
      </c>
      <c r="M440" s="174"/>
      <c r="N440" s="174"/>
      <c r="O440" s="174"/>
      <c r="P440" s="174"/>
      <c r="Q440" s="175"/>
      <c r="R440" s="175"/>
      <c r="S440" s="183" t="s">
        <v>495</v>
      </c>
      <c r="T440" s="174"/>
      <c r="U440" s="174"/>
      <c r="V440" s="174"/>
      <c r="W440" s="174"/>
      <c r="X440" s="175"/>
      <c r="Y440" s="175"/>
      <c r="Z440" s="183" t="s">
        <v>495</v>
      </c>
      <c r="AA440" s="174"/>
      <c r="AB440" s="174"/>
      <c r="AC440" s="174"/>
      <c r="AD440" s="174"/>
      <c r="AE440" s="175"/>
      <c r="AF440" s="176"/>
      <c r="AG440" s="185"/>
      <c r="AH440" s="185"/>
      <c r="AI440" s="201"/>
      <c r="AJ440" s="273">
        <f ca="1">(COUNTA(OFFSET(D440,0,WEEKDAY($A$3,2)):AF440))+IF(AND((_xlfn.DAYS((EOMONTH($A$3,0)),$A$3)=27),(WEEKDAY($A$3,2))=1),0,(COUNTA(E440:(OFFSET(D440,0,(_xlfn.DAYS((EOMONTH($A$3,0)),$A$3))+(WEEKDAY($A$3,2))-28)))))</f>
        <v>4</v>
      </c>
    </row>
    <row r="441" spans="1:36" ht="16.5" customHeight="1" x14ac:dyDescent="0.25">
      <c r="A441" s="200" t="s">
        <v>160</v>
      </c>
      <c r="B441" s="177" t="s">
        <v>391</v>
      </c>
      <c r="C441" s="177">
        <v>1</v>
      </c>
      <c r="D441" s="177">
        <v>1478</v>
      </c>
      <c r="E441" s="183" t="s">
        <v>495</v>
      </c>
      <c r="F441" s="174"/>
      <c r="G441" s="174"/>
      <c r="H441" s="174"/>
      <c r="I441" s="174"/>
      <c r="J441" s="175"/>
      <c r="K441" s="175"/>
      <c r="L441" s="174"/>
      <c r="M441" s="174"/>
      <c r="N441" s="174"/>
      <c r="O441" s="174"/>
      <c r="P441" s="174"/>
      <c r="Q441" s="175"/>
      <c r="R441" s="175"/>
      <c r="S441" s="174"/>
      <c r="T441" s="174"/>
      <c r="U441" s="174"/>
      <c r="V441" s="174"/>
      <c r="W441" s="174"/>
      <c r="X441" s="175"/>
      <c r="Y441" s="175"/>
      <c r="Z441" s="174"/>
      <c r="AA441" s="174"/>
      <c r="AB441" s="174"/>
      <c r="AC441" s="174"/>
      <c r="AD441" s="174"/>
      <c r="AE441" s="175"/>
      <c r="AF441" s="176"/>
      <c r="AG441" s="185"/>
      <c r="AH441" s="185"/>
      <c r="AI441" s="201"/>
      <c r="AJ441" s="273">
        <f ca="1">(COUNTA(OFFSET(D441,0,WEEKDAY($A$3,2)):AF441))+IF(AND((_xlfn.DAYS((EOMONTH($A$3,0)),$A$3)=27),(WEEKDAY($A$3,2))=1),0,(COUNTA(E441:(OFFSET(D441,0,(_xlfn.DAYS((EOMONTH($A$3,0)),$A$3))+(WEEKDAY($A$3,2))-28)))))</f>
        <v>1</v>
      </c>
    </row>
    <row r="442" spans="1:36" ht="16.5" customHeight="1" x14ac:dyDescent="0.25">
      <c r="A442" s="200" t="s">
        <v>322</v>
      </c>
      <c r="B442" s="177" t="s">
        <v>347</v>
      </c>
      <c r="C442" s="177">
        <v>4</v>
      </c>
      <c r="D442" s="177">
        <v>4</v>
      </c>
      <c r="E442" s="183" t="s">
        <v>495</v>
      </c>
      <c r="F442" s="174"/>
      <c r="G442" s="174"/>
      <c r="H442" s="174"/>
      <c r="I442" s="174"/>
      <c r="J442" s="175"/>
      <c r="K442" s="175"/>
      <c r="L442" s="183" t="s">
        <v>495</v>
      </c>
      <c r="M442" s="174"/>
      <c r="N442" s="174"/>
      <c r="O442" s="174"/>
      <c r="P442" s="174"/>
      <c r="Q442" s="175"/>
      <c r="R442" s="175"/>
      <c r="S442" s="183" t="s">
        <v>495</v>
      </c>
      <c r="T442" s="174"/>
      <c r="U442" s="174"/>
      <c r="V442" s="174"/>
      <c r="W442" s="174"/>
      <c r="X442" s="175"/>
      <c r="Y442" s="175"/>
      <c r="Z442" s="183" t="s">
        <v>495</v>
      </c>
      <c r="AA442" s="174"/>
      <c r="AB442" s="174"/>
      <c r="AC442" s="174"/>
      <c r="AD442" s="174"/>
      <c r="AE442" s="175"/>
      <c r="AF442" s="176"/>
      <c r="AG442" s="185"/>
      <c r="AH442" s="185"/>
      <c r="AI442" s="201"/>
      <c r="AJ442" s="273">
        <f ca="1">(COUNTA(OFFSET(D442,0,WEEKDAY($A$3,2)):AF442))+IF(AND((_xlfn.DAYS((EOMONTH($A$3,0)),$A$3)=27),(WEEKDAY($A$3,2))=1),0,(COUNTA(E442:(OFFSET(D442,0,(_xlfn.DAYS((EOMONTH($A$3,0)),$A$3))+(WEEKDAY($A$3,2))-28)))))</f>
        <v>4</v>
      </c>
    </row>
    <row r="443" spans="1:36" ht="16.5" customHeight="1" x14ac:dyDescent="0.25">
      <c r="A443" s="200" t="s">
        <v>322</v>
      </c>
      <c r="B443" s="177" t="s">
        <v>347</v>
      </c>
      <c r="C443" s="177">
        <v>20</v>
      </c>
      <c r="D443" s="177">
        <v>2</v>
      </c>
      <c r="E443" s="183" t="s">
        <v>495</v>
      </c>
      <c r="F443" s="183" t="s">
        <v>495</v>
      </c>
      <c r="G443" s="183" t="s">
        <v>495</v>
      </c>
      <c r="H443" s="183" t="s">
        <v>495</v>
      </c>
      <c r="I443" s="183" t="s">
        <v>495</v>
      </c>
      <c r="J443" s="175"/>
      <c r="K443" s="175"/>
      <c r="L443" s="183" t="s">
        <v>495</v>
      </c>
      <c r="M443" s="183" t="s">
        <v>495</v>
      </c>
      <c r="N443" s="183" t="s">
        <v>495</v>
      </c>
      <c r="O443" s="183" t="s">
        <v>495</v>
      </c>
      <c r="P443" s="183" t="s">
        <v>495</v>
      </c>
      <c r="Q443" s="175"/>
      <c r="R443" s="175"/>
      <c r="S443" s="183" t="s">
        <v>495</v>
      </c>
      <c r="T443" s="183" t="s">
        <v>495</v>
      </c>
      <c r="U443" s="183" t="s">
        <v>495</v>
      </c>
      <c r="V443" s="183" t="s">
        <v>495</v>
      </c>
      <c r="W443" s="183" t="s">
        <v>495</v>
      </c>
      <c r="X443" s="175"/>
      <c r="Y443" s="175"/>
      <c r="Z443" s="183" t="s">
        <v>495</v>
      </c>
      <c r="AA443" s="183" t="s">
        <v>495</v>
      </c>
      <c r="AB443" s="183" t="s">
        <v>495</v>
      </c>
      <c r="AC443" s="183" t="s">
        <v>495</v>
      </c>
      <c r="AD443" s="183" t="s">
        <v>495</v>
      </c>
      <c r="AE443" s="175"/>
      <c r="AF443" s="176"/>
      <c r="AG443" s="185"/>
      <c r="AH443" s="185"/>
      <c r="AI443" s="201"/>
      <c r="AJ443" s="273">
        <f ca="1">(COUNTA(OFFSET(D443,0,WEEKDAY($A$3,2)):AF443))+IF(AND((_xlfn.DAYS((EOMONTH($A$3,0)),$A$3)=27),(WEEKDAY($A$3,2))=1),0,(COUNTA(E443:(OFFSET(D443,0,(_xlfn.DAYS((EOMONTH($A$3,0)),$A$3))+(WEEKDAY($A$3,2))-28)))))</f>
        <v>20</v>
      </c>
    </row>
    <row r="444" spans="1:36" ht="16.5" customHeight="1" x14ac:dyDescent="0.25">
      <c r="A444" s="200" t="s">
        <v>322</v>
      </c>
      <c r="B444" s="177" t="s">
        <v>348</v>
      </c>
      <c r="C444" s="177">
        <v>4</v>
      </c>
      <c r="D444" s="177">
        <v>1</v>
      </c>
      <c r="E444" s="183" t="s">
        <v>495</v>
      </c>
      <c r="F444" s="174"/>
      <c r="G444" s="174"/>
      <c r="H444" s="174"/>
      <c r="I444" s="174"/>
      <c r="J444" s="175"/>
      <c r="K444" s="175"/>
      <c r="L444" s="183" t="s">
        <v>495</v>
      </c>
      <c r="M444" s="174"/>
      <c r="N444" s="174"/>
      <c r="O444" s="174"/>
      <c r="P444" s="174"/>
      <c r="Q444" s="175"/>
      <c r="R444" s="175"/>
      <c r="S444" s="183" t="s">
        <v>495</v>
      </c>
      <c r="T444" s="174"/>
      <c r="U444" s="174"/>
      <c r="V444" s="174"/>
      <c r="W444" s="174"/>
      <c r="X444" s="175"/>
      <c r="Y444" s="175"/>
      <c r="Z444" s="183" t="s">
        <v>495</v>
      </c>
      <c r="AA444" s="174"/>
      <c r="AB444" s="174"/>
      <c r="AC444" s="174"/>
      <c r="AD444" s="174"/>
      <c r="AE444" s="175"/>
      <c r="AF444" s="176"/>
      <c r="AG444" s="185"/>
      <c r="AH444" s="185"/>
      <c r="AI444" s="201"/>
      <c r="AJ444" s="273">
        <f ca="1">(COUNTA(OFFSET(D444,0,WEEKDAY($A$3,2)):AF444))+IF(AND((_xlfn.DAYS((EOMONTH($A$3,0)),$A$3)=27),(WEEKDAY($A$3,2))=1),0,(COUNTA(E444:(OFFSET(D444,0,(_xlfn.DAYS((EOMONTH($A$3,0)),$A$3))+(WEEKDAY($A$3,2))-28)))))</f>
        <v>4</v>
      </c>
    </row>
    <row r="445" spans="1:36" ht="16.5" customHeight="1" x14ac:dyDescent="0.25">
      <c r="A445" s="200" t="s">
        <v>322</v>
      </c>
      <c r="B445" s="177" t="s">
        <v>348</v>
      </c>
      <c r="C445" s="177">
        <v>12</v>
      </c>
      <c r="D445" s="177">
        <v>2</v>
      </c>
      <c r="E445" s="183" t="s">
        <v>495</v>
      </c>
      <c r="F445" s="174"/>
      <c r="G445" s="183" t="s">
        <v>495</v>
      </c>
      <c r="H445" s="174"/>
      <c r="I445" s="183" t="s">
        <v>495</v>
      </c>
      <c r="J445" s="175"/>
      <c r="K445" s="175"/>
      <c r="L445" s="183" t="s">
        <v>495</v>
      </c>
      <c r="M445" s="174"/>
      <c r="N445" s="183" t="s">
        <v>495</v>
      </c>
      <c r="O445" s="174"/>
      <c r="P445" s="183" t="s">
        <v>495</v>
      </c>
      <c r="Q445" s="175"/>
      <c r="R445" s="175"/>
      <c r="S445" s="183" t="s">
        <v>495</v>
      </c>
      <c r="T445" s="174"/>
      <c r="U445" s="183" t="s">
        <v>495</v>
      </c>
      <c r="V445" s="174"/>
      <c r="W445" s="183" t="s">
        <v>495</v>
      </c>
      <c r="X445" s="175"/>
      <c r="Y445" s="175"/>
      <c r="Z445" s="183" t="s">
        <v>495</v>
      </c>
      <c r="AA445" s="174"/>
      <c r="AB445" s="183" t="s">
        <v>495</v>
      </c>
      <c r="AC445" s="174"/>
      <c r="AD445" s="183" t="s">
        <v>495</v>
      </c>
      <c r="AE445" s="175"/>
      <c r="AF445" s="176"/>
      <c r="AG445" s="185"/>
      <c r="AH445" s="185"/>
      <c r="AI445" s="201"/>
      <c r="AJ445" s="273">
        <f ca="1">(COUNTA(OFFSET(D445,0,WEEKDAY($A$3,2)):AF445))+IF(AND((_xlfn.DAYS((EOMONTH($A$3,0)),$A$3)=27),(WEEKDAY($A$3,2))=1),0,(COUNTA(E445:(OFFSET(D445,0,(_xlfn.DAYS((EOMONTH($A$3,0)),$A$3))+(WEEKDAY($A$3,2))-28)))))</f>
        <v>12</v>
      </c>
    </row>
    <row r="446" spans="1:36" ht="16.5" customHeight="1" x14ac:dyDescent="0.25">
      <c r="A446" s="200" t="s">
        <v>322</v>
      </c>
      <c r="B446" s="177" t="s">
        <v>349</v>
      </c>
      <c r="C446" s="177">
        <v>4</v>
      </c>
      <c r="D446" s="177">
        <v>123</v>
      </c>
      <c r="E446" s="183" t="s">
        <v>495</v>
      </c>
      <c r="F446" s="174"/>
      <c r="G446" s="174"/>
      <c r="H446" s="174"/>
      <c r="I446" s="174"/>
      <c r="J446" s="175"/>
      <c r="K446" s="175"/>
      <c r="L446" s="183" t="s">
        <v>495</v>
      </c>
      <c r="M446" s="174"/>
      <c r="N446" s="174"/>
      <c r="O446" s="174"/>
      <c r="P446" s="174"/>
      <c r="Q446" s="175"/>
      <c r="R446" s="175"/>
      <c r="S446" s="183" t="s">
        <v>495</v>
      </c>
      <c r="T446" s="174"/>
      <c r="U446" s="174"/>
      <c r="V446" s="174"/>
      <c r="W446" s="174"/>
      <c r="X446" s="175"/>
      <c r="Y446" s="175"/>
      <c r="Z446" s="183" t="s">
        <v>495</v>
      </c>
      <c r="AA446" s="174"/>
      <c r="AB446" s="174"/>
      <c r="AC446" s="174"/>
      <c r="AD446" s="174"/>
      <c r="AE446" s="175"/>
      <c r="AF446" s="176"/>
      <c r="AG446" s="185"/>
      <c r="AH446" s="185"/>
      <c r="AI446" s="201"/>
      <c r="AJ446" s="273">
        <f ca="1">(COUNTA(OFFSET(D446,0,WEEKDAY($A$3,2)):AF446))+IF(AND((_xlfn.DAYS((EOMONTH($A$3,0)),$A$3)=27),(WEEKDAY($A$3,2))=1),0,(COUNTA(E446:(OFFSET(D446,0,(_xlfn.DAYS((EOMONTH($A$3,0)),$A$3))+(WEEKDAY($A$3,2))-28)))))</f>
        <v>4</v>
      </c>
    </row>
    <row r="447" spans="1:36" ht="16.5" customHeight="1" x14ac:dyDescent="0.25">
      <c r="A447" s="200" t="s">
        <v>322</v>
      </c>
      <c r="B447" s="177" t="s">
        <v>350</v>
      </c>
      <c r="C447" s="177">
        <v>4</v>
      </c>
      <c r="D447" s="177">
        <v>2328</v>
      </c>
      <c r="E447" s="183" t="s">
        <v>495</v>
      </c>
      <c r="F447" s="174"/>
      <c r="G447" s="174"/>
      <c r="H447" s="174"/>
      <c r="I447" s="174"/>
      <c r="J447" s="175"/>
      <c r="K447" s="175"/>
      <c r="L447" s="183" t="s">
        <v>495</v>
      </c>
      <c r="M447" s="174"/>
      <c r="N447" s="174"/>
      <c r="O447" s="174"/>
      <c r="P447" s="174"/>
      <c r="Q447" s="175"/>
      <c r="R447" s="175"/>
      <c r="S447" s="183" t="s">
        <v>495</v>
      </c>
      <c r="T447" s="174"/>
      <c r="U447" s="174"/>
      <c r="V447" s="174"/>
      <c r="W447" s="174"/>
      <c r="X447" s="175"/>
      <c r="Y447" s="175"/>
      <c r="Z447" s="183" t="s">
        <v>495</v>
      </c>
      <c r="AA447" s="174"/>
      <c r="AB447" s="174"/>
      <c r="AC447" s="174"/>
      <c r="AD447" s="174"/>
      <c r="AE447" s="175"/>
      <c r="AF447" s="176"/>
      <c r="AG447" s="185"/>
      <c r="AH447" s="185"/>
      <c r="AI447" s="201"/>
      <c r="AJ447" s="273">
        <f ca="1">(COUNTA(OFFSET(D447,0,WEEKDAY($A$3,2)):AF447))+IF(AND((_xlfn.DAYS((EOMONTH($A$3,0)),$A$3)=27),(WEEKDAY($A$3,2))=1),0,(COUNTA(E447:(OFFSET(D447,0,(_xlfn.DAYS((EOMONTH($A$3,0)),$A$3))+(WEEKDAY($A$3,2))-28)))))</f>
        <v>4</v>
      </c>
    </row>
    <row r="448" spans="1:36" ht="16.5" customHeight="1" x14ac:dyDescent="0.25">
      <c r="A448" s="200" t="s">
        <v>322</v>
      </c>
      <c r="B448" s="177" t="s">
        <v>350</v>
      </c>
      <c r="C448" s="177">
        <v>12</v>
      </c>
      <c r="D448" s="177">
        <v>124</v>
      </c>
      <c r="E448" s="183" t="s">
        <v>495</v>
      </c>
      <c r="F448" s="174"/>
      <c r="G448" s="183" t="s">
        <v>495</v>
      </c>
      <c r="H448" s="174"/>
      <c r="I448" s="183" t="s">
        <v>495</v>
      </c>
      <c r="J448" s="175"/>
      <c r="K448" s="175"/>
      <c r="L448" s="183" t="s">
        <v>495</v>
      </c>
      <c r="M448" s="174"/>
      <c r="N448" s="183" t="s">
        <v>495</v>
      </c>
      <c r="O448" s="174"/>
      <c r="P448" s="183" t="s">
        <v>495</v>
      </c>
      <c r="Q448" s="175"/>
      <c r="R448" s="175"/>
      <c r="S448" s="183" t="s">
        <v>495</v>
      </c>
      <c r="T448" s="174"/>
      <c r="U448" s="183" t="s">
        <v>495</v>
      </c>
      <c r="V448" s="174"/>
      <c r="W448" s="183" t="s">
        <v>495</v>
      </c>
      <c r="X448" s="175"/>
      <c r="Y448" s="175"/>
      <c r="Z448" s="183" t="s">
        <v>495</v>
      </c>
      <c r="AA448" s="174"/>
      <c r="AB448" s="183" t="s">
        <v>495</v>
      </c>
      <c r="AC448" s="174"/>
      <c r="AD448" s="183" t="s">
        <v>495</v>
      </c>
      <c r="AE448" s="175"/>
      <c r="AF448" s="176"/>
      <c r="AG448" s="185"/>
      <c r="AH448" s="185"/>
      <c r="AI448" s="201"/>
      <c r="AJ448" s="273">
        <f ca="1">(COUNTA(OFFSET(D448,0,WEEKDAY($A$3,2)):AF448))+IF(AND((_xlfn.DAYS((EOMONTH($A$3,0)),$A$3)=27),(WEEKDAY($A$3,2))=1),0,(COUNTA(E448:(OFFSET(D448,0,(_xlfn.DAYS((EOMONTH($A$3,0)),$A$3))+(WEEKDAY($A$3,2))-28)))))</f>
        <v>12</v>
      </c>
    </row>
    <row r="449" spans="1:36" ht="16.5" customHeight="1" x14ac:dyDescent="0.25">
      <c r="A449" s="200" t="s">
        <v>322</v>
      </c>
      <c r="B449" s="177" t="s">
        <v>391</v>
      </c>
      <c r="C449" s="177">
        <v>1</v>
      </c>
      <c r="D449" s="177">
        <v>6103</v>
      </c>
      <c r="E449" s="183" t="s">
        <v>495</v>
      </c>
      <c r="F449" s="174"/>
      <c r="G449" s="174"/>
      <c r="H449" s="174"/>
      <c r="I449" s="174"/>
      <c r="J449" s="175"/>
      <c r="K449" s="175"/>
      <c r="L449" s="174"/>
      <c r="M449" s="174"/>
      <c r="N449" s="174"/>
      <c r="O449" s="174"/>
      <c r="P449" s="174"/>
      <c r="Q449" s="175"/>
      <c r="R449" s="175"/>
      <c r="S449" s="174"/>
      <c r="T449" s="174"/>
      <c r="U449" s="174"/>
      <c r="V449" s="174"/>
      <c r="W449" s="174"/>
      <c r="X449" s="175"/>
      <c r="Y449" s="175"/>
      <c r="Z449" s="174"/>
      <c r="AA449" s="174"/>
      <c r="AB449" s="174"/>
      <c r="AC449" s="174"/>
      <c r="AD449" s="174"/>
      <c r="AE449" s="175"/>
      <c r="AF449" s="176"/>
      <c r="AG449" s="185"/>
      <c r="AH449" s="185"/>
      <c r="AI449" s="201"/>
      <c r="AJ449" s="273">
        <f ca="1">(COUNTA(OFFSET(D449,0,WEEKDAY($A$3,2)):AF449))+IF(AND((_xlfn.DAYS((EOMONTH($A$3,0)),$A$3)=27),(WEEKDAY($A$3,2))=1),0,(COUNTA(E449:(OFFSET(D449,0,(_xlfn.DAYS((EOMONTH($A$3,0)),$A$3))+(WEEKDAY($A$3,2))-28)))))</f>
        <v>1</v>
      </c>
    </row>
    <row r="450" spans="1:36" ht="16.5" customHeight="1" x14ac:dyDescent="0.25">
      <c r="A450" s="200" t="s">
        <v>323</v>
      </c>
      <c r="B450" s="177" t="s">
        <v>346</v>
      </c>
      <c r="C450" s="177">
        <v>2</v>
      </c>
      <c r="D450" s="177">
        <v>6</v>
      </c>
      <c r="E450" s="183" t="s">
        <v>495</v>
      </c>
      <c r="F450" s="174"/>
      <c r="G450" s="174"/>
      <c r="H450" s="174"/>
      <c r="I450" s="174"/>
      <c r="J450" s="175"/>
      <c r="K450" s="175"/>
      <c r="L450" s="174"/>
      <c r="M450" s="174"/>
      <c r="N450" s="174"/>
      <c r="O450" s="174"/>
      <c r="P450" s="174"/>
      <c r="Q450" s="175"/>
      <c r="R450" s="175"/>
      <c r="S450" s="183" t="s">
        <v>495</v>
      </c>
      <c r="T450" s="174"/>
      <c r="U450" s="174"/>
      <c r="V450" s="174"/>
      <c r="W450" s="174"/>
      <c r="X450" s="175"/>
      <c r="Y450" s="175"/>
      <c r="Z450" s="174"/>
      <c r="AA450" s="174"/>
      <c r="AB450" s="174"/>
      <c r="AC450" s="174"/>
      <c r="AD450" s="174"/>
      <c r="AE450" s="175"/>
      <c r="AF450" s="176"/>
      <c r="AG450" s="185"/>
      <c r="AH450" s="185"/>
      <c r="AI450" s="201"/>
      <c r="AJ450" s="273">
        <f ca="1">(COUNTA(OFFSET(D450,0,WEEKDAY($A$3,2)):AF450))+IF(AND((_xlfn.DAYS((EOMONTH($A$3,0)),$A$3)=27),(WEEKDAY($A$3,2))=1),0,(COUNTA(E450:(OFFSET(D450,0,(_xlfn.DAYS((EOMONTH($A$3,0)),$A$3))+(WEEKDAY($A$3,2))-28)))))</f>
        <v>2</v>
      </c>
    </row>
    <row r="451" spans="1:36" ht="16.5" customHeight="1" x14ac:dyDescent="0.25">
      <c r="A451" s="200" t="s">
        <v>323</v>
      </c>
      <c r="B451" s="177" t="s">
        <v>347</v>
      </c>
      <c r="C451" s="177">
        <v>4</v>
      </c>
      <c r="D451" s="177">
        <v>1</v>
      </c>
      <c r="E451" s="183" t="s">
        <v>495</v>
      </c>
      <c r="F451" s="174"/>
      <c r="G451" s="174"/>
      <c r="H451" s="174"/>
      <c r="I451" s="174"/>
      <c r="J451" s="175"/>
      <c r="K451" s="175"/>
      <c r="L451" s="183" t="s">
        <v>495</v>
      </c>
      <c r="M451" s="174"/>
      <c r="N451" s="174"/>
      <c r="O451" s="174"/>
      <c r="P451" s="174"/>
      <c r="Q451" s="175"/>
      <c r="R451" s="175"/>
      <c r="S451" s="183" t="s">
        <v>495</v>
      </c>
      <c r="T451" s="174"/>
      <c r="U451" s="174"/>
      <c r="V451" s="174"/>
      <c r="W451" s="174"/>
      <c r="X451" s="175"/>
      <c r="Y451" s="175"/>
      <c r="Z451" s="183" t="s">
        <v>495</v>
      </c>
      <c r="AA451" s="174"/>
      <c r="AB451" s="174"/>
      <c r="AC451" s="174"/>
      <c r="AD451" s="174"/>
      <c r="AE451" s="175"/>
      <c r="AF451" s="176"/>
      <c r="AG451" s="185"/>
      <c r="AH451" s="185"/>
      <c r="AI451" s="201"/>
      <c r="AJ451" s="273">
        <f ca="1">(COUNTA(OFFSET(D451,0,WEEKDAY($A$3,2)):AF451))+IF(AND((_xlfn.DAYS((EOMONTH($A$3,0)),$A$3)=27),(WEEKDAY($A$3,2))=1),0,(COUNTA(E451:(OFFSET(D451,0,(_xlfn.DAYS((EOMONTH($A$3,0)),$A$3))+(WEEKDAY($A$3,2))-28)))))</f>
        <v>4</v>
      </c>
    </row>
    <row r="452" spans="1:36" ht="16.5" customHeight="1" x14ac:dyDescent="0.25">
      <c r="A452" s="200" t="s">
        <v>323</v>
      </c>
      <c r="B452" s="177" t="s">
        <v>350</v>
      </c>
      <c r="C452" s="177">
        <v>2</v>
      </c>
      <c r="D452" s="177">
        <v>240</v>
      </c>
      <c r="E452" s="183" t="s">
        <v>495</v>
      </c>
      <c r="F452" s="174"/>
      <c r="G452" s="174"/>
      <c r="H452" s="174"/>
      <c r="I452" s="174"/>
      <c r="J452" s="175"/>
      <c r="K452" s="175"/>
      <c r="L452" s="174"/>
      <c r="M452" s="174"/>
      <c r="N452" s="174"/>
      <c r="O452" s="174"/>
      <c r="P452" s="174"/>
      <c r="Q452" s="175"/>
      <c r="R452" s="175"/>
      <c r="S452" s="183" t="s">
        <v>495</v>
      </c>
      <c r="T452" s="174"/>
      <c r="U452" s="174"/>
      <c r="V452" s="174"/>
      <c r="W452" s="174"/>
      <c r="X452" s="175"/>
      <c r="Y452" s="175"/>
      <c r="Z452" s="174"/>
      <c r="AA452" s="174"/>
      <c r="AB452" s="174"/>
      <c r="AC452" s="174"/>
      <c r="AD452" s="174"/>
      <c r="AE452" s="175"/>
      <c r="AF452" s="176"/>
      <c r="AG452" s="185"/>
      <c r="AH452" s="185"/>
      <c r="AI452" s="201"/>
      <c r="AJ452" s="273">
        <f ca="1">(COUNTA(OFFSET(D452,0,WEEKDAY($A$3,2)):AF452))+IF(AND((_xlfn.DAYS((EOMONTH($A$3,0)),$A$3)=27),(WEEKDAY($A$3,2))=1),0,(COUNTA(E452:(OFFSET(D452,0,(_xlfn.DAYS((EOMONTH($A$3,0)),$A$3))+(WEEKDAY($A$3,2))-28)))))</f>
        <v>2</v>
      </c>
    </row>
    <row r="453" spans="1:36" ht="16.5" customHeight="1" x14ac:dyDescent="0.25">
      <c r="A453" s="200" t="s">
        <v>323</v>
      </c>
      <c r="B453" s="177" t="s">
        <v>391</v>
      </c>
      <c r="C453" s="177">
        <v>1</v>
      </c>
      <c r="D453" s="177">
        <v>400</v>
      </c>
      <c r="E453" s="183" t="s">
        <v>495</v>
      </c>
      <c r="F453" s="174"/>
      <c r="G453" s="174"/>
      <c r="H453" s="174"/>
      <c r="I453" s="174"/>
      <c r="J453" s="175"/>
      <c r="K453" s="175"/>
      <c r="L453" s="174"/>
      <c r="M453" s="174"/>
      <c r="N453" s="174"/>
      <c r="O453" s="174"/>
      <c r="P453" s="174"/>
      <c r="Q453" s="175"/>
      <c r="R453" s="175"/>
      <c r="S453" s="174"/>
      <c r="T453" s="174"/>
      <c r="U453" s="174"/>
      <c r="V453" s="174"/>
      <c r="W453" s="174"/>
      <c r="X453" s="175"/>
      <c r="Y453" s="175"/>
      <c r="Z453" s="174"/>
      <c r="AA453" s="174"/>
      <c r="AB453" s="174"/>
      <c r="AC453" s="174"/>
      <c r="AD453" s="174"/>
      <c r="AE453" s="175"/>
      <c r="AF453" s="176"/>
      <c r="AG453" s="185"/>
      <c r="AH453" s="185"/>
      <c r="AI453" s="201"/>
      <c r="AJ453" s="273">
        <f ca="1">(COUNTA(OFFSET(D453,0,WEEKDAY($A$3,2)):AF453))+IF(AND((_xlfn.DAYS((EOMONTH($A$3,0)),$A$3)=27),(WEEKDAY($A$3,2))=1),0,(COUNTA(E453:(OFFSET(D453,0,(_xlfn.DAYS((EOMONTH($A$3,0)),$A$3))+(WEEKDAY($A$3,2))-28)))))</f>
        <v>1</v>
      </c>
    </row>
    <row r="454" spans="1:36" ht="16.5" customHeight="1" x14ac:dyDescent="0.25">
      <c r="A454" s="200" t="s">
        <v>161</v>
      </c>
      <c r="B454" s="177" t="s">
        <v>350</v>
      </c>
      <c r="C454" s="177">
        <v>2</v>
      </c>
      <c r="D454" s="177">
        <v>459</v>
      </c>
      <c r="E454" s="183" t="s">
        <v>495</v>
      </c>
      <c r="F454" s="174"/>
      <c r="G454" s="174"/>
      <c r="H454" s="174"/>
      <c r="I454" s="174"/>
      <c r="J454" s="175"/>
      <c r="K454" s="175"/>
      <c r="L454" s="174"/>
      <c r="M454" s="174"/>
      <c r="N454" s="174"/>
      <c r="O454" s="174"/>
      <c r="P454" s="174"/>
      <c r="Q454" s="175"/>
      <c r="R454" s="175"/>
      <c r="S454" s="183" t="s">
        <v>495</v>
      </c>
      <c r="T454" s="174"/>
      <c r="U454" s="174"/>
      <c r="V454" s="174"/>
      <c r="W454" s="174"/>
      <c r="X454" s="175"/>
      <c r="Y454" s="175"/>
      <c r="Z454" s="174"/>
      <c r="AA454" s="174"/>
      <c r="AB454" s="174"/>
      <c r="AC454" s="174"/>
      <c r="AD454" s="174"/>
      <c r="AE454" s="175"/>
      <c r="AF454" s="176"/>
      <c r="AG454" s="185"/>
      <c r="AH454" s="185"/>
      <c r="AI454" s="201"/>
      <c r="AJ454" s="273">
        <f ca="1">(COUNTA(OFFSET(D454,0,WEEKDAY($A$3,2)):AF454))+IF(AND((_xlfn.DAYS((EOMONTH($A$3,0)),$A$3)=27),(WEEKDAY($A$3,2))=1),0,(COUNTA(E454:(OFFSET(D454,0,(_xlfn.DAYS((EOMONTH($A$3,0)),$A$3))+(WEEKDAY($A$3,2))-28)))))</f>
        <v>2</v>
      </c>
    </row>
    <row r="455" spans="1:36" ht="16.5" customHeight="1" x14ac:dyDescent="0.25">
      <c r="A455" s="200" t="s">
        <v>161</v>
      </c>
      <c r="B455" s="177" t="s">
        <v>391</v>
      </c>
      <c r="C455" s="177">
        <v>1</v>
      </c>
      <c r="D455" s="177">
        <v>2509</v>
      </c>
      <c r="E455" s="183" t="s">
        <v>495</v>
      </c>
      <c r="F455" s="174"/>
      <c r="G455" s="174"/>
      <c r="H455" s="174"/>
      <c r="I455" s="174"/>
      <c r="J455" s="175"/>
      <c r="K455" s="175"/>
      <c r="L455" s="174"/>
      <c r="M455" s="174"/>
      <c r="N455" s="174"/>
      <c r="O455" s="174"/>
      <c r="P455" s="174"/>
      <c r="Q455" s="175"/>
      <c r="R455" s="175"/>
      <c r="S455" s="174"/>
      <c r="T455" s="174"/>
      <c r="U455" s="174"/>
      <c r="V455" s="174"/>
      <c r="W455" s="174"/>
      <c r="X455" s="175"/>
      <c r="Y455" s="175"/>
      <c r="Z455" s="174"/>
      <c r="AA455" s="174"/>
      <c r="AB455" s="174"/>
      <c r="AC455" s="174"/>
      <c r="AD455" s="174"/>
      <c r="AE455" s="175"/>
      <c r="AF455" s="176"/>
      <c r="AG455" s="185"/>
      <c r="AH455" s="185"/>
      <c r="AI455" s="201"/>
      <c r="AJ455" s="273">
        <f ca="1">(COUNTA(OFFSET(D455,0,WEEKDAY($A$3,2)):AF455))+IF(AND((_xlfn.DAYS((EOMONTH($A$3,0)),$A$3)=27),(WEEKDAY($A$3,2))=1),0,(COUNTA(E455:(OFFSET(D455,0,(_xlfn.DAYS((EOMONTH($A$3,0)),$A$3))+(WEEKDAY($A$3,2))-28)))))</f>
        <v>1</v>
      </c>
    </row>
    <row r="456" spans="1:36" ht="16.5" customHeight="1" x14ac:dyDescent="0.25">
      <c r="A456" s="200" t="s">
        <v>162</v>
      </c>
      <c r="B456" s="177" t="s">
        <v>350</v>
      </c>
      <c r="C456" s="177">
        <v>2</v>
      </c>
      <c r="D456" s="177">
        <v>592</v>
      </c>
      <c r="E456" s="183" t="s">
        <v>495</v>
      </c>
      <c r="F456" s="174"/>
      <c r="G456" s="174"/>
      <c r="H456" s="174"/>
      <c r="I456" s="174"/>
      <c r="J456" s="175"/>
      <c r="K456" s="175"/>
      <c r="L456" s="174"/>
      <c r="M456" s="174"/>
      <c r="N456" s="174"/>
      <c r="O456" s="174"/>
      <c r="P456" s="174"/>
      <c r="Q456" s="175"/>
      <c r="R456" s="175"/>
      <c r="S456" s="183" t="s">
        <v>495</v>
      </c>
      <c r="T456" s="174"/>
      <c r="U456" s="174"/>
      <c r="V456" s="174"/>
      <c r="W456" s="174"/>
      <c r="X456" s="175"/>
      <c r="Y456" s="175"/>
      <c r="Z456" s="174"/>
      <c r="AA456" s="174"/>
      <c r="AB456" s="174"/>
      <c r="AC456" s="174"/>
      <c r="AD456" s="174"/>
      <c r="AE456" s="175"/>
      <c r="AF456" s="176"/>
      <c r="AG456" s="185"/>
      <c r="AH456" s="185"/>
      <c r="AI456" s="201"/>
      <c r="AJ456" s="273">
        <f ca="1">(COUNTA(OFFSET(D456,0,WEEKDAY($A$3,2)):AF456))+IF(AND((_xlfn.DAYS((EOMONTH($A$3,0)),$A$3)=27),(WEEKDAY($A$3,2))=1),0,(COUNTA(E456:(OFFSET(D456,0,(_xlfn.DAYS((EOMONTH($A$3,0)),$A$3))+(WEEKDAY($A$3,2))-28)))))</f>
        <v>2</v>
      </c>
    </row>
    <row r="457" spans="1:36" ht="16.5" customHeight="1" x14ac:dyDescent="0.25">
      <c r="A457" s="200" t="s">
        <v>162</v>
      </c>
      <c r="B457" s="177" t="s">
        <v>391</v>
      </c>
      <c r="C457" s="177">
        <v>1</v>
      </c>
      <c r="D457" s="177">
        <v>2355</v>
      </c>
      <c r="E457" s="183" t="s">
        <v>495</v>
      </c>
      <c r="F457" s="174"/>
      <c r="G457" s="174"/>
      <c r="H457" s="174"/>
      <c r="I457" s="174"/>
      <c r="J457" s="175"/>
      <c r="K457" s="175"/>
      <c r="L457" s="174"/>
      <c r="M457" s="174"/>
      <c r="N457" s="174"/>
      <c r="O457" s="174"/>
      <c r="P457" s="174"/>
      <c r="Q457" s="175"/>
      <c r="R457" s="175"/>
      <c r="S457" s="174"/>
      <c r="T457" s="174"/>
      <c r="U457" s="174"/>
      <c r="V457" s="174"/>
      <c r="W457" s="174"/>
      <c r="X457" s="175"/>
      <c r="Y457" s="175"/>
      <c r="Z457" s="174"/>
      <c r="AA457" s="174"/>
      <c r="AB457" s="174"/>
      <c r="AC457" s="174"/>
      <c r="AD457" s="174"/>
      <c r="AE457" s="175"/>
      <c r="AF457" s="176"/>
      <c r="AG457" s="185"/>
      <c r="AH457" s="185"/>
      <c r="AI457" s="201"/>
      <c r="AJ457" s="273">
        <f ca="1">(COUNTA(OFFSET(D457,0,WEEKDAY($A$3,2)):AF457))+IF(AND((_xlfn.DAYS((EOMONTH($A$3,0)),$A$3)=27),(WEEKDAY($A$3,2))=1),0,(COUNTA(E457:(OFFSET(D457,0,(_xlfn.DAYS((EOMONTH($A$3,0)),$A$3))+(WEEKDAY($A$3,2))-28)))))</f>
        <v>1</v>
      </c>
    </row>
    <row r="458" spans="1:36" ht="16.5" customHeight="1" x14ac:dyDescent="0.25">
      <c r="A458" s="200" t="s">
        <v>299</v>
      </c>
      <c r="B458" s="177" t="s">
        <v>346</v>
      </c>
      <c r="C458" s="177">
        <v>4</v>
      </c>
      <c r="D458" s="177">
        <v>39</v>
      </c>
      <c r="E458" s="183" t="s">
        <v>495</v>
      </c>
      <c r="F458" s="174"/>
      <c r="G458" s="174"/>
      <c r="H458" s="174"/>
      <c r="I458" s="174"/>
      <c r="J458" s="175"/>
      <c r="K458" s="175"/>
      <c r="L458" s="183" t="s">
        <v>495</v>
      </c>
      <c r="M458" s="174"/>
      <c r="N458" s="174"/>
      <c r="O458" s="174"/>
      <c r="P458" s="174"/>
      <c r="Q458" s="175"/>
      <c r="R458" s="175"/>
      <c r="S458" s="183" t="s">
        <v>495</v>
      </c>
      <c r="T458" s="174"/>
      <c r="U458" s="174"/>
      <c r="V458" s="174"/>
      <c r="W458" s="174"/>
      <c r="X458" s="175"/>
      <c r="Y458" s="175"/>
      <c r="Z458" s="183" t="s">
        <v>495</v>
      </c>
      <c r="AA458" s="174"/>
      <c r="AB458" s="174"/>
      <c r="AC458" s="174"/>
      <c r="AD458" s="174"/>
      <c r="AE458" s="175"/>
      <c r="AF458" s="176"/>
      <c r="AG458" s="185"/>
      <c r="AH458" s="185"/>
      <c r="AI458" s="201"/>
      <c r="AJ458" s="273">
        <f ca="1">(COUNTA(OFFSET(D458,0,WEEKDAY($A$3,2)):AF458))+IF(AND((_xlfn.DAYS((EOMONTH($A$3,0)),$A$3)=27),(WEEKDAY($A$3,2))=1),0,(COUNTA(E458:(OFFSET(D458,0,(_xlfn.DAYS((EOMONTH($A$3,0)),$A$3))+(WEEKDAY($A$3,2))-28)))))</f>
        <v>4</v>
      </c>
    </row>
    <row r="459" spans="1:36" ht="16.5" customHeight="1" x14ac:dyDescent="0.25">
      <c r="A459" s="200" t="s">
        <v>299</v>
      </c>
      <c r="B459" s="177" t="s">
        <v>347</v>
      </c>
      <c r="C459" s="177">
        <v>4</v>
      </c>
      <c r="D459" s="177">
        <v>2</v>
      </c>
      <c r="E459" s="183" t="s">
        <v>495</v>
      </c>
      <c r="F459" s="174"/>
      <c r="G459" s="174"/>
      <c r="H459" s="174"/>
      <c r="I459" s="174"/>
      <c r="J459" s="175"/>
      <c r="K459" s="175"/>
      <c r="L459" s="183" t="s">
        <v>495</v>
      </c>
      <c r="M459" s="174"/>
      <c r="N459" s="174"/>
      <c r="O459" s="174"/>
      <c r="P459" s="174"/>
      <c r="Q459" s="175"/>
      <c r="R459" s="175"/>
      <c r="S459" s="183" t="s">
        <v>495</v>
      </c>
      <c r="T459" s="174"/>
      <c r="U459" s="174"/>
      <c r="V459" s="174"/>
      <c r="W459" s="174"/>
      <c r="X459" s="175"/>
      <c r="Y459" s="175"/>
      <c r="Z459" s="183" t="s">
        <v>495</v>
      </c>
      <c r="AA459" s="174"/>
      <c r="AB459" s="174"/>
      <c r="AC459" s="174"/>
      <c r="AD459" s="174"/>
      <c r="AE459" s="175"/>
      <c r="AF459" s="176"/>
      <c r="AG459" s="185"/>
      <c r="AH459" s="185"/>
      <c r="AI459" s="201"/>
      <c r="AJ459" s="273">
        <f ca="1">(COUNTA(OFFSET(D459,0,WEEKDAY($A$3,2)):AF459))+IF(AND((_xlfn.DAYS((EOMONTH($A$3,0)),$A$3)=27),(WEEKDAY($A$3,2))=1),0,(COUNTA(E459:(OFFSET(D459,0,(_xlfn.DAYS((EOMONTH($A$3,0)),$A$3))+(WEEKDAY($A$3,2))-28)))))</f>
        <v>4</v>
      </c>
    </row>
    <row r="460" spans="1:36" ht="16.5" customHeight="1" x14ac:dyDescent="0.25">
      <c r="A460" s="200" t="s">
        <v>299</v>
      </c>
      <c r="B460" s="177" t="s">
        <v>350</v>
      </c>
      <c r="C460" s="177">
        <v>4</v>
      </c>
      <c r="D460" s="177">
        <v>127</v>
      </c>
      <c r="E460" s="183" t="s">
        <v>495</v>
      </c>
      <c r="F460" s="174"/>
      <c r="G460" s="174"/>
      <c r="H460" s="174"/>
      <c r="I460" s="174"/>
      <c r="J460" s="175"/>
      <c r="K460" s="175"/>
      <c r="L460" s="183" t="s">
        <v>495</v>
      </c>
      <c r="M460" s="174"/>
      <c r="N460" s="174"/>
      <c r="O460" s="174"/>
      <c r="P460" s="174"/>
      <c r="Q460" s="175"/>
      <c r="R460" s="175"/>
      <c r="S460" s="183" t="s">
        <v>495</v>
      </c>
      <c r="T460" s="174"/>
      <c r="U460" s="174"/>
      <c r="V460" s="174"/>
      <c r="W460" s="174"/>
      <c r="X460" s="175"/>
      <c r="Y460" s="175"/>
      <c r="Z460" s="183" t="s">
        <v>495</v>
      </c>
      <c r="AA460" s="174"/>
      <c r="AB460" s="174"/>
      <c r="AC460" s="174"/>
      <c r="AD460" s="174"/>
      <c r="AE460" s="175"/>
      <c r="AF460" s="176"/>
      <c r="AG460" s="185"/>
      <c r="AH460" s="185"/>
      <c r="AI460" s="201"/>
      <c r="AJ460" s="273">
        <f ca="1">(COUNTA(OFFSET(D460,0,WEEKDAY($A$3,2)):AF460))+IF(AND((_xlfn.DAYS((EOMONTH($A$3,0)),$A$3)=27),(WEEKDAY($A$3,2))=1),0,(COUNTA(E460:(OFFSET(D460,0,(_xlfn.DAYS((EOMONTH($A$3,0)),$A$3))+(WEEKDAY($A$3,2))-28)))))</f>
        <v>4</v>
      </c>
    </row>
    <row r="461" spans="1:36" ht="16.5" customHeight="1" x14ac:dyDescent="0.25">
      <c r="A461" s="200" t="s">
        <v>1</v>
      </c>
      <c r="B461" s="177" t="s">
        <v>347</v>
      </c>
      <c r="C461" s="177">
        <v>4</v>
      </c>
      <c r="D461" s="177">
        <v>2</v>
      </c>
      <c r="E461" s="183" t="s">
        <v>495</v>
      </c>
      <c r="F461" s="174"/>
      <c r="G461" s="174"/>
      <c r="H461" s="174"/>
      <c r="I461" s="174"/>
      <c r="J461" s="175"/>
      <c r="K461" s="175"/>
      <c r="L461" s="183" t="s">
        <v>495</v>
      </c>
      <c r="M461" s="174"/>
      <c r="N461" s="174"/>
      <c r="O461" s="174"/>
      <c r="P461" s="174"/>
      <c r="Q461" s="175"/>
      <c r="R461" s="175"/>
      <c r="S461" s="183" t="s">
        <v>495</v>
      </c>
      <c r="T461" s="174"/>
      <c r="U461" s="174"/>
      <c r="V461" s="174"/>
      <c r="W461" s="174"/>
      <c r="X461" s="175"/>
      <c r="Y461" s="175"/>
      <c r="Z461" s="183" t="s">
        <v>495</v>
      </c>
      <c r="AA461" s="174"/>
      <c r="AB461" s="174"/>
      <c r="AC461" s="174"/>
      <c r="AD461" s="174"/>
      <c r="AE461" s="175"/>
      <c r="AF461" s="176"/>
      <c r="AG461" s="185"/>
      <c r="AH461" s="185"/>
      <c r="AI461" s="201"/>
      <c r="AJ461" s="273">
        <f ca="1">(COUNTA(OFFSET(D461,0,WEEKDAY($A$3,2)):AF461))+IF(AND((_xlfn.DAYS((EOMONTH($A$3,0)),$A$3)=27),(WEEKDAY($A$3,2))=1),0,(COUNTA(E461:(OFFSET(D461,0,(_xlfn.DAYS((EOMONTH($A$3,0)),$A$3))+(WEEKDAY($A$3,2))-28)))))</f>
        <v>4</v>
      </c>
    </row>
    <row r="462" spans="1:36" ht="16.5" customHeight="1" x14ac:dyDescent="0.25">
      <c r="A462" s="200" t="s">
        <v>1</v>
      </c>
      <c r="B462" s="177" t="s">
        <v>348</v>
      </c>
      <c r="C462" s="177">
        <v>12</v>
      </c>
      <c r="D462" s="177">
        <v>1</v>
      </c>
      <c r="E462" s="183" t="s">
        <v>495</v>
      </c>
      <c r="F462" s="174"/>
      <c r="G462" s="183" t="s">
        <v>495</v>
      </c>
      <c r="H462" s="174"/>
      <c r="I462" s="183" t="s">
        <v>495</v>
      </c>
      <c r="J462" s="175"/>
      <c r="K462" s="175"/>
      <c r="L462" s="183" t="s">
        <v>495</v>
      </c>
      <c r="M462" s="174"/>
      <c r="N462" s="183" t="s">
        <v>495</v>
      </c>
      <c r="O462" s="174"/>
      <c r="P462" s="183" t="s">
        <v>495</v>
      </c>
      <c r="Q462" s="175"/>
      <c r="R462" s="175"/>
      <c r="S462" s="183" t="s">
        <v>495</v>
      </c>
      <c r="T462" s="174"/>
      <c r="U462" s="183" t="s">
        <v>495</v>
      </c>
      <c r="V462" s="174"/>
      <c r="W462" s="183" t="s">
        <v>495</v>
      </c>
      <c r="X462" s="175"/>
      <c r="Y462" s="175"/>
      <c r="Z462" s="183" t="s">
        <v>495</v>
      </c>
      <c r="AA462" s="174"/>
      <c r="AB462" s="183" t="s">
        <v>495</v>
      </c>
      <c r="AC462" s="174"/>
      <c r="AD462" s="183" t="s">
        <v>495</v>
      </c>
      <c r="AE462" s="175"/>
      <c r="AF462" s="176"/>
      <c r="AG462" s="185"/>
      <c r="AH462" s="185"/>
      <c r="AI462" s="201"/>
      <c r="AJ462" s="273">
        <f ca="1">(COUNTA(OFFSET(D462,0,WEEKDAY($A$3,2)):AF462))+IF(AND((_xlfn.DAYS((EOMONTH($A$3,0)),$A$3)=27),(WEEKDAY($A$3,2))=1),0,(COUNTA(E462:(OFFSET(D462,0,(_xlfn.DAYS((EOMONTH($A$3,0)),$A$3))+(WEEKDAY($A$3,2))-28)))))</f>
        <v>12</v>
      </c>
    </row>
    <row r="463" spans="1:36" ht="16.5" customHeight="1" x14ac:dyDescent="0.25">
      <c r="A463" s="200" t="s">
        <v>1</v>
      </c>
      <c r="B463" s="177" t="s">
        <v>350</v>
      </c>
      <c r="C463" s="177">
        <v>4</v>
      </c>
      <c r="D463" s="177">
        <v>2354</v>
      </c>
      <c r="E463" s="183" t="s">
        <v>495</v>
      </c>
      <c r="F463" s="174"/>
      <c r="G463" s="174"/>
      <c r="H463" s="174"/>
      <c r="I463" s="174"/>
      <c r="J463" s="175"/>
      <c r="K463" s="175"/>
      <c r="L463" s="183" t="s">
        <v>495</v>
      </c>
      <c r="M463" s="174"/>
      <c r="N463" s="174"/>
      <c r="O463" s="174"/>
      <c r="P463" s="174"/>
      <c r="Q463" s="175"/>
      <c r="R463" s="175"/>
      <c r="S463" s="183" t="s">
        <v>495</v>
      </c>
      <c r="T463" s="174"/>
      <c r="U463" s="174"/>
      <c r="V463" s="174"/>
      <c r="W463" s="174"/>
      <c r="X463" s="175"/>
      <c r="Y463" s="175"/>
      <c r="Z463" s="183" t="s">
        <v>495</v>
      </c>
      <c r="AA463" s="174"/>
      <c r="AB463" s="174"/>
      <c r="AC463" s="174"/>
      <c r="AD463" s="174"/>
      <c r="AE463" s="175"/>
      <c r="AF463" s="176"/>
      <c r="AG463" s="185"/>
      <c r="AH463" s="185"/>
      <c r="AI463" s="201"/>
      <c r="AJ463" s="273">
        <f ca="1">(COUNTA(OFFSET(D463,0,WEEKDAY($A$3,2)):AF463))+IF(AND((_xlfn.DAYS((EOMONTH($A$3,0)),$A$3)=27),(WEEKDAY($A$3,2))=1),0,(COUNTA(E463:(OFFSET(D463,0,(_xlfn.DAYS((EOMONTH($A$3,0)),$A$3))+(WEEKDAY($A$3,2))-28)))))</f>
        <v>4</v>
      </c>
    </row>
    <row r="464" spans="1:36" ht="16.5" customHeight="1" x14ac:dyDescent="0.25">
      <c r="A464" s="200" t="s">
        <v>1</v>
      </c>
      <c r="B464" s="177" t="s">
        <v>350</v>
      </c>
      <c r="C464" s="177">
        <v>12</v>
      </c>
      <c r="D464" s="177">
        <v>30</v>
      </c>
      <c r="E464" s="183" t="s">
        <v>495</v>
      </c>
      <c r="F464" s="174"/>
      <c r="G464" s="183" t="s">
        <v>495</v>
      </c>
      <c r="H464" s="174"/>
      <c r="I464" s="183" t="s">
        <v>495</v>
      </c>
      <c r="J464" s="175"/>
      <c r="K464" s="175"/>
      <c r="L464" s="183" t="s">
        <v>495</v>
      </c>
      <c r="M464" s="174"/>
      <c r="N464" s="183" t="s">
        <v>495</v>
      </c>
      <c r="O464" s="174"/>
      <c r="P464" s="183" t="s">
        <v>495</v>
      </c>
      <c r="Q464" s="175"/>
      <c r="R464" s="175"/>
      <c r="S464" s="183" t="s">
        <v>495</v>
      </c>
      <c r="T464" s="174"/>
      <c r="U464" s="183" t="s">
        <v>495</v>
      </c>
      <c r="V464" s="174"/>
      <c r="W464" s="183" t="s">
        <v>495</v>
      </c>
      <c r="X464" s="175"/>
      <c r="Y464" s="175"/>
      <c r="Z464" s="183" t="s">
        <v>495</v>
      </c>
      <c r="AA464" s="174"/>
      <c r="AB464" s="183" t="s">
        <v>495</v>
      </c>
      <c r="AC464" s="174"/>
      <c r="AD464" s="183" t="s">
        <v>495</v>
      </c>
      <c r="AE464" s="175"/>
      <c r="AF464" s="176"/>
      <c r="AG464" s="185"/>
      <c r="AH464" s="185"/>
      <c r="AI464" s="201"/>
      <c r="AJ464" s="273">
        <f ca="1">(COUNTA(OFFSET(D464,0,WEEKDAY($A$3,2)):AF464))+IF(AND((_xlfn.DAYS((EOMONTH($A$3,0)),$A$3)=27),(WEEKDAY($A$3,2))=1),0,(COUNTA(E464:(OFFSET(D464,0,(_xlfn.DAYS((EOMONTH($A$3,0)),$A$3))+(WEEKDAY($A$3,2))-28)))))</f>
        <v>12</v>
      </c>
    </row>
    <row r="465" spans="1:36" ht="16.5" customHeight="1" x14ac:dyDescent="0.25">
      <c r="A465" s="200" t="s">
        <v>163</v>
      </c>
      <c r="B465" s="177" t="s">
        <v>347</v>
      </c>
      <c r="C465" s="177">
        <v>4</v>
      </c>
      <c r="D465" s="177">
        <v>8</v>
      </c>
      <c r="E465" s="183" t="s">
        <v>495</v>
      </c>
      <c r="F465" s="174"/>
      <c r="G465" s="174"/>
      <c r="H465" s="174"/>
      <c r="I465" s="174"/>
      <c r="J465" s="175"/>
      <c r="K465" s="175"/>
      <c r="L465" s="183" t="s">
        <v>495</v>
      </c>
      <c r="M465" s="174"/>
      <c r="N465" s="174"/>
      <c r="O465" s="174"/>
      <c r="P465" s="174"/>
      <c r="Q465" s="175"/>
      <c r="R465" s="175"/>
      <c r="S465" s="183" t="s">
        <v>495</v>
      </c>
      <c r="T465" s="174"/>
      <c r="U465" s="174"/>
      <c r="V465" s="174"/>
      <c r="W465" s="174"/>
      <c r="X465" s="175"/>
      <c r="Y465" s="175"/>
      <c r="Z465" s="183" t="s">
        <v>495</v>
      </c>
      <c r="AA465" s="174"/>
      <c r="AB465" s="174"/>
      <c r="AC465" s="174"/>
      <c r="AD465" s="174"/>
      <c r="AE465" s="175"/>
      <c r="AF465" s="176"/>
      <c r="AG465" s="185"/>
      <c r="AH465" s="185"/>
      <c r="AI465" s="201"/>
      <c r="AJ465" s="273">
        <f ca="1">(COUNTA(OFFSET(D465,0,WEEKDAY($A$3,2)):AF465))+IF(AND((_xlfn.DAYS((EOMONTH($A$3,0)),$A$3)=27),(WEEKDAY($A$3,2))=1),0,(COUNTA(E465:(OFFSET(D465,0,(_xlfn.DAYS((EOMONTH($A$3,0)),$A$3))+(WEEKDAY($A$3,2))-28)))))</f>
        <v>4</v>
      </c>
    </row>
    <row r="466" spans="1:36" ht="16.5" customHeight="1" x14ac:dyDescent="0.25">
      <c r="A466" s="200" t="s">
        <v>163</v>
      </c>
      <c r="B466" s="177" t="s">
        <v>348</v>
      </c>
      <c r="C466" s="177">
        <v>4</v>
      </c>
      <c r="D466" s="177">
        <v>2</v>
      </c>
      <c r="E466" s="183" t="s">
        <v>495</v>
      </c>
      <c r="F466" s="174"/>
      <c r="G466" s="174"/>
      <c r="H466" s="174"/>
      <c r="I466" s="174"/>
      <c r="J466" s="175"/>
      <c r="K466" s="175"/>
      <c r="L466" s="183" t="s">
        <v>495</v>
      </c>
      <c r="M466" s="174"/>
      <c r="N466" s="174"/>
      <c r="O466" s="174"/>
      <c r="P466" s="174"/>
      <c r="Q466" s="175"/>
      <c r="R466" s="175"/>
      <c r="S466" s="183" t="s">
        <v>495</v>
      </c>
      <c r="T466" s="174"/>
      <c r="U466" s="174"/>
      <c r="V466" s="174"/>
      <c r="W466" s="174"/>
      <c r="X466" s="175"/>
      <c r="Y466" s="175"/>
      <c r="Z466" s="183" t="s">
        <v>495</v>
      </c>
      <c r="AA466" s="174"/>
      <c r="AB466" s="174"/>
      <c r="AC466" s="174"/>
      <c r="AD466" s="174"/>
      <c r="AE466" s="175"/>
      <c r="AF466" s="176"/>
      <c r="AG466" s="185"/>
      <c r="AH466" s="185"/>
      <c r="AI466" s="201"/>
      <c r="AJ466" s="273">
        <f ca="1">(COUNTA(OFFSET(D466,0,WEEKDAY($A$3,2)):AF466))+IF(AND((_xlfn.DAYS((EOMONTH($A$3,0)),$A$3)=27),(WEEKDAY($A$3,2))=1),0,(COUNTA(E466:(OFFSET(D466,0,(_xlfn.DAYS((EOMONTH($A$3,0)),$A$3))+(WEEKDAY($A$3,2))-28)))))</f>
        <v>4</v>
      </c>
    </row>
    <row r="467" spans="1:36" ht="16.5" customHeight="1" x14ac:dyDescent="0.25">
      <c r="A467" s="200" t="s">
        <v>163</v>
      </c>
      <c r="B467" s="177" t="s">
        <v>349</v>
      </c>
      <c r="C467" s="177">
        <v>4</v>
      </c>
      <c r="D467" s="177">
        <v>202</v>
      </c>
      <c r="E467" s="183" t="s">
        <v>495</v>
      </c>
      <c r="F467" s="174"/>
      <c r="G467" s="174"/>
      <c r="H467" s="174"/>
      <c r="I467" s="174"/>
      <c r="J467" s="175"/>
      <c r="K467" s="175"/>
      <c r="L467" s="183" t="s">
        <v>495</v>
      </c>
      <c r="M467" s="174"/>
      <c r="N467" s="174"/>
      <c r="O467" s="174"/>
      <c r="P467" s="174"/>
      <c r="Q467" s="175"/>
      <c r="R467" s="175"/>
      <c r="S467" s="183" t="s">
        <v>495</v>
      </c>
      <c r="T467" s="174"/>
      <c r="U467" s="174"/>
      <c r="V467" s="174"/>
      <c r="W467" s="174"/>
      <c r="X467" s="175"/>
      <c r="Y467" s="175"/>
      <c r="Z467" s="183" t="s">
        <v>495</v>
      </c>
      <c r="AA467" s="174"/>
      <c r="AB467" s="174"/>
      <c r="AC467" s="174"/>
      <c r="AD467" s="174"/>
      <c r="AE467" s="175"/>
      <c r="AF467" s="176"/>
      <c r="AG467" s="185"/>
      <c r="AH467" s="185"/>
      <c r="AI467" s="201"/>
      <c r="AJ467" s="273">
        <f ca="1">(COUNTA(OFFSET(D467,0,WEEKDAY($A$3,2)):AF467))+IF(AND((_xlfn.DAYS((EOMONTH($A$3,0)),$A$3)=27),(WEEKDAY($A$3,2))=1),0,(COUNTA(E467:(OFFSET(D467,0,(_xlfn.DAYS((EOMONTH($A$3,0)),$A$3))+(WEEKDAY($A$3,2))-28)))))</f>
        <v>4</v>
      </c>
    </row>
    <row r="468" spans="1:36" ht="16.5" customHeight="1" x14ac:dyDescent="0.25">
      <c r="A468" s="200" t="s">
        <v>163</v>
      </c>
      <c r="B468" s="177" t="s">
        <v>350</v>
      </c>
      <c r="C468" s="177">
        <v>4</v>
      </c>
      <c r="D468" s="177">
        <v>6136</v>
      </c>
      <c r="E468" s="183" t="s">
        <v>495</v>
      </c>
      <c r="F468" s="174"/>
      <c r="G468" s="174"/>
      <c r="H468" s="174"/>
      <c r="I468" s="174"/>
      <c r="J468" s="175"/>
      <c r="K468" s="175"/>
      <c r="L468" s="183" t="s">
        <v>495</v>
      </c>
      <c r="M468" s="174"/>
      <c r="N468" s="174"/>
      <c r="O468" s="174"/>
      <c r="P468" s="174"/>
      <c r="Q468" s="175"/>
      <c r="R468" s="175"/>
      <c r="S468" s="183" t="s">
        <v>495</v>
      </c>
      <c r="T468" s="174"/>
      <c r="U468" s="174"/>
      <c r="V468" s="174"/>
      <c r="W468" s="174"/>
      <c r="X468" s="175"/>
      <c r="Y468" s="175"/>
      <c r="Z468" s="183" t="s">
        <v>495</v>
      </c>
      <c r="AA468" s="174"/>
      <c r="AB468" s="174"/>
      <c r="AC468" s="174"/>
      <c r="AD468" s="174"/>
      <c r="AE468" s="175"/>
      <c r="AF468" s="176"/>
      <c r="AG468" s="185"/>
      <c r="AH468" s="185"/>
      <c r="AI468" s="201"/>
      <c r="AJ468" s="273">
        <f ca="1">(COUNTA(OFFSET(D468,0,WEEKDAY($A$3,2)):AF468))+IF(AND((_xlfn.DAYS((EOMONTH($A$3,0)),$A$3)=27),(WEEKDAY($A$3,2))=1),0,(COUNTA(E468:(OFFSET(D468,0,(_xlfn.DAYS((EOMONTH($A$3,0)),$A$3))+(WEEKDAY($A$3,2))-28)))))</f>
        <v>4</v>
      </c>
    </row>
    <row r="469" spans="1:36" ht="16.5" customHeight="1" x14ac:dyDescent="0.25">
      <c r="A469" s="200" t="s">
        <v>163</v>
      </c>
      <c r="B469" s="177" t="s">
        <v>350</v>
      </c>
      <c r="C469" s="177">
        <v>12</v>
      </c>
      <c r="D469" s="177">
        <v>70</v>
      </c>
      <c r="E469" s="183" t="s">
        <v>495</v>
      </c>
      <c r="F469" s="174"/>
      <c r="G469" s="183" t="s">
        <v>495</v>
      </c>
      <c r="H469" s="174"/>
      <c r="I469" s="183" t="s">
        <v>495</v>
      </c>
      <c r="J469" s="175"/>
      <c r="K469" s="175"/>
      <c r="L469" s="183" t="s">
        <v>495</v>
      </c>
      <c r="M469" s="174"/>
      <c r="N469" s="183" t="s">
        <v>495</v>
      </c>
      <c r="O469" s="174"/>
      <c r="P469" s="183" t="s">
        <v>495</v>
      </c>
      <c r="Q469" s="175"/>
      <c r="R469" s="175"/>
      <c r="S469" s="183" t="s">
        <v>495</v>
      </c>
      <c r="T469" s="174"/>
      <c r="U469" s="183" t="s">
        <v>495</v>
      </c>
      <c r="V469" s="174"/>
      <c r="W469" s="183" t="s">
        <v>495</v>
      </c>
      <c r="X469" s="175"/>
      <c r="Y469" s="175"/>
      <c r="Z469" s="183" t="s">
        <v>495</v>
      </c>
      <c r="AA469" s="174"/>
      <c r="AB469" s="183" t="s">
        <v>495</v>
      </c>
      <c r="AC469" s="174"/>
      <c r="AD469" s="183" t="s">
        <v>495</v>
      </c>
      <c r="AE469" s="175"/>
      <c r="AF469" s="176"/>
      <c r="AG469" s="185"/>
      <c r="AH469" s="185"/>
      <c r="AI469" s="201"/>
      <c r="AJ469" s="273">
        <f ca="1">(COUNTA(OFFSET(D469,0,WEEKDAY($A$3,2)):AF469))+IF(AND((_xlfn.DAYS((EOMONTH($A$3,0)),$A$3)=27),(WEEKDAY($A$3,2))=1),0,(COUNTA(E469:(OFFSET(D469,0,(_xlfn.DAYS((EOMONTH($A$3,0)),$A$3))+(WEEKDAY($A$3,2))-28)))))</f>
        <v>12</v>
      </c>
    </row>
    <row r="470" spans="1:36" ht="16.5" customHeight="1" x14ac:dyDescent="0.25">
      <c r="A470" s="200" t="s">
        <v>163</v>
      </c>
      <c r="B470" s="177" t="s">
        <v>391</v>
      </c>
      <c r="C470" s="177">
        <v>1</v>
      </c>
      <c r="D470" s="177">
        <v>1450</v>
      </c>
      <c r="E470" s="183" t="s">
        <v>495</v>
      </c>
      <c r="F470" s="174"/>
      <c r="G470" s="174"/>
      <c r="H470" s="174"/>
      <c r="I470" s="174"/>
      <c r="J470" s="175"/>
      <c r="K470" s="175"/>
      <c r="L470" s="174"/>
      <c r="M470" s="174"/>
      <c r="N470" s="174"/>
      <c r="O470" s="174"/>
      <c r="P470" s="174"/>
      <c r="Q470" s="175"/>
      <c r="R470" s="175"/>
      <c r="S470" s="174"/>
      <c r="T470" s="174"/>
      <c r="U470" s="174"/>
      <c r="V470" s="174"/>
      <c r="W470" s="174"/>
      <c r="X470" s="175"/>
      <c r="Y470" s="175"/>
      <c r="Z470" s="174"/>
      <c r="AA470" s="174"/>
      <c r="AB470" s="174"/>
      <c r="AC470" s="174"/>
      <c r="AD470" s="174"/>
      <c r="AE470" s="175"/>
      <c r="AF470" s="176"/>
      <c r="AG470" s="185"/>
      <c r="AH470" s="185"/>
      <c r="AI470" s="201"/>
      <c r="AJ470" s="273">
        <f ca="1">(COUNTA(OFFSET(D470,0,WEEKDAY($A$3,2)):AF470))+IF(AND((_xlfn.DAYS((EOMONTH($A$3,0)),$A$3)=27),(WEEKDAY($A$3,2))=1),0,(COUNTA(E470:(OFFSET(D470,0,(_xlfn.DAYS((EOMONTH($A$3,0)),$A$3))+(WEEKDAY($A$3,2))-28)))))</f>
        <v>1</v>
      </c>
    </row>
    <row r="471" spans="1:36" ht="16.5" customHeight="1" x14ac:dyDescent="0.25">
      <c r="A471" s="200" t="s">
        <v>82</v>
      </c>
      <c r="B471" s="177" t="s">
        <v>346</v>
      </c>
      <c r="C471" s="177">
        <v>4</v>
      </c>
      <c r="D471" s="177">
        <v>16</v>
      </c>
      <c r="E471" s="183" t="s">
        <v>495</v>
      </c>
      <c r="F471" s="174"/>
      <c r="G471" s="174"/>
      <c r="H471" s="174"/>
      <c r="I471" s="174"/>
      <c r="J471" s="175"/>
      <c r="K471" s="175"/>
      <c r="L471" s="183" t="s">
        <v>495</v>
      </c>
      <c r="M471" s="174"/>
      <c r="N471" s="174"/>
      <c r="O471" s="174"/>
      <c r="P471" s="174"/>
      <c r="Q471" s="175"/>
      <c r="R471" s="175"/>
      <c r="S471" s="183" t="s">
        <v>495</v>
      </c>
      <c r="T471" s="174"/>
      <c r="U471" s="174"/>
      <c r="V471" s="174"/>
      <c r="W471" s="174"/>
      <c r="X471" s="175"/>
      <c r="Y471" s="175"/>
      <c r="Z471" s="183" t="s">
        <v>495</v>
      </c>
      <c r="AA471" s="174"/>
      <c r="AB471" s="174"/>
      <c r="AC471" s="174"/>
      <c r="AD471" s="174"/>
      <c r="AE471" s="175"/>
      <c r="AF471" s="176"/>
      <c r="AG471" s="185"/>
      <c r="AH471" s="185"/>
      <c r="AI471" s="201"/>
      <c r="AJ471" s="273">
        <f ca="1">(COUNTA(OFFSET(D471,0,WEEKDAY($A$3,2)):AF471))+IF(AND((_xlfn.DAYS((EOMONTH($A$3,0)),$A$3)=27),(WEEKDAY($A$3,2))=1),0,(COUNTA(E471:(OFFSET(D471,0,(_xlfn.DAYS((EOMONTH($A$3,0)),$A$3))+(WEEKDAY($A$3,2))-28)))))</f>
        <v>4</v>
      </c>
    </row>
    <row r="472" spans="1:36" ht="16.5" customHeight="1" x14ac:dyDescent="0.25">
      <c r="A472" s="200" t="s">
        <v>82</v>
      </c>
      <c r="B472" s="177" t="s">
        <v>347</v>
      </c>
      <c r="C472" s="177">
        <v>4</v>
      </c>
      <c r="D472" s="177">
        <v>2</v>
      </c>
      <c r="E472" s="183" t="s">
        <v>495</v>
      </c>
      <c r="F472" s="174"/>
      <c r="G472" s="174"/>
      <c r="H472" s="174"/>
      <c r="I472" s="174"/>
      <c r="J472" s="175"/>
      <c r="K472" s="175"/>
      <c r="L472" s="183" t="s">
        <v>495</v>
      </c>
      <c r="M472" s="174"/>
      <c r="N472" s="174"/>
      <c r="O472" s="174"/>
      <c r="P472" s="174"/>
      <c r="Q472" s="175"/>
      <c r="R472" s="175"/>
      <c r="S472" s="183" t="s">
        <v>495</v>
      </c>
      <c r="T472" s="174"/>
      <c r="U472" s="174"/>
      <c r="V472" s="174"/>
      <c r="W472" s="174"/>
      <c r="X472" s="175"/>
      <c r="Y472" s="175"/>
      <c r="Z472" s="183" t="s">
        <v>495</v>
      </c>
      <c r="AA472" s="174"/>
      <c r="AB472" s="174"/>
      <c r="AC472" s="174"/>
      <c r="AD472" s="174"/>
      <c r="AE472" s="175"/>
      <c r="AF472" s="176"/>
      <c r="AG472" s="185"/>
      <c r="AH472" s="185"/>
      <c r="AI472" s="201"/>
      <c r="AJ472" s="273">
        <f ca="1">(COUNTA(OFFSET(D472,0,WEEKDAY($A$3,2)):AF472))+IF(AND((_xlfn.DAYS((EOMONTH($A$3,0)),$A$3)=27),(WEEKDAY($A$3,2))=1),0,(COUNTA(E472:(OFFSET(D472,0,(_xlfn.DAYS((EOMONTH($A$3,0)),$A$3))+(WEEKDAY($A$3,2))-28)))))</f>
        <v>4</v>
      </c>
    </row>
    <row r="473" spans="1:36" ht="16.5" customHeight="1" x14ac:dyDescent="0.25">
      <c r="A473" s="200" t="s">
        <v>82</v>
      </c>
      <c r="B473" s="177" t="s">
        <v>350</v>
      </c>
      <c r="C473" s="177">
        <v>4</v>
      </c>
      <c r="D473" s="177">
        <v>84</v>
      </c>
      <c r="E473" s="183" t="s">
        <v>495</v>
      </c>
      <c r="F473" s="174"/>
      <c r="G473" s="174"/>
      <c r="H473" s="174"/>
      <c r="I473" s="174"/>
      <c r="J473" s="175"/>
      <c r="K473" s="175"/>
      <c r="L473" s="183" t="s">
        <v>495</v>
      </c>
      <c r="M473" s="174"/>
      <c r="N473" s="174"/>
      <c r="O473" s="174"/>
      <c r="P473" s="174"/>
      <c r="Q473" s="175"/>
      <c r="R473" s="175"/>
      <c r="S473" s="183" t="s">
        <v>495</v>
      </c>
      <c r="T473" s="174"/>
      <c r="U473" s="174"/>
      <c r="V473" s="174"/>
      <c r="W473" s="174"/>
      <c r="X473" s="175"/>
      <c r="Y473" s="175"/>
      <c r="Z473" s="183" t="s">
        <v>495</v>
      </c>
      <c r="AA473" s="174"/>
      <c r="AB473" s="174"/>
      <c r="AC473" s="174"/>
      <c r="AD473" s="174"/>
      <c r="AE473" s="175"/>
      <c r="AF473" s="176"/>
      <c r="AG473" s="185"/>
      <c r="AH473" s="185"/>
      <c r="AI473" s="201"/>
      <c r="AJ473" s="273">
        <f ca="1">(COUNTA(OFFSET(D473,0,WEEKDAY($A$3,2)):AF473))+IF(AND((_xlfn.DAYS((EOMONTH($A$3,0)),$A$3)=27),(WEEKDAY($A$3,2))=1),0,(COUNTA(E473:(OFFSET(D473,0,(_xlfn.DAYS((EOMONTH($A$3,0)),$A$3))+(WEEKDAY($A$3,2))-28)))))</f>
        <v>4</v>
      </c>
    </row>
    <row r="474" spans="1:36" ht="16.5" customHeight="1" x14ac:dyDescent="0.25">
      <c r="A474" s="200" t="s">
        <v>164</v>
      </c>
      <c r="B474" s="177" t="s">
        <v>345</v>
      </c>
      <c r="C474" s="177">
        <v>4</v>
      </c>
      <c r="D474" s="177">
        <v>2</v>
      </c>
      <c r="E474" s="183" t="s">
        <v>495</v>
      </c>
      <c r="F474" s="174"/>
      <c r="G474" s="174"/>
      <c r="H474" s="174"/>
      <c r="I474" s="174"/>
      <c r="J474" s="175"/>
      <c r="K474" s="175"/>
      <c r="L474" s="183" t="s">
        <v>495</v>
      </c>
      <c r="M474" s="174"/>
      <c r="N474" s="174"/>
      <c r="O474" s="174"/>
      <c r="P474" s="174"/>
      <c r="Q474" s="175"/>
      <c r="R474" s="175"/>
      <c r="S474" s="183" t="s">
        <v>495</v>
      </c>
      <c r="T474" s="174"/>
      <c r="U474" s="174"/>
      <c r="V474" s="174"/>
      <c r="W474" s="174"/>
      <c r="X474" s="175"/>
      <c r="Y474" s="175"/>
      <c r="Z474" s="183" t="s">
        <v>495</v>
      </c>
      <c r="AA474" s="174"/>
      <c r="AB474" s="174"/>
      <c r="AC474" s="174"/>
      <c r="AD474" s="174"/>
      <c r="AE474" s="175"/>
      <c r="AF474" s="176"/>
      <c r="AG474" s="185"/>
      <c r="AH474" s="185"/>
      <c r="AI474" s="201"/>
      <c r="AJ474" s="273">
        <f ca="1">(COUNTA(OFFSET(D474,0,WEEKDAY($A$3,2)):AF474))+IF(AND((_xlfn.DAYS((EOMONTH($A$3,0)),$A$3)=27),(WEEKDAY($A$3,2))=1),0,(COUNTA(E474:(OFFSET(D474,0,(_xlfn.DAYS((EOMONTH($A$3,0)),$A$3))+(WEEKDAY($A$3,2))-28)))))</f>
        <v>4</v>
      </c>
    </row>
    <row r="475" spans="1:36" ht="16.5" customHeight="1" x14ac:dyDescent="0.25">
      <c r="A475" s="200" t="s">
        <v>164</v>
      </c>
      <c r="B475" s="177" t="s">
        <v>345</v>
      </c>
      <c r="C475" s="177">
        <v>12</v>
      </c>
      <c r="D475" s="177">
        <v>1</v>
      </c>
      <c r="E475" s="183" t="s">
        <v>495</v>
      </c>
      <c r="F475" s="174"/>
      <c r="G475" s="183" t="s">
        <v>495</v>
      </c>
      <c r="H475" s="174"/>
      <c r="I475" s="183" t="s">
        <v>495</v>
      </c>
      <c r="J475" s="175"/>
      <c r="K475" s="175"/>
      <c r="L475" s="183" t="s">
        <v>495</v>
      </c>
      <c r="M475" s="174"/>
      <c r="N475" s="183" t="s">
        <v>495</v>
      </c>
      <c r="O475" s="174"/>
      <c r="P475" s="183" t="s">
        <v>495</v>
      </c>
      <c r="Q475" s="175"/>
      <c r="R475" s="175"/>
      <c r="S475" s="183" t="s">
        <v>495</v>
      </c>
      <c r="T475" s="174"/>
      <c r="U475" s="183" t="s">
        <v>495</v>
      </c>
      <c r="V475" s="174"/>
      <c r="W475" s="183" t="s">
        <v>495</v>
      </c>
      <c r="X475" s="175"/>
      <c r="Y475" s="175"/>
      <c r="Z475" s="183" t="s">
        <v>495</v>
      </c>
      <c r="AA475" s="174"/>
      <c r="AB475" s="183" t="s">
        <v>495</v>
      </c>
      <c r="AC475" s="174"/>
      <c r="AD475" s="183" t="s">
        <v>495</v>
      </c>
      <c r="AE475" s="175"/>
      <c r="AF475" s="176"/>
      <c r="AG475" s="185"/>
      <c r="AH475" s="185"/>
      <c r="AI475" s="201"/>
      <c r="AJ475" s="273">
        <f ca="1">(COUNTA(OFFSET(D475,0,WEEKDAY($A$3,2)):AF475))+IF(AND((_xlfn.DAYS((EOMONTH($A$3,0)),$A$3)=27),(WEEKDAY($A$3,2))=1),0,(COUNTA(E475:(OFFSET(D475,0,(_xlfn.DAYS((EOMONTH($A$3,0)),$A$3))+(WEEKDAY($A$3,2))-28)))))</f>
        <v>12</v>
      </c>
    </row>
    <row r="476" spans="1:36" ht="16.5" customHeight="1" x14ac:dyDescent="0.25">
      <c r="A476" s="200" t="s">
        <v>164</v>
      </c>
      <c r="B476" s="177" t="s">
        <v>347</v>
      </c>
      <c r="C476" s="177">
        <v>4</v>
      </c>
      <c r="D476" s="177">
        <v>1</v>
      </c>
      <c r="E476" s="183" t="s">
        <v>495</v>
      </c>
      <c r="F476" s="174"/>
      <c r="G476" s="174"/>
      <c r="H476" s="174"/>
      <c r="I476" s="174"/>
      <c r="J476" s="175"/>
      <c r="K476" s="175"/>
      <c r="L476" s="183" t="s">
        <v>495</v>
      </c>
      <c r="M476" s="174"/>
      <c r="N476" s="174"/>
      <c r="O476" s="174"/>
      <c r="P476" s="174"/>
      <c r="Q476" s="175"/>
      <c r="R476" s="175"/>
      <c r="S476" s="183" t="s">
        <v>495</v>
      </c>
      <c r="T476" s="174"/>
      <c r="U476" s="174"/>
      <c r="V476" s="174"/>
      <c r="W476" s="174"/>
      <c r="X476" s="175"/>
      <c r="Y476" s="175"/>
      <c r="Z476" s="183" t="s">
        <v>495</v>
      </c>
      <c r="AA476" s="174"/>
      <c r="AB476" s="174"/>
      <c r="AC476" s="174"/>
      <c r="AD476" s="174"/>
      <c r="AE476" s="175"/>
      <c r="AF476" s="176"/>
      <c r="AG476" s="185"/>
      <c r="AH476" s="185"/>
      <c r="AI476" s="201"/>
      <c r="AJ476" s="273">
        <f ca="1">(COUNTA(OFFSET(D476,0,WEEKDAY($A$3,2)):AF476))+IF(AND((_xlfn.DAYS((EOMONTH($A$3,0)),$A$3)=27),(WEEKDAY($A$3,2))=1),0,(COUNTA(E476:(OFFSET(D476,0,(_xlfn.DAYS((EOMONTH($A$3,0)),$A$3))+(WEEKDAY($A$3,2))-28)))))</f>
        <v>4</v>
      </c>
    </row>
    <row r="477" spans="1:36" ht="16.5" customHeight="1" x14ac:dyDescent="0.25">
      <c r="A477" s="200" t="s">
        <v>164</v>
      </c>
      <c r="B477" s="177" t="s">
        <v>347</v>
      </c>
      <c r="C477" s="177">
        <v>20</v>
      </c>
      <c r="D477" s="177">
        <v>12</v>
      </c>
      <c r="E477" s="183" t="s">
        <v>495</v>
      </c>
      <c r="F477" s="183" t="s">
        <v>495</v>
      </c>
      <c r="G477" s="183" t="s">
        <v>495</v>
      </c>
      <c r="H477" s="183" t="s">
        <v>495</v>
      </c>
      <c r="I477" s="183" t="s">
        <v>495</v>
      </c>
      <c r="J477" s="175"/>
      <c r="K477" s="175"/>
      <c r="L477" s="183" t="s">
        <v>495</v>
      </c>
      <c r="M477" s="183" t="s">
        <v>495</v>
      </c>
      <c r="N477" s="183" t="s">
        <v>495</v>
      </c>
      <c r="O477" s="183" t="s">
        <v>495</v>
      </c>
      <c r="P477" s="183" t="s">
        <v>495</v>
      </c>
      <c r="Q477" s="175"/>
      <c r="R477" s="175"/>
      <c r="S477" s="183" t="s">
        <v>495</v>
      </c>
      <c r="T477" s="183" t="s">
        <v>495</v>
      </c>
      <c r="U477" s="183" t="s">
        <v>495</v>
      </c>
      <c r="V477" s="183" t="s">
        <v>495</v>
      </c>
      <c r="W477" s="183" t="s">
        <v>495</v>
      </c>
      <c r="X477" s="175"/>
      <c r="Y477" s="175"/>
      <c r="Z477" s="183" t="s">
        <v>495</v>
      </c>
      <c r="AA477" s="183" t="s">
        <v>495</v>
      </c>
      <c r="AB477" s="183" t="s">
        <v>495</v>
      </c>
      <c r="AC477" s="183" t="s">
        <v>495</v>
      </c>
      <c r="AD477" s="183" t="s">
        <v>495</v>
      </c>
      <c r="AE477" s="175"/>
      <c r="AF477" s="176"/>
      <c r="AG477" s="185"/>
      <c r="AH477" s="185"/>
      <c r="AI477" s="201"/>
      <c r="AJ477" s="273">
        <f ca="1">(COUNTA(OFFSET(D477,0,WEEKDAY($A$3,2)):AF477))+IF(AND((_xlfn.DAYS((EOMONTH($A$3,0)),$A$3)=27),(WEEKDAY($A$3,2))=1),0,(COUNTA(E477:(OFFSET(D477,0,(_xlfn.DAYS((EOMONTH($A$3,0)),$A$3))+(WEEKDAY($A$3,2))-28)))))</f>
        <v>20</v>
      </c>
    </row>
    <row r="478" spans="1:36" ht="16.5" customHeight="1" x14ac:dyDescent="0.25">
      <c r="A478" s="200" t="s">
        <v>164</v>
      </c>
      <c r="B478" s="177" t="s">
        <v>348</v>
      </c>
      <c r="C478" s="177">
        <v>4</v>
      </c>
      <c r="D478" s="177">
        <v>5</v>
      </c>
      <c r="E478" s="183" t="s">
        <v>495</v>
      </c>
      <c r="F478" s="174"/>
      <c r="G478" s="174"/>
      <c r="H478" s="174"/>
      <c r="I478" s="174"/>
      <c r="J478" s="175"/>
      <c r="K478" s="175"/>
      <c r="L478" s="183" t="s">
        <v>495</v>
      </c>
      <c r="M478" s="174"/>
      <c r="N478" s="174"/>
      <c r="O478" s="174"/>
      <c r="P478" s="174"/>
      <c r="Q478" s="175"/>
      <c r="R478" s="175"/>
      <c r="S478" s="183" t="s">
        <v>495</v>
      </c>
      <c r="T478" s="174"/>
      <c r="U478" s="174"/>
      <c r="V478" s="174"/>
      <c r="W478" s="174"/>
      <c r="X478" s="175"/>
      <c r="Y478" s="175"/>
      <c r="Z478" s="183" t="s">
        <v>495</v>
      </c>
      <c r="AA478" s="174"/>
      <c r="AB478" s="174"/>
      <c r="AC478" s="174"/>
      <c r="AD478" s="174"/>
      <c r="AE478" s="175"/>
      <c r="AF478" s="176"/>
      <c r="AG478" s="185"/>
      <c r="AH478" s="185"/>
      <c r="AI478" s="201"/>
      <c r="AJ478" s="273">
        <f ca="1">(COUNTA(OFFSET(D478,0,WEEKDAY($A$3,2)):AF478))+IF(AND((_xlfn.DAYS((EOMONTH($A$3,0)),$A$3)=27),(WEEKDAY($A$3,2))=1),0,(COUNTA(E478:(OFFSET(D478,0,(_xlfn.DAYS((EOMONTH($A$3,0)),$A$3))+(WEEKDAY($A$3,2))-28)))))</f>
        <v>4</v>
      </c>
    </row>
    <row r="479" spans="1:36" ht="16.5" customHeight="1" x14ac:dyDescent="0.25">
      <c r="A479" s="200" t="s">
        <v>164</v>
      </c>
      <c r="B479" s="177" t="s">
        <v>349</v>
      </c>
      <c r="C479" s="177">
        <v>4</v>
      </c>
      <c r="D479" s="177">
        <v>84</v>
      </c>
      <c r="E479" s="183" t="s">
        <v>495</v>
      </c>
      <c r="F479" s="174"/>
      <c r="G479" s="174"/>
      <c r="H479" s="174"/>
      <c r="I479" s="174"/>
      <c r="J479" s="175"/>
      <c r="K479" s="175"/>
      <c r="L479" s="183" t="s">
        <v>495</v>
      </c>
      <c r="M479" s="174"/>
      <c r="N479" s="174"/>
      <c r="O479" s="174"/>
      <c r="P479" s="174"/>
      <c r="Q479" s="175"/>
      <c r="R479" s="175"/>
      <c r="S479" s="183" t="s">
        <v>495</v>
      </c>
      <c r="T479" s="174"/>
      <c r="U479" s="174"/>
      <c r="V479" s="174"/>
      <c r="W479" s="174"/>
      <c r="X479" s="175"/>
      <c r="Y479" s="175"/>
      <c r="Z479" s="183" t="s">
        <v>495</v>
      </c>
      <c r="AA479" s="174"/>
      <c r="AB479" s="174"/>
      <c r="AC479" s="174"/>
      <c r="AD479" s="174"/>
      <c r="AE479" s="175"/>
      <c r="AF479" s="176"/>
      <c r="AG479" s="185"/>
      <c r="AH479" s="185"/>
      <c r="AI479" s="201"/>
      <c r="AJ479" s="273">
        <f ca="1">(COUNTA(OFFSET(D479,0,WEEKDAY($A$3,2)):AF479))+IF(AND((_xlfn.DAYS((EOMONTH($A$3,0)),$A$3)=27),(WEEKDAY($A$3,2))=1),0,(COUNTA(E479:(OFFSET(D479,0,(_xlfn.DAYS((EOMONTH($A$3,0)),$A$3))+(WEEKDAY($A$3,2))-28)))))</f>
        <v>4</v>
      </c>
    </row>
    <row r="480" spans="1:36" ht="16.5" customHeight="1" x14ac:dyDescent="0.25">
      <c r="A480" s="200" t="s">
        <v>164</v>
      </c>
      <c r="B480" s="177" t="s">
        <v>349</v>
      </c>
      <c r="C480" s="177">
        <v>12</v>
      </c>
      <c r="D480" s="177">
        <v>108</v>
      </c>
      <c r="E480" s="183" t="s">
        <v>495</v>
      </c>
      <c r="F480" s="174"/>
      <c r="G480" s="183" t="s">
        <v>495</v>
      </c>
      <c r="H480" s="174"/>
      <c r="I480" s="183" t="s">
        <v>495</v>
      </c>
      <c r="J480" s="175"/>
      <c r="K480" s="175"/>
      <c r="L480" s="183" t="s">
        <v>495</v>
      </c>
      <c r="M480" s="174"/>
      <c r="N480" s="183" t="s">
        <v>495</v>
      </c>
      <c r="O480" s="174"/>
      <c r="P480" s="183" t="s">
        <v>495</v>
      </c>
      <c r="Q480" s="175"/>
      <c r="R480" s="175"/>
      <c r="S480" s="183" t="s">
        <v>495</v>
      </c>
      <c r="T480" s="174"/>
      <c r="U480" s="183" t="s">
        <v>495</v>
      </c>
      <c r="V480" s="174"/>
      <c r="W480" s="183" t="s">
        <v>495</v>
      </c>
      <c r="X480" s="175"/>
      <c r="Y480" s="175"/>
      <c r="Z480" s="183" t="s">
        <v>495</v>
      </c>
      <c r="AA480" s="174"/>
      <c r="AB480" s="183" t="s">
        <v>495</v>
      </c>
      <c r="AC480" s="174"/>
      <c r="AD480" s="183" t="s">
        <v>495</v>
      </c>
      <c r="AE480" s="175"/>
      <c r="AF480" s="176"/>
      <c r="AG480" s="185"/>
      <c r="AH480" s="185"/>
      <c r="AI480" s="201"/>
      <c r="AJ480" s="273">
        <f ca="1">(COUNTA(OFFSET(D480,0,WEEKDAY($A$3,2)):AF480))+IF(AND((_xlfn.DAYS((EOMONTH($A$3,0)),$A$3)=27),(WEEKDAY($A$3,2))=1),0,(COUNTA(E480:(OFFSET(D480,0,(_xlfn.DAYS((EOMONTH($A$3,0)),$A$3))+(WEEKDAY($A$3,2))-28)))))</f>
        <v>12</v>
      </c>
    </row>
    <row r="481" spans="1:36" ht="16.5" customHeight="1" x14ac:dyDescent="0.25">
      <c r="A481" s="200" t="s">
        <v>164</v>
      </c>
      <c r="B481" s="177" t="s">
        <v>350</v>
      </c>
      <c r="C481" s="177">
        <v>4</v>
      </c>
      <c r="D481" s="177">
        <v>4871</v>
      </c>
      <c r="E481" s="183" t="s">
        <v>495</v>
      </c>
      <c r="F481" s="174"/>
      <c r="G481" s="174"/>
      <c r="H481" s="174"/>
      <c r="I481" s="174"/>
      <c r="J481" s="175"/>
      <c r="K481" s="175"/>
      <c r="L481" s="183" t="s">
        <v>495</v>
      </c>
      <c r="M481" s="174"/>
      <c r="N481" s="174"/>
      <c r="O481" s="174"/>
      <c r="P481" s="174"/>
      <c r="Q481" s="175"/>
      <c r="R481" s="175"/>
      <c r="S481" s="183" t="s">
        <v>495</v>
      </c>
      <c r="T481" s="174"/>
      <c r="U481" s="174"/>
      <c r="V481" s="174"/>
      <c r="W481" s="174"/>
      <c r="X481" s="175"/>
      <c r="Y481" s="175"/>
      <c r="Z481" s="183" t="s">
        <v>495</v>
      </c>
      <c r="AA481" s="174"/>
      <c r="AB481" s="174"/>
      <c r="AC481" s="174"/>
      <c r="AD481" s="174"/>
      <c r="AE481" s="175"/>
      <c r="AF481" s="176"/>
      <c r="AG481" s="185"/>
      <c r="AH481" s="185"/>
      <c r="AI481" s="201"/>
      <c r="AJ481" s="273">
        <f ca="1">(COUNTA(OFFSET(D481,0,WEEKDAY($A$3,2)):AF481))+IF(AND((_xlfn.DAYS((EOMONTH($A$3,0)),$A$3)=27),(WEEKDAY($A$3,2))=1),0,(COUNTA(E481:(OFFSET(D481,0,(_xlfn.DAYS((EOMONTH($A$3,0)),$A$3))+(WEEKDAY($A$3,2))-28)))))</f>
        <v>4</v>
      </c>
    </row>
    <row r="482" spans="1:36" ht="16.5" customHeight="1" x14ac:dyDescent="0.25">
      <c r="A482" s="200" t="s">
        <v>164</v>
      </c>
      <c r="B482" s="177" t="s">
        <v>391</v>
      </c>
      <c r="C482" s="177">
        <v>1</v>
      </c>
      <c r="D482" s="177">
        <v>1875</v>
      </c>
      <c r="E482" s="183" t="s">
        <v>495</v>
      </c>
      <c r="F482" s="174"/>
      <c r="G482" s="174"/>
      <c r="H482" s="174"/>
      <c r="I482" s="174"/>
      <c r="J482" s="175"/>
      <c r="K482" s="175"/>
      <c r="L482" s="174"/>
      <c r="M482" s="174"/>
      <c r="N482" s="174"/>
      <c r="O482" s="174"/>
      <c r="P482" s="174"/>
      <c r="Q482" s="175"/>
      <c r="R482" s="175"/>
      <c r="S482" s="174"/>
      <c r="T482" s="174"/>
      <c r="U482" s="174"/>
      <c r="V482" s="174"/>
      <c r="W482" s="174"/>
      <c r="X482" s="175"/>
      <c r="Y482" s="175"/>
      <c r="Z482" s="174"/>
      <c r="AA482" s="174"/>
      <c r="AB482" s="174"/>
      <c r="AC482" s="174"/>
      <c r="AD482" s="174"/>
      <c r="AE482" s="175"/>
      <c r="AF482" s="176"/>
      <c r="AG482" s="185"/>
      <c r="AH482" s="185"/>
      <c r="AI482" s="201"/>
      <c r="AJ482" s="273">
        <f ca="1">(COUNTA(OFFSET(D482,0,WEEKDAY($A$3,2)):AF482))+IF(AND((_xlfn.DAYS((EOMONTH($A$3,0)),$A$3)=27),(WEEKDAY($A$3,2))=1),0,(COUNTA(E482:(OFFSET(D482,0,(_xlfn.DAYS((EOMONTH($A$3,0)),$A$3))+(WEEKDAY($A$3,2))-28)))))</f>
        <v>1</v>
      </c>
    </row>
    <row r="483" spans="1:36" ht="16.5" customHeight="1" x14ac:dyDescent="0.25">
      <c r="A483" s="200" t="s">
        <v>72</v>
      </c>
      <c r="B483" s="177" t="s">
        <v>347</v>
      </c>
      <c r="C483" s="177">
        <v>4</v>
      </c>
      <c r="D483" s="177">
        <v>5</v>
      </c>
      <c r="E483" s="183" t="s">
        <v>495</v>
      </c>
      <c r="F483" s="174"/>
      <c r="G483" s="174"/>
      <c r="H483" s="174"/>
      <c r="I483" s="174"/>
      <c r="J483" s="175"/>
      <c r="K483" s="175"/>
      <c r="L483" s="183" t="s">
        <v>495</v>
      </c>
      <c r="M483" s="174"/>
      <c r="N483" s="174"/>
      <c r="O483" s="174"/>
      <c r="P483" s="174"/>
      <c r="Q483" s="175"/>
      <c r="R483" s="175"/>
      <c r="S483" s="183" t="s">
        <v>495</v>
      </c>
      <c r="T483" s="174"/>
      <c r="U483" s="174"/>
      <c r="V483" s="174"/>
      <c r="W483" s="174"/>
      <c r="X483" s="175"/>
      <c r="Y483" s="175"/>
      <c r="Z483" s="183" t="s">
        <v>495</v>
      </c>
      <c r="AA483" s="174"/>
      <c r="AB483" s="174"/>
      <c r="AC483" s="174"/>
      <c r="AD483" s="174"/>
      <c r="AE483" s="175"/>
      <c r="AF483" s="176"/>
      <c r="AG483" s="185"/>
      <c r="AH483" s="185"/>
      <c r="AI483" s="201"/>
      <c r="AJ483" s="273">
        <f ca="1">(COUNTA(OFFSET(D483,0,WEEKDAY($A$3,2)):AF483))+IF(AND((_xlfn.DAYS((EOMONTH($A$3,0)),$A$3)=27),(WEEKDAY($A$3,2))=1),0,(COUNTA(E483:(OFFSET(D483,0,(_xlfn.DAYS((EOMONTH($A$3,0)),$A$3))+(WEEKDAY($A$3,2))-28)))))</f>
        <v>4</v>
      </c>
    </row>
    <row r="484" spans="1:36" ht="16.5" customHeight="1" x14ac:dyDescent="0.25">
      <c r="A484" s="200" t="s">
        <v>72</v>
      </c>
      <c r="B484" s="177" t="s">
        <v>348</v>
      </c>
      <c r="C484" s="177">
        <v>12</v>
      </c>
      <c r="D484" s="177">
        <v>2</v>
      </c>
      <c r="E484" s="183" t="s">
        <v>495</v>
      </c>
      <c r="F484" s="174"/>
      <c r="G484" s="183" t="s">
        <v>495</v>
      </c>
      <c r="H484" s="174"/>
      <c r="I484" s="183" t="s">
        <v>495</v>
      </c>
      <c r="J484" s="175"/>
      <c r="K484" s="175"/>
      <c r="L484" s="183" t="s">
        <v>495</v>
      </c>
      <c r="M484" s="174"/>
      <c r="N484" s="183" t="s">
        <v>495</v>
      </c>
      <c r="O484" s="174"/>
      <c r="P484" s="183" t="s">
        <v>495</v>
      </c>
      <c r="Q484" s="175"/>
      <c r="R484" s="175"/>
      <c r="S484" s="183" t="s">
        <v>495</v>
      </c>
      <c r="T484" s="174"/>
      <c r="U484" s="183" t="s">
        <v>495</v>
      </c>
      <c r="V484" s="174"/>
      <c r="W484" s="183" t="s">
        <v>495</v>
      </c>
      <c r="X484" s="175"/>
      <c r="Y484" s="175"/>
      <c r="Z484" s="183" t="s">
        <v>495</v>
      </c>
      <c r="AA484" s="174"/>
      <c r="AB484" s="183" t="s">
        <v>495</v>
      </c>
      <c r="AC484" s="174"/>
      <c r="AD484" s="183" t="s">
        <v>495</v>
      </c>
      <c r="AE484" s="175"/>
      <c r="AF484" s="176"/>
      <c r="AG484" s="185"/>
      <c r="AH484" s="185"/>
      <c r="AI484" s="201"/>
      <c r="AJ484" s="273">
        <f ca="1">(COUNTA(OFFSET(D484,0,WEEKDAY($A$3,2)):AF484))+IF(AND((_xlfn.DAYS((EOMONTH($A$3,0)),$A$3)=27),(WEEKDAY($A$3,2))=1),0,(COUNTA(E484:(OFFSET(D484,0,(_xlfn.DAYS((EOMONTH($A$3,0)),$A$3))+(WEEKDAY($A$3,2))-28)))))</f>
        <v>12</v>
      </c>
    </row>
    <row r="485" spans="1:36" ht="16.5" customHeight="1" x14ac:dyDescent="0.25">
      <c r="A485" s="200" t="s">
        <v>72</v>
      </c>
      <c r="B485" s="177" t="s">
        <v>350</v>
      </c>
      <c r="C485" s="177">
        <v>4</v>
      </c>
      <c r="D485" s="177">
        <v>1576</v>
      </c>
      <c r="E485" s="183" t="s">
        <v>495</v>
      </c>
      <c r="F485" s="174"/>
      <c r="G485" s="174"/>
      <c r="H485" s="174"/>
      <c r="I485" s="174"/>
      <c r="J485" s="175"/>
      <c r="K485" s="175"/>
      <c r="L485" s="183" t="s">
        <v>495</v>
      </c>
      <c r="M485" s="174"/>
      <c r="N485" s="174"/>
      <c r="O485" s="174"/>
      <c r="P485" s="174"/>
      <c r="Q485" s="175"/>
      <c r="R485" s="175"/>
      <c r="S485" s="183" t="s">
        <v>495</v>
      </c>
      <c r="T485" s="174"/>
      <c r="U485" s="174"/>
      <c r="V485" s="174"/>
      <c r="W485" s="174"/>
      <c r="X485" s="175"/>
      <c r="Y485" s="175"/>
      <c r="Z485" s="183" t="s">
        <v>495</v>
      </c>
      <c r="AA485" s="174"/>
      <c r="AB485" s="174"/>
      <c r="AC485" s="174"/>
      <c r="AD485" s="174"/>
      <c r="AE485" s="175"/>
      <c r="AF485" s="176"/>
      <c r="AG485" s="185"/>
      <c r="AH485" s="185"/>
      <c r="AI485" s="201"/>
      <c r="AJ485" s="273">
        <f ca="1">(COUNTA(OFFSET(D485,0,WEEKDAY($A$3,2)):AF485))+IF(AND((_xlfn.DAYS((EOMONTH($A$3,0)),$A$3)=27),(WEEKDAY($A$3,2))=1),0,(COUNTA(E485:(OFFSET(D485,0,(_xlfn.DAYS((EOMONTH($A$3,0)),$A$3))+(WEEKDAY($A$3,2))-28)))))</f>
        <v>4</v>
      </c>
    </row>
    <row r="486" spans="1:36" ht="16.5" customHeight="1" x14ac:dyDescent="0.25">
      <c r="A486" s="200" t="s">
        <v>72</v>
      </c>
      <c r="B486" s="177" t="s">
        <v>350</v>
      </c>
      <c r="C486" s="177">
        <v>12</v>
      </c>
      <c r="D486" s="177">
        <v>200</v>
      </c>
      <c r="E486" s="183" t="s">
        <v>495</v>
      </c>
      <c r="F486" s="174"/>
      <c r="G486" s="183" t="s">
        <v>495</v>
      </c>
      <c r="H486" s="174"/>
      <c r="I486" s="183" t="s">
        <v>495</v>
      </c>
      <c r="J486" s="175"/>
      <c r="K486" s="175"/>
      <c r="L486" s="183" t="s">
        <v>495</v>
      </c>
      <c r="M486" s="174"/>
      <c r="N486" s="183" t="s">
        <v>495</v>
      </c>
      <c r="O486" s="174"/>
      <c r="P486" s="183" t="s">
        <v>495</v>
      </c>
      <c r="Q486" s="175"/>
      <c r="R486" s="175"/>
      <c r="S486" s="183" t="s">
        <v>495</v>
      </c>
      <c r="T486" s="174"/>
      <c r="U486" s="183" t="s">
        <v>495</v>
      </c>
      <c r="V486" s="174"/>
      <c r="W486" s="183" t="s">
        <v>495</v>
      </c>
      <c r="X486" s="175"/>
      <c r="Y486" s="175"/>
      <c r="Z486" s="183" t="s">
        <v>495</v>
      </c>
      <c r="AA486" s="174"/>
      <c r="AB486" s="183" t="s">
        <v>495</v>
      </c>
      <c r="AC486" s="174"/>
      <c r="AD486" s="183" t="s">
        <v>495</v>
      </c>
      <c r="AE486" s="175"/>
      <c r="AF486" s="176"/>
      <c r="AG486" s="185"/>
      <c r="AH486" s="185"/>
      <c r="AI486" s="201"/>
      <c r="AJ486" s="273">
        <f ca="1">(COUNTA(OFFSET(D486,0,WEEKDAY($A$3,2)):AF486))+IF(AND((_xlfn.DAYS((EOMONTH($A$3,0)),$A$3)=27),(WEEKDAY($A$3,2))=1),0,(COUNTA(E486:(OFFSET(D486,0,(_xlfn.DAYS((EOMONTH($A$3,0)),$A$3))+(WEEKDAY($A$3,2))-28)))))</f>
        <v>12</v>
      </c>
    </row>
    <row r="487" spans="1:36" ht="16.5" customHeight="1" x14ac:dyDescent="0.25">
      <c r="A487" s="200" t="s">
        <v>72</v>
      </c>
      <c r="B487" s="177" t="s">
        <v>391</v>
      </c>
      <c r="C487" s="177">
        <v>1</v>
      </c>
      <c r="D487" s="177">
        <v>3634</v>
      </c>
      <c r="E487" s="183" t="s">
        <v>495</v>
      </c>
      <c r="F487" s="174"/>
      <c r="G487" s="174"/>
      <c r="H487" s="174"/>
      <c r="I487" s="174"/>
      <c r="J487" s="175"/>
      <c r="K487" s="175"/>
      <c r="L487" s="174"/>
      <c r="M487" s="174"/>
      <c r="N487" s="174"/>
      <c r="O487" s="174"/>
      <c r="P487" s="174"/>
      <c r="Q487" s="175"/>
      <c r="R487" s="175"/>
      <c r="S487" s="174"/>
      <c r="T487" s="174"/>
      <c r="U487" s="174"/>
      <c r="V487" s="174"/>
      <c r="W487" s="174"/>
      <c r="X487" s="175"/>
      <c r="Y487" s="175"/>
      <c r="Z487" s="174"/>
      <c r="AA487" s="174"/>
      <c r="AB487" s="174"/>
      <c r="AC487" s="174"/>
      <c r="AD487" s="174"/>
      <c r="AE487" s="175"/>
      <c r="AF487" s="176"/>
      <c r="AG487" s="185"/>
      <c r="AH487" s="185"/>
      <c r="AI487" s="201"/>
      <c r="AJ487" s="273">
        <f ca="1">(COUNTA(OFFSET(D487,0,WEEKDAY($A$3,2)):AF487))+IF(AND((_xlfn.DAYS((EOMONTH($A$3,0)),$A$3)=27),(WEEKDAY($A$3,2))=1),0,(COUNTA(E487:(OFFSET(D487,0,(_xlfn.DAYS((EOMONTH($A$3,0)),$A$3))+(WEEKDAY($A$3,2))-28)))))</f>
        <v>1</v>
      </c>
    </row>
    <row r="488" spans="1:36" ht="16.5" customHeight="1" x14ac:dyDescent="0.25">
      <c r="A488" s="200" t="s">
        <v>83</v>
      </c>
      <c r="B488" s="177" t="s">
        <v>346</v>
      </c>
      <c r="C488" s="177">
        <v>4</v>
      </c>
      <c r="D488" s="177">
        <v>24</v>
      </c>
      <c r="E488" s="183" t="s">
        <v>495</v>
      </c>
      <c r="F488" s="174"/>
      <c r="G488" s="174"/>
      <c r="H488" s="174"/>
      <c r="I488" s="174"/>
      <c r="J488" s="175"/>
      <c r="K488" s="175"/>
      <c r="L488" s="183" t="s">
        <v>495</v>
      </c>
      <c r="M488" s="174"/>
      <c r="N488" s="174"/>
      <c r="O488" s="174"/>
      <c r="P488" s="174"/>
      <c r="Q488" s="175"/>
      <c r="R488" s="175"/>
      <c r="S488" s="183" t="s">
        <v>495</v>
      </c>
      <c r="T488" s="174"/>
      <c r="U488" s="174"/>
      <c r="V488" s="174"/>
      <c r="W488" s="174"/>
      <c r="X488" s="175"/>
      <c r="Y488" s="175"/>
      <c r="Z488" s="183" t="s">
        <v>495</v>
      </c>
      <c r="AA488" s="174"/>
      <c r="AB488" s="174"/>
      <c r="AC488" s="174"/>
      <c r="AD488" s="174"/>
      <c r="AE488" s="175"/>
      <c r="AF488" s="176"/>
      <c r="AG488" s="185"/>
      <c r="AH488" s="185"/>
      <c r="AI488" s="201"/>
      <c r="AJ488" s="273">
        <f ca="1">(COUNTA(OFFSET(D488,0,WEEKDAY($A$3,2)):AF488))+IF(AND((_xlfn.DAYS((EOMONTH($A$3,0)),$A$3)=27),(WEEKDAY($A$3,2))=1),0,(COUNTA(E488:(OFFSET(D488,0,(_xlfn.DAYS((EOMONTH($A$3,0)),$A$3))+(WEEKDAY($A$3,2))-28)))))</f>
        <v>4</v>
      </c>
    </row>
    <row r="489" spans="1:36" ht="16.5" customHeight="1" x14ac:dyDescent="0.25">
      <c r="A489" s="200" t="s">
        <v>83</v>
      </c>
      <c r="B489" s="177" t="s">
        <v>347</v>
      </c>
      <c r="C489" s="177">
        <v>12</v>
      </c>
      <c r="D489" s="177">
        <v>4</v>
      </c>
      <c r="E489" s="183" t="s">
        <v>495</v>
      </c>
      <c r="F489" s="174"/>
      <c r="G489" s="183" t="s">
        <v>495</v>
      </c>
      <c r="H489" s="174"/>
      <c r="I489" s="183" t="s">
        <v>495</v>
      </c>
      <c r="J489" s="175"/>
      <c r="K489" s="175"/>
      <c r="L489" s="183" t="s">
        <v>495</v>
      </c>
      <c r="M489" s="174"/>
      <c r="N489" s="183" t="s">
        <v>495</v>
      </c>
      <c r="O489" s="174"/>
      <c r="P489" s="183" t="s">
        <v>495</v>
      </c>
      <c r="Q489" s="175"/>
      <c r="R489" s="175"/>
      <c r="S489" s="183" t="s">
        <v>495</v>
      </c>
      <c r="T489" s="174"/>
      <c r="U489" s="183" t="s">
        <v>495</v>
      </c>
      <c r="V489" s="174"/>
      <c r="W489" s="183" t="s">
        <v>495</v>
      </c>
      <c r="X489" s="175"/>
      <c r="Y489" s="175"/>
      <c r="Z489" s="183" t="s">
        <v>495</v>
      </c>
      <c r="AA489" s="174"/>
      <c r="AB489" s="183" t="s">
        <v>495</v>
      </c>
      <c r="AC489" s="174"/>
      <c r="AD489" s="183" t="s">
        <v>495</v>
      </c>
      <c r="AE489" s="175"/>
      <c r="AF489" s="176"/>
      <c r="AG489" s="185"/>
      <c r="AH489" s="185"/>
      <c r="AI489" s="201"/>
      <c r="AJ489" s="273">
        <f ca="1">(COUNTA(OFFSET(D489,0,WEEKDAY($A$3,2)):AF489))+IF(AND((_xlfn.DAYS((EOMONTH($A$3,0)),$A$3)=27),(WEEKDAY($A$3,2))=1),0,(COUNTA(E489:(OFFSET(D489,0,(_xlfn.DAYS((EOMONTH($A$3,0)),$A$3))+(WEEKDAY($A$3,2))-28)))))</f>
        <v>12</v>
      </c>
    </row>
    <row r="490" spans="1:36" ht="16.5" customHeight="1" x14ac:dyDescent="0.25">
      <c r="A490" s="200" t="s">
        <v>83</v>
      </c>
      <c r="B490" s="177" t="s">
        <v>350</v>
      </c>
      <c r="C490" s="177">
        <v>12</v>
      </c>
      <c r="D490" s="177">
        <v>1320</v>
      </c>
      <c r="E490" s="183" t="s">
        <v>495</v>
      </c>
      <c r="F490" s="174"/>
      <c r="G490" s="183" t="s">
        <v>495</v>
      </c>
      <c r="H490" s="174"/>
      <c r="I490" s="183" t="s">
        <v>495</v>
      </c>
      <c r="J490" s="175"/>
      <c r="K490" s="175"/>
      <c r="L490" s="183" t="s">
        <v>495</v>
      </c>
      <c r="M490" s="174"/>
      <c r="N490" s="183" t="s">
        <v>495</v>
      </c>
      <c r="O490" s="174"/>
      <c r="P490" s="183" t="s">
        <v>495</v>
      </c>
      <c r="Q490" s="175"/>
      <c r="R490" s="175"/>
      <c r="S490" s="183" t="s">
        <v>495</v>
      </c>
      <c r="T490" s="174"/>
      <c r="U490" s="183" t="s">
        <v>495</v>
      </c>
      <c r="V490" s="174"/>
      <c r="W490" s="183" t="s">
        <v>495</v>
      </c>
      <c r="X490" s="175"/>
      <c r="Y490" s="175"/>
      <c r="Z490" s="183" t="s">
        <v>495</v>
      </c>
      <c r="AA490" s="174"/>
      <c r="AB490" s="183" t="s">
        <v>495</v>
      </c>
      <c r="AC490" s="174"/>
      <c r="AD490" s="183" t="s">
        <v>495</v>
      </c>
      <c r="AE490" s="175"/>
      <c r="AF490" s="176"/>
      <c r="AG490" s="185"/>
      <c r="AH490" s="185"/>
      <c r="AI490" s="201"/>
      <c r="AJ490" s="273">
        <f ca="1">(COUNTA(OFFSET(D490,0,WEEKDAY($A$3,2)):AF490))+IF(AND((_xlfn.DAYS((EOMONTH($A$3,0)),$A$3)=27),(WEEKDAY($A$3,2))=1),0,(COUNTA(E490:(OFFSET(D490,0,(_xlfn.DAYS((EOMONTH($A$3,0)),$A$3))+(WEEKDAY($A$3,2))-28)))))</f>
        <v>12</v>
      </c>
    </row>
    <row r="491" spans="1:36" ht="16.5" customHeight="1" x14ac:dyDescent="0.25">
      <c r="A491" s="200" t="s">
        <v>83</v>
      </c>
      <c r="B491" s="177" t="s">
        <v>391</v>
      </c>
      <c r="C491" s="177">
        <v>1</v>
      </c>
      <c r="D491" s="177">
        <v>1200</v>
      </c>
      <c r="E491" s="183" t="s">
        <v>495</v>
      </c>
      <c r="F491" s="174"/>
      <c r="G491" s="174"/>
      <c r="H491" s="174"/>
      <c r="I491" s="174"/>
      <c r="J491" s="175"/>
      <c r="K491" s="175"/>
      <c r="L491" s="174"/>
      <c r="M491" s="174"/>
      <c r="N491" s="174"/>
      <c r="O491" s="174"/>
      <c r="P491" s="174"/>
      <c r="Q491" s="175"/>
      <c r="R491" s="175"/>
      <c r="S491" s="174"/>
      <c r="T491" s="174"/>
      <c r="U491" s="174"/>
      <c r="V491" s="174"/>
      <c r="W491" s="174"/>
      <c r="X491" s="175"/>
      <c r="Y491" s="175"/>
      <c r="Z491" s="174"/>
      <c r="AA491" s="174"/>
      <c r="AB491" s="174"/>
      <c r="AC491" s="174"/>
      <c r="AD491" s="174"/>
      <c r="AE491" s="175"/>
      <c r="AF491" s="176"/>
      <c r="AG491" s="185"/>
      <c r="AH491" s="185"/>
      <c r="AI491" s="201"/>
      <c r="AJ491" s="273">
        <f ca="1">(COUNTA(OFFSET(D491,0,WEEKDAY($A$3,2)):AF491))+IF(AND((_xlfn.DAYS((EOMONTH($A$3,0)),$A$3)=27),(WEEKDAY($A$3,2))=1),0,(COUNTA(E491:(OFFSET(D491,0,(_xlfn.DAYS((EOMONTH($A$3,0)),$A$3))+(WEEKDAY($A$3,2))-28)))))</f>
        <v>1</v>
      </c>
    </row>
    <row r="492" spans="1:36" ht="16.5" customHeight="1" x14ac:dyDescent="0.25">
      <c r="A492" s="200" t="s">
        <v>84</v>
      </c>
      <c r="B492" s="177" t="s">
        <v>346</v>
      </c>
      <c r="C492" s="177">
        <v>4</v>
      </c>
      <c r="D492" s="177">
        <v>28</v>
      </c>
      <c r="E492" s="183" t="s">
        <v>495</v>
      </c>
      <c r="F492" s="174"/>
      <c r="G492" s="174"/>
      <c r="H492" s="174"/>
      <c r="I492" s="174"/>
      <c r="J492" s="175"/>
      <c r="K492" s="175"/>
      <c r="L492" s="183" t="s">
        <v>495</v>
      </c>
      <c r="M492" s="174"/>
      <c r="N492" s="174"/>
      <c r="O492" s="174"/>
      <c r="P492" s="174"/>
      <c r="Q492" s="175"/>
      <c r="R492" s="175"/>
      <c r="S492" s="183" t="s">
        <v>495</v>
      </c>
      <c r="T492" s="174"/>
      <c r="U492" s="174"/>
      <c r="V492" s="174"/>
      <c r="W492" s="174"/>
      <c r="X492" s="175"/>
      <c r="Y492" s="175"/>
      <c r="Z492" s="183" t="s">
        <v>495</v>
      </c>
      <c r="AA492" s="174"/>
      <c r="AB492" s="174"/>
      <c r="AC492" s="174"/>
      <c r="AD492" s="174"/>
      <c r="AE492" s="175"/>
      <c r="AF492" s="176"/>
      <c r="AG492" s="185"/>
      <c r="AH492" s="185"/>
      <c r="AI492" s="201"/>
      <c r="AJ492" s="273">
        <f ca="1">(COUNTA(OFFSET(D492,0,WEEKDAY($A$3,2)):AF492))+IF(AND((_xlfn.DAYS((EOMONTH($A$3,0)),$A$3)=27),(WEEKDAY($A$3,2))=1),0,(COUNTA(E492:(OFFSET(D492,0,(_xlfn.DAYS((EOMONTH($A$3,0)),$A$3))+(WEEKDAY($A$3,2))-28)))))</f>
        <v>4</v>
      </c>
    </row>
    <row r="493" spans="1:36" ht="16.5" customHeight="1" x14ac:dyDescent="0.25">
      <c r="A493" s="200" t="s">
        <v>84</v>
      </c>
      <c r="B493" s="177" t="s">
        <v>347</v>
      </c>
      <c r="C493" s="177">
        <v>2</v>
      </c>
      <c r="D493" s="177">
        <v>2</v>
      </c>
      <c r="E493" s="183" t="s">
        <v>495</v>
      </c>
      <c r="F493" s="174"/>
      <c r="G493" s="174"/>
      <c r="H493" s="174"/>
      <c r="I493" s="174"/>
      <c r="J493" s="175"/>
      <c r="K493" s="175"/>
      <c r="L493" s="174"/>
      <c r="M493" s="174"/>
      <c r="N493" s="174"/>
      <c r="O493" s="174"/>
      <c r="P493" s="174"/>
      <c r="Q493" s="175"/>
      <c r="R493" s="175"/>
      <c r="S493" s="183" t="s">
        <v>495</v>
      </c>
      <c r="T493" s="174"/>
      <c r="U493" s="174"/>
      <c r="V493" s="174"/>
      <c r="W493" s="174"/>
      <c r="X493" s="175"/>
      <c r="Y493" s="175"/>
      <c r="Z493" s="174"/>
      <c r="AA493" s="174"/>
      <c r="AB493" s="174"/>
      <c r="AC493" s="174"/>
      <c r="AD493" s="174"/>
      <c r="AE493" s="175"/>
      <c r="AF493" s="176"/>
      <c r="AG493" s="185"/>
      <c r="AH493" s="185"/>
      <c r="AI493" s="201"/>
      <c r="AJ493" s="273">
        <f ca="1">(COUNTA(OFFSET(D493,0,WEEKDAY($A$3,2)):AF493))+IF(AND((_xlfn.DAYS((EOMONTH($A$3,0)),$A$3)=27),(WEEKDAY($A$3,2))=1),0,(COUNTA(E493:(OFFSET(D493,0,(_xlfn.DAYS((EOMONTH($A$3,0)),$A$3))+(WEEKDAY($A$3,2))-28)))))</f>
        <v>2</v>
      </c>
    </row>
    <row r="494" spans="1:36" ht="16.5" customHeight="1" x14ac:dyDescent="0.25">
      <c r="A494" s="200" t="s">
        <v>85</v>
      </c>
      <c r="B494" s="177" t="s">
        <v>345</v>
      </c>
      <c r="C494" s="177">
        <v>4</v>
      </c>
      <c r="D494" s="177">
        <v>2</v>
      </c>
      <c r="E494" s="183" t="s">
        <v>495</v>
      </c>
      <c r="F494" s="174"/>
      <c r="G494" s="174"/>
      <c r="H494" s="174"/>
      <c r="I494" s="174"/>
      <c r="J494" s="175"/>
      <c r="K494" s="175"/>
      <c r="L494" s="183" t="s">
        <v>495</v>
      </c>
      <c r="M494" s="174"/>
      <c r="N494" s="174"/>
      <c r="O494" s="174"/>
      <c r="P494" s="174"/>
      <c r="Q494" s="175"/>
      <c r="R494" s="175"/>
      <c r="S494" s="183" t="s">
        <v>495</v>
      </c>
      <c r="T494" s="174"/>
      <c r="U494" s="174"/>
      <c r="V494" s="174"/>
      <c r="W494" s="174"/>
      <c r="X494" s="175"/>
      <c r="Y494" s="175"/>
      <c r="Z494" s="183" t="s">
        <v>495</v>
      </c>
      <c r="AA494" s="174"/>
      <c r="AB494" s="174"/>
      <c r="AC494" s="174"/>
      <c r="AD494" s="174"/>
      <c r="AE494" s="175"/>
      <c r="AF494" s="176"/>
      <c r="AG494" s="185"/>
      <c r="AH494" s="185"/>
      <c r="AI494" s="201"/>
      <c r="AJ494" s="273">
        <f ca="1">(COUNTA(OFFSET(D494,0,WEEKDAY($A$3,2)):AF494))+IF(AND((_xlfn.DAYS((EOMONTH($A$3,0)),$A$3)=27),(WEEKDAY($A$3,2))=1),0,(COUNTA(E494:(OFFSET(D494,0,(_xlfn.DAYS((EOMONTH($A$3,0)),$A$3))+(WEEKDAY($A$3,2))-28)))))</f>
        <v>4</v>
      </c>
    </row>
    <row r="495" spans="1:36" ht="16.5" customHeight="1" x14ac:dyDescent="0.25">
      <c r="A495" s="200" t="s">
        <v>85</v>
      </c>
      <c r="B495" s="177" t="s">
        <v>347</v>
      </c>
      <c r="C495" s="177">
        <v>4</v>
      </c>
      <c r="D495" s="177">
        <v>7</v>
      </c>
      <c r="E495" s="183" t="s">
        <v>495</v>
      </c>
      <c r="F495" s="174"/>
      <c r="G495" s="174"/>
      <c r="H495" s="174"/>
      <c r="I495" s="174"/>
      <c r="J495" s="175"/>
      <c r="K495" s="175"/>
      <c r="L495" s="183" t="s">
        <v>495</v>
      </c>
      <c r="M495" s="174"/>
      <c r="N495" s="174"/>
      <c r="O495" s="174"/>
      <c r="P495" s="174"/>
      <c r="Q495" s="175"/>
      <c r="R495" s="175"/>
      <c r="S495" s="183" t="s">
        <v>495</v>
      </c>
      <c r="T495" s="174"/>
      <c r="U495" s="174"/>
      <c r="V495" s="174"/>
      <c r="W495" s="174"/>
      <c r="X495" s="175"/>
      <c r="Y495" s="175"/>
      <c r="Z495" s="183" t="s">
        <v>495</v>
      </c>
      <c r="AA495" s="174"/>
      <c r="AB495" s="174"/>
      <c r="AC495" s="174"/>
      <c r="AD495" s="174"/>
      <c r="AE495" s="175"/>
      <c r="AF495" s="176"/>
      <c r="AG495" s="185"/>
      <c r="AH495" s="185"/>
      <c r="AI495" s="201"/>
      <c r="AJ495" s="273">
        <f ca="1">(COUNTA(OFFSET(D495,0,WEEKDAY($A$3,2)):AF495))+IF(AND((_xlfn.DAYS((EOMONTH($A$3,0)),$A$3)=27),(WEEKDAY($A$3,2))=1),0,(COUNTA(E495:(OFFSET(D495,0,(_xlfn.DAYS((EOMONTH($A$3,0)),$A$3))+(WEEKDAY($A$3,2))-28)))))</f>
        <v>4</v>
      </c>
    </row>
    <row r="496" spans="1:36" ht="16.5" customHeight="1" x14ac:dyDescent="0.25">
      <c r="A496" s="200" t="s">
        <v>85</v>
      </c>
      <c r="B496" s="177" t="s">
        <v>349</v>
      </c>
      <c r="C496" s="177">
        <v>4</v>
      </c>
      <c r="D496" s="177">
        <v>113</v>
      </c>
      <c r="E496" s="183" t="s">
        <v>495</v>
      </c>
      <c r="F496" s="174"/>
      <c r="G496" s="174"/>
      <c r="H496" s="174"/>
      <c r="I496" s="174"/>
      <c r="J496" s="175"/>
      <c r="K496" s="175"/>
      <c r="L496" s="183" t="s">
        <v>495</v>
      </c>
      <c r="M496" s="174"/>
      <c r="N496" s="174"/>
      <c r="O496" s="174"/>
      <c r="P496" s="174"/>
      <c r="Q496" s="175"/>
      <c r="R496" s="175"/>
      <c r="S496" s="183" t="s">
        <v>495</v>
      </c>
      <c r="T496" s="174"/>
      <c r="U496" s="174"/>
      <c r="V496" s="174"/>
      <c r="W496" s="174"/>
      <c r="X496" s="175"/>
      <c r="Y496" s="175"/>
      <c r="Z496" s="183" t="s">
        <v>495</v>
      </c>
      <c r="AA496" s="174"/>
      <c r="AB496" s="174"/>
      <c r="AC496" s="174"/>
      <c r="AD496" s="174"/>
      <c r="AE496" s="175"/>
      <c r="AF496" s="176"/>
      <c r="AG496" s="185"/>
      <c r="AH496" s="185"/>
      <c r="AI496" s="201"/>
      <c r="AJ496" s="273">
        <f ca="1">(COUNTA(OFFSET(D496,0,WEEKDAY($A$3,2)):AF496))+IF(AND((_xlfn.DAYS((EOMONTH($A$3,0)),$A$3)=27),(WEEKDAY($A$3,2))=1),0,(COUNTA(E496:(OFFSET(D496,0,(_xlfn.DAYS((EOMONTH($A$3,0)),$A$3))+(WEEKDAY($A$3,2))-28)))))</f>
        <v>4</v>
      </c>
    </row>
    <row r="497" spans="1:36" ht="16.5" customHeight="1" x14ac:dyDescent="0.25">
      <c r="A497" s="200" t="s">
        <v>85</v>
      </c>
      <c r="B497" s="177" t="s">
        <v>350</v>
      </c>
      <c r="C497" s="177">
        <v>4</v>
      </c>
      <c r="D497" s="177">
        <v>1509</v>
      </c>
      <c r="E497" s="183" t="s">
        <v>495</v>
      </c>
      <c r="F497" s="174"/>
      <c r="G497" s="174"/>
      <c r="H497" s="174"/>
      <c r="I497" s="174"/>
      <c r="J497" s="175"/>
      <c r="K497" s="175"/>
      <c r="L497" s="183" t="s">
        <v>495</v>
      </c>
      <c r="M497" s="174"/>
      <c r="N497" s="174"/>
      <c r="O497" s="174"/>
      <c r="P497" s="174"/>
      <c r="Q497" s="175"/>
      <c r="R497" s="175"/>
      <c r="S497" s="183" t="s">
        <v>495</v>
      </c>
      <c r="T497" s="174"/>
      <c r="U497" s="174"/>
      <c r="V497" s="174"/>
      <c r="W497" s="174"/>
      <c r="X497" s="175"/>
      <c r="Y497" s="175"/>
      <c r="Z497" s="183" t="s">
        <v>495</v>
      </c>
      <c r="AA497" s="174"/>
      <c r="AB497" s="174"/>
      <c r="AC497" s="174"/>
      <c r="AD497" s="174"/>
      <c r="AE497" s="175"/>
      <c r="AF497" s="176"/>
      <c r="AG497" s="185"/>
      <c r="AH497" s="185"/>
      <c r="AI497" s="201"/>
      <c r="AJ497" s="273">
        <f ca="1">(COUNTA(OFFSET(D497,0,WEEKDAY($A$3,2)):AF497))+IF(AND((_xlfn.DAYS((EOMONTH($A$3,0)),$A$3)=27),(WEEKDAY($A$3,2))=1),0,(COUNTA(E497:(OFFSET(D497,0,(_xlfn.DAYS((EOMONTH($A$3,0)),$A$3))+(WEEKDAY($A$3,2))-28)))))</f>
        <v>4</v>
      </c>
    </row>
    <row r="498" spans="1:36" ht="16.5" customHeight="1" x14ac:dyDescent="0.25">
      <c r="A498" s="200" t="s">
        <v>165</v>
      </c>
      <c r="B498" s="177" t="s">
        <v>346</v>
      </c>
      <c r="C498" s="177">
        <v>2</v>
      </c>
      <c r="D498" s="177">
        <v>40</v>
      </c>
      <c r="E498" s="183" t="s">
        <v>495</v>
      </c>
      <c r="F498" s="174"/>
      <c r="G498" s="174"/>
      <c r="H498" s="174"/>
      <c r="I498" s="174"/>
      <c r="J498" s="175"/>
      <c r="K498" s="175"/>
      <c r="L498" s="174"/>
      <c r="M498" s="174"/>
      <c r="N498" s="174"/>
      <c r="O498" s="174"/>
      <c r="P498" s="174"/>
      <c r="Q498" s="175"/>
      <c r="R498" s="175"/>
      <c r="S498" s="183" t="s">
        <v>495</v>
      </c>
      <c r="T498" s="174"/>
      <c r="U498" s="174"/>
      <c r="V498" s="174"/>
      <c r="W498" s="174"/>
      <c r="X498" s="175"/>
      <c r="Y498" s="175"/>
      <c r="Z498" s="174"/>
      <c r="AA498" s="174"/>
      <c r="AB498" s="174"/>
      <c r="AC498" s="174"/>
      <c r="AD498" s="174"/>
      <c r="AE498" s="175"/>
      <c r="AF498" s="176"/>
      <c r="AG498" s="185"/>
      <c r="AH498" s="185"/>
      <c r="AI498" s="201"/>
      <c r="AJ498" s="273">
        <f ca="1">(COUNTA(OFFSET(D498,0,WEEKDAY($A$3,2)):AF498))+IF(AND((_xlfn.DAYS((EOMONTH($A$3,0)),$A$3)=27),(WEEKDAY($A$3,2))=1),0,(COUNTA(E498:(OFFSET(D498,0,(_xlfn.DAYS((EOMONTH($A$3,0)),$A$3))+(WEEKDAY($A$3,2))-28)))))</f>
        <v>2</v>
      </c>
    </row>
    <row r="499" spans="1:36" ht="16.5" customHeight="1" x14ac:dyDescent="0.25">
      <c r="A499" s="200" t="s">
        <v>165</v>
      </c>
      <c r="B499" s="177" t="s">
        <v>347</v>
      </c>
      <c r="C499" s="177">
        <v>4</v>
      </c>
      <c r="D499" s="177">
        <v>2</v>
      </c>
      <c r="E499" s="183" t="s">
        <v>495</v>
      </c>
      <c r="F499" s="174"/>
      <c r="G499" s="174"/>
      <c r="H499" s="174"/>
      <c r="I499" s="174"/>
      <c r="J499" s="175"/>
      <c r="K499" s="175"/>
      <c r="L499" s="183" t="s">
        <v>495</v>
      </c>
      <c r="M499" s="174"/>
      <c r="N499" s="174"/>
      <c r="O499" s="174"/>
      <c r="P499" s="174"/>
      <c r="Q499" s="175"/>
      <c r="R499" s="175"/>
      <c r="S499" s="183" t="s">
        <v>495</v>
      </c>
      <c r="T499" s="174"/>
      <c r="U499" s="174"/>
      <c r="V499" s="174"/>
      <c r="W499" s="174"/>
      <c r="X499" s="175"/>
      <c r="Y499" s="175"/>
      <c r="Z499" s="183" t="s">
        <v>495</v>
      </c>
      <c r="AA499" s="174"/>
      <c r="AB499" s="174"/>
      <c r="AC499" s="174"/>
      <c r="AD499" s="174"/>
      <c r="AE499" s="175"/>
      <c r="AF499" s="176"/>
      <c r="AG499" s="185"/>
      <c r="AH499" s="185"/>
      <c r="AI499" s="201"/>
      <c r="AJ499" s="273">
        <f ca="1">(COUNTA(OFFSET(D499,0,WEEKDAY($A$3,2)):AF499))+IF(AND((_xlfn.DAYS((EOMONTH($A$3,0)),$A$3)=27),(WEEKDAY($A$3,2))=1),0,(COUNTA(E499:(OFFSET(D499,0,(_xlfn.DAYS((EOMONTH($A$3,0)),$A$3))+(WEEKDAY($A$3,2))-28)))))</f>
        <v>4</v>
      </c>
    </row>
    <row r="500" spans="1:36" ht="16.5" customHeight="1" x14ac:dyDescent="0.25">
      <c r="A500" s="200" t="s">
        <v>165</v>
      </c>
      <c r="B500" s="177" t="s">
        <v>350</v>
      </c>
      <c r="C500" s="177">
        <v>2</v>
      </c>
      <c r="D500" s="177">
        <v>855</v>
      </c>
      <c r="E500" s="183" t="s">
        <v>495</v>
      </c>
      <c r="F500" s="174"/>
      <c r="G500" s="174"/>
      <c r="H500" s="174"/>
      <c r="I500" s="174"/>
      <c r="J500" s="175"/>
      <c r="K500" s="175"/>
      <c r="L500" s="174"/>
      <c r="M500" s="174"/>
      <c r="N500" s="174"/>
      <c r="O500" s="174"/>
      <c r="P500" s="174"/>
      <c r="Q500" s="175"/>
      <c r="R500" s="175"/>
      <c r="S500" s="183" t="s">
        <v>495</v>
      </c>
      <c r="T500" s="174"/>
      <c r="U500" s="174"/>
      <c r="V500" s="174"/>
      <c r="W500" s="174"/>
      <c r="X500" s="175"/>
      <c r="Y500" s="175"/>
      <c r="Z500" s="174"/>
      <c r="AA500" s="174"/>
      <c r="AB500" s="174"/>
      <c r="AC500" s="174"/>
      <c r="AD500" s="174"/>
      <c r="AE500" s="175"/>
      <c r="AF500" s="176"/>
      <c r="AG500" s="185"/>
      <c r="AH500" s="185"/>
      <c r="AI500" s="201"/>
      <c r="AJ500" s="273">
        <f ca="1">(COUNTA(OFFSET(D500,0,WEEKDAY($A$3,2)):AF500))+IF(AND((_xlfn.DAYS((EOMONTH($A$3,0)),$A$3)=27),(WEEKDAY($A$3,2))=1),0,(COUNTA(E500:(OFFSET(D500,0,(_xlfn.DAYS((EOMONTH($A$3,0)),$A$3))+(WEEKDAY($A$3,2))-28)))))</f>
        <v>2</v>
      </c>
    </row>
    <row r="501" spans="1:36" ht="16.5" customHeight="1" x14ac:dyDescent="0.25">
      <c r="A501" s="200" t="s">
        <v>165</v>
      </c>
      <c r="B501" s="177" t="s">
        <v>391</v>
      </c>
      <c r="C501" s="177">
        <v>1</v>
      </c>
      <c r="D501" s="177">
        <v>670</v>
      </c>
      <c r="E501" s="183" t="s">
        <v>495</v>
      </c>
      <c r="F501" s="174"/>
      <c r="G501" s="174"/>
      <c r="H501" s="174"/>
      <c r="I501" s="174"/>
      <c r="J501" s="175"/>
      <c r="K501" s="175"/>
      <c r="L501" s="174"/>
      <c r="M501" s="174"/>
      <c r="N501" s="174"/>
      <c r="O501" s="174"/>
      <c r="P501" s="174"/>
      <c r="Q501" s="175"/>
      <c r="R501" s="175"/>
      <c r="S501" s="174"/>
      <c r="T501" s="174"/>
      <c r="U501" s="174"/>
      <c r="V501" s="174"/>
      <c r="W501" s="174"/>
      <c r="X501" s="175"/>
      <c r="Y501" s="175"/>
      <c r="Z501" s="174"/>
      <c r="AA501" s="174"/>
      <c r="AB501" s="174"/>
      <c r="AC501" s="174"/>
      <c r="AD501" s="174"/>
      <c r="AE501" s="175"/>
      <c r="AF501" s="176"/>
      <c r="AG501" s="185"/>
      <c r="AH501" s="185"/>
      <c r="AI501" s="201"/>
      <c r="AJ501" s="273">
        <f ca="1">(COUNTA(OFFSET(D501,0,WEEKDAY($A$3,2)):AF501))+IF(AND((_xlfn.DAYS((EOMONTH($A$3,0)),$A$3)=27),(WEEKDAY($A$3,2))=1),0,(COUNTA(E501:(OFFSET(D501,0,(_xlfn.DAYS((EOMONTH($A$3,0)),$A$3))+(WEEKDAY($A$3,2))-28)))))</f>
        <v>1</v>
      </c>
    </row>
    <row r="502" spans="1:36" ht="16.5" customHeight="1" x14ac:dyDescent="0.25">
      <c r="A502" s="200" t="s">
        <v>166</v>
      </c>
      <c r="B502" s="177" t="s">
        <v>347</v>
      </c>
      <c r="C502" s="177">
        <v>4</v>
      </c>
      <c r="D502" s="177">
        <v>5</v>
      </c>
      <c r="E502" s="183" t="s">
        <v>495</v>
      </c>
      <c r="F502" s="174"/>
      <c r="G502" s="174"/>
      <c r="H502" s="174"/>
      <c r="I502" s="174"/>
      <c r="J502" s="175"/>
      <c r="K502" s="175"/>
      <c r="L502" s="183" t="s">
        <v>495</v>
      </c>
      <c r="M502" s="174"/>
      <c r="N502" s="174"/>
      <c r="O502" s="174"/>
      <c r="P502" s="174"/>
      <c r="Q502" s="175"/>
      <c r="R502" s="175"/>
      <c r="S502" s="183" t="s">
        <v>495</v>
      </c>
      <c r="T502" s="174"/>
      <c r="U502" s="174"/>
      <c r="V502" s="174"/>
      <c r="W502" s="174"/>
      <c r="X502" s="175"/>
      <c r="Y502" s="175"/>
      <c r="Z502" s="183" t="s">
        <v>495</v>
      </c>
      <c r="AA502" s="174"/>
      <c r="AB502" s="174"/>
      <c r="AC502" s="174"/>
      <c r="AD502" s="174"/>
      <c r="AE502" s="175"/>
      <c r="AF502" s="176"/>
      <c r="AG502" s="185"/>
      <c r="AH502" s="185"/>
      <c r="AI502" s="201"/>
      <c r="AJ502" s="273">
        <f ca="1">(COUNTA(OFFSET(D502,0,WEEKDAY($A$3,2)):AF502))+IF(AND((_xlfn.DAYS((EOMONTH($A$3,0)),$A$3)=27),(WEEKDAY($A$3,2))=1),0,(COUNTA(E502:(OFFSET(D502,0,(_xlfn.DAYS((EOMONTH($A$3,0)),$A$3))+(WEEKDAY($A$3,2))-28)))))</f>
        <v>4</v>
      </c>
    </row>
    <row r="503" spans="1:36" ht="16.5" customHeight="1" x14ac:dyDescent="0.25">
      <c r="A503" s="200" t="s">
        <v>166</v>
      </c>
      <c r="B503" s="177" t="s">
        <v>350</v>
      </c>
      <c r="C503" s="177">
        <v>4</v>
      </c>
      <c r="D503" s="177">
        <v>845</v>
      </c>
      <c r="E503" s="183" t="s">
        <v>495</v>
      </c>
      <c r="F503" s="174"/>
      <c r="G503" s="174"/>
      <c r="H503" s="174"/>
      <c r="I503" s="174"/>
      <c r="J503" s="175"/>
      <c r="K503" s="175"/>
      <c r="L503" s="183" t="s">
        <v>495</v>
      </c>
      <c r="M503" s="174"/>
      <c r="N503" s="174"/>
      <c r="O503" s="174"/>
      <c r="P503" s="174"/>
      <c r="Q503" s="175"/>
      <c r="R503" s="175"/>
      <c r="S503" s="183" t="s">
        <v>495</v>
      </c>
      <c r="T503" s="174"/>
      <c r="U503" s="174"/>
      <c r="V503" s="174"/>
      <c r="W503" s="174"/>
      <c r="X503" s="175"/>
      <c r="Y503" s="175"/>
      <c r="Z503" s="183" t="s">
        <v>495</v>
      </c>
      <c r="AA503" s="174"/>
      <c r="AB503" s="174"/>
      <c r="AC503" s="174"/>
      <c r="AD503" s="174"/>
      <c r="AE503" s="175"/>
      <c r="AF503" s="176"/>
      <c r="AG503" s="185"/>
      <c r="AH503" s="185"/>
      <c r="AI503" s="201"/>
      <c r="AJ503" s="273">
        <f ca="1">(COUNTA(OFFSET(D503,0,WEEKDAY($A$3,2)):AF503))+IF(AND((_xlfn.DAYS((EOMONTH($A$3,0)),$A$3)=27),(WEEKDAY($A$3,2))=1),0,(COUNTA(E503:(OFFSET(D503,0,(_xlfn.DAYS((EOMONTH($A$3,0)),$A$3))+(WEEKDAY($A$3,2))-28)))))</f>
        <v>4</v>
      </c>
    </row>
    <row r="504" spans="1:36" ht="16.5" customHeight="1" x14ac:dyDescent="0.25">
      <c r="A504" s="200" t="s">
        <v>166</v>
      </c>
      <c r="B504" s="177" t="s">
        <v>350</v>
      </c>
      <c r="C504" s="177">
        <v>12</v>
      </c>
      <c r="D504" s="177">
        <v>176</v>
      </c>
      <c r="E504" s="183" t="s">
        <v>495</v>
      </c>
      <c r="F504" s="174"/>
      <c r="G504" s="183" t="s">
        <v>495</v>
      </c>
      <c r="H504" s="174"/>
      <c r="I504" s="183" t="s">
        <v>495</v>
      </c>
      <c r="J504" s="175"/>
      <c r="K504" s="175"/>
      <c r="L504" s="183" t="s">
        <v>495</v>
      </c>
      <c r="M504" s="174"/>
      <c r="N504" s="183" t="s">
        <v>495</v>
      </c>
      <c r="O504" s="174"/>
      <c r="P504" s="183" t="s">
        <v>495</v>
      </c>
      <c r="Q504" s="175"/>
      <c r="R504" s="175"/>
      <c r="S504" s="183" t="s">
        <v>495</v>
      </c>
      <c r="T504" s="174"/>
      <c r="U504" s="183" t="s">
        <v>495</v>
      </c>
      <c r="V504" s="174"/>
      <c r="W504" s="183" t="s">
        <v>495</v>
      </c>
      <c r="X504" s="175"/>
      <c r="Y504" s="175"/>
      <c r="Z504" s="183" t="s">
        <v>495</v>
      </c>
      <c r="AA504" s="174"/>
      <c r="AB504" s="183" t="s">
        <v>495</v>
      </c>
      <c r="AC504" s="174"/>
      <c r="AD504" s="183" t="s">
        <v>495</v>
      </c>
      <c r="AE504" s="175"/>
      <c r="AF504" s="176"/>
      <c r="AG504" s="185"/>
      <c r="AH504" s="185"/>
      <c r="AI504" s="201"/>
      <c r="AJ504" s="273">
        <f ca="1">(COUNTA(OFFSET(D504,0,WEEKDAY($A$3,2)):AF504))+IF(AND((_xlfn.DAYS((EOMONTH($A$3,0)),$A$3)=27),(WEEKDAY($A$3,2))=1),0,(COUNTA(E504:(OFFSET(D504,0,(_xlfn.DAYS((EOMONTH($A$3,0)),$A$3))+(WEEKDAY($A$3,2))-28)))))</f>
        <v>12</v>
      </c>
    </row>
    <row r="505" spans="1:36" ht="16.5" customHeight="1" x14ac:dyDescent="0.25">
      <c r="A505" s="200" t="s">
        <v>166</v>
      </c>
      <c r="B505" s="177" t="s">
        <v>391</v>
      </c>
      <c r="C505" s="177">
        <v>1</v>
      </c>
      <c r="D505" s="177">
        <v>1921</v>
      </c>
      <c r="E505" s="183" t="s">
        <v>495</v>
      </c>
      <c r="F505" s="174"/>
      <c r="G505" s="174"/>
      <c r="H505" s="174"/>
      <c r="I505" s="174"/>
      <c r="J505" s="175"/>
      <c r="K505" s="175"/>
      <c r="L505" s="174"/>
      <c r="M505" s="174"/>
      <c r="N505" s="174"/>
      <c r="O505" s="174"/>
      <c r="P505" s="174"/>
      <c r="Q505" s="175"/>
      <c r="R505" s="175"/>
      <c r="S505" s="174"/>
      <c r="T505" s="174"/>
      <c r="U505" s="174"/>
      <c r="V505" s="174"/>
      <c r="W505" s="174"/>
      <c r="X505" s="175"/>
      <c r="Y505" s="175"/>
      <c r="Z505" s="174"/>
      <c r="AA505" s="174"/>
      <c r="AB505" s="174"/>
      <c r="AC505" s="174"/>
      <c r="AD505" s="174"/>
      <c r="AE505" s="175"/>
      <c r="AF505" s="176"/>
      <c r="AG505" s="185"/>
      <c r="AH505" s="185"/>
      <c r="AI505" s="201"/>
      <c r="AJ505" s="273">
        <f ca="1">(COUNTA(OFFSET(D505,0,WEEKDAY($A$3,2)):AF505))+IF(AND((_xlfn.DAYS((EOMONTH($A$3,0)),$A$3)=27),(WEEKDAY($A$3,2))=1),0,(COUNTA(E505:(OFFSET(D505,0,(_xlfn.DAYS((EOMONTH($A$3,0)),$A$3))+(WEEKDAY($A$3,2))-28)))))</f>
        <v>1</v>
      </c>
    </row>
    <row r="506" spans="1:36" ht="16.5" customHeight="1" x14ac:dyDescent="0.25">
      <c r="A506" s="200" t="s">
        <v>86</v>
      </c>
      <c r="B506" s="177" t="s">
        <v>346</v>
      </c>
      <c r="C506" s="177">
        <v>4</v>
      </c>
      <c r="D506" s="177">
        <v>50</v>
      </c>
      <c r="E506" s="183" t="s">
        <v>495</v>
      </c>
      <c r="F506" s="174"/>
      <c r="G506" s="174"/>
      <c r="H506" s="174"/>
      <c r="I506" s="174"/>
      <c r="J506" s="175"/>
      <c r="K506" s="175"/>
      <c r="L506" s="183" t="s">
        <v>495</v>
      </c>
      <c r="M506" s="174"/>
      <c r="N506" s="174"/>
      <c r="O506" s="174"/>
      <c r="P506" s="174"/>
      <c r="Q506" s="175"/>
      <c r="R506" s="175"/>
      <c r="S506" s="183" t="s">
        <v>495</v>
      </c>
      <c r="T506" s="174"/>
      <c r="U506" s="174"/>
      <c r="V506" s="174"/>
      <c r="W506" s="174"/>
      <c r="X506" s="175"/>
      <c r="Y506" s="175"/>
      <c r="Z506" s="183" t="s">
        <v>495</v>
      </c>
      <c r="AA506" s="174"/>
      <c r="AB506" s="174"/>
      <c r="AC506" s="174"/>
      <c r="AD506" s="174"/>
      <c r="AE506" s="175"/>
      <c r="AF506" s="176"/>
      <c r="AG506" s="185"/>
      <c r="AH506" s="185"/>
      <c r="AI506" s="201"/>
      <c r="AJ506" s="273">
        <f ca="1">(COUNTA(OFFSET(D506,0,WEEKDAY($A$3,2)):AF506))+IF(AND((_xlfn.DAYS((EOMONTH($A$3,0)),$A$3)=27),(WEEKDAY($A$3,2))=1),0,(COUNTA(E506:(OFFSET(D506,0,(_xlfn.DAYS((EOMONTH($A$3,0)),$A$3))+(WEEKDAY($A$3,2))-28)))))</f>
        <v>4</v>
      </c>
    </row>
    <row r="507" spans="1:36" ht="16.5" customHeight="1" x14ac:dyDescent="0.25">
      <c r="A507" s="200" t="s">
        <v>86</v>
      </c>
      <c r="B507" s="177" t="s">
        <v>347</v>
      </c>
      <c r="C507" s="177">
        <v>2</v>
      </c>
      <c r="D507" s="177">
        <v>1</v>
      </c>
      <c r="E507" s="183" t="s">
        <v>495</v>
      </c>
      <c r="F507" s="174"/>
      <c r="G507" s="174"/>
      <c r="H507" s="174"/>
      <c r="I507" s="174"/>
      <c r="J507" s="175"/>
      <c r="K507" s="175"/>
      <c r="L507" s="174"/>
      <c r="M507" s="174"/>
      <c r="N507" s="174"/>
      <c r="O507" s="174"/>
      <c r="P507" s="174"/>
      <c r="Q507" s="175"/>
      <c r="R507" s="175"/>
      <c r="S507" s="183" t="s">
        <v>495</v>
      </c>
      <c r="T507" s="174"/>
      <c r="U507" s="174"/>
      <c r="V507" s="174"/>
      <c r="W507" s="174"/>
      <c r="X507" s="175"/>
      <c r="Y507" s="175"/>
      <c r="Z507" s="174"/>
      <c r="AA507" s="174"/>
      <c r="AB507" s="174"/>
      <c r="AC507" s="174"/>
      <c r="AD507" s="174"/>
      <c r="AE507" s="175"/>
      <c r="AF507" s="176"/>
      <c r="AG507" s="185"/>
      <c r="AH507" s="185"/>
      <c r="AI507" s="201"/>
      <c r="AJ507" s="273">
        <f ca="1">(COUNTA(OFFSET(D507,0,WEEKDAY($A$3,2)):AF507))+IF(AND((_xlfn.DAYS((EOMONTH($A$3,0)),$A$3)=27),(WEEKDAY($A$3,2))=1),0,(COUNTA(E507:(OFFSET(D507,0,(_xlfn.DAYS((EOMONTH($A$3,0)),$A$3))+(WEEKDAY($A$3,2))-28)))))</f>
        <v>2</v>
      </c>
    </row>
    <row r="508" spans="1:36" ht="16.5" customHeight="1" x14ac:dyDescent="0.25">
      <c r="A508" s="200" t="s">
        <v>167</v>
      </c>
      <c r="B508" s="177" t="s">
        <v>346</v>
      </c>
      <c r="C508" s="177">
        <v>2</v>
      </c>
      <c r="D508" s="177">
        <v>6</v>
      </c>
      <c r="E508" s="183" t="s">
        <v>495</v>
      </c>
      <c r="F508" s="174"/>
      <c r="G508" s="174"/>
      <c r="H508" s="174"/>
      <c r="I508" s="174"/>
      <c r="J508" s="175"/>
      <c r="K508" s="175"/>
      <c r="L508" s="174"/>
      <c r="M508" s="174"/>
      <c r="N508" s="174"/>
      <c r="O508" s="174"/>
      <c r="P508" s="174"/>
      <c r="Q508" s="175"/>
      <c r="R508" s="175"/>
      <c r="S508" s="183" t="s">
        <v>495</v>
      </c>
      <c r="T508" s="174"/>
      <c r="U508" s="174"/>
      <c r="V508" s="174"/>
      <c r="W508" s="174"/>
      <c r="X508" s="175"/>
      <c r="Y508" s="175"/>
      <c r="Z508" s="174"/>
      <c r="AA508" s="174"/>
      <c r="AB508" s="174"/>
      <c r="AC508" s="174"/>
      <c r="AD508" s="174"/>
      <c r="AE508" s="175"/>
      <c r="AF508" s="176"/>
      <c r="AG508" s="185"/>
      <c r="AH508" s="185"/>
      <c r="AI508" s="201"/>
      <c r="AJ508" s="273">
        <f ca="1">(COUNTA(OFFSET(D508,0,WEEKDAY($A$3,2)):AF508))+IF(AND((_xlfn.DAYS((EOMONTH($A$3,0)),$A$3)=27),(WEEKDAY($A$3,2))=1),0,(COUNTA(E508:(OFFSET(D508,0,(_xlfn.DAYS((EOMONTH($A$3,0)),$A$3))+(WEEKDAY($A$3,2))-28)))))</f>
        <v>2</v>
      </c>
    </row>
    <row r="509" spans="1:36" ht="16.5" customHeight="1" x14ac:dyDescent="0.25">
      <c r="A509" s="200" t="s">
        <v>167</v>
      </c>
      <c r="B509" s="177" t="s">
        <v>347</v>
      </c>
      <c r="C509" s="177">
        <v>4</v>
      </c>
      <c r="D509" s="177">
        <v>1</v>
      </c>
      <c r="E509" s="183" t="s">
        <v>495</v>
      </c>
      <c r="F509" s="174"/>
      <c r="G509" s="174"/>
      <c r="H509" s="174"/>
      <c r="I509" s="174"/>
      <c r="J509" s="175"/>
      <c r="K509" s="175"/>
      <c r="L509" s="183" t="s">
        <v>495</v>
      </c>
      <c r="M509" s="174"/>
      <c r="N509" s="174"/>
      <c r="O509" s="174"/>
      <c r="P509" s="174"/>
      <c r="Q509" s="175"/>
      <c r="R509" s="175"/>
      <c r="S509" s="183" t="s">
        <v>495</v>
      </c>
      <c r="T509" s="174"/>
      <c r="U509" s="174"/>
      <c r="V509" s="174"/>
      <c r="W509" s="174"/>
      <c r="X509" s="175"/>
      <c r="Y509" s="175"/>
      <c r="Z509" s="183" t="s">
        <v>495</v>
      </c>
      <c r="AA509" s="174"/>
      <c r="AB509" s="174"/>
      <c r="AC509" s="174"/>
      <c r="AD509" s="174"/>
      <c r="AE509" s="175"/>
      <c r="AF509" s="176"/>
      <c r="AG509" s="185"/>
      <c r="AH509" s="185"/>
      <c r="AI509" s="201"/>
      <c r="AJ509" s="273">
        <f ca="1">(COUNTA(OFFSET(D509,0,WEEKDAY($A$3,2)):AF509))+IF(AND((_xlfn.DAYS((EOMONTH($A$3,0)),$A$3)=27),(WEEKDAY($A$3,2))=1),0,(COUNTA(E509:(OFFSET(D509,0,(_xlfn.DAYS((EOMONTH($A$3,0)),$A$3))+(WEEKDAY($A$3,2))-28)))))</f>
        <v>4</v>
      </c>
    </row>
    <row r="510" spans="1:36" ht="16.5" customHeight="1" x14ac:dyDescent="0.25">
      <c r="A510" s="200" t="s">
        <v>167</v>
      </c>
      <c r="B510" s="177" t="s">
        <v>350</v>
      </c>
      <c r="C510" s="177">
        <v>2</v>
      </c>
      <c r="D510" s="177">
        <v>225</v>
      </c>
      <c r="E510" s="183" t="s">
        <v>495</v>
      </c>
      <c r="F510" s="174"/>
      <c r="G510" s="174"/>
      <c r="H510" s="174"/>
      <c r="I510" s="174"/>
      <c r="J510" s="175"/>
      <c r="K510" s="175"/>
      <c r="L510" s="174"/>
      <c r="M510" s="174"/>
      <c r="N510" s="174"/>
      <c r="O510" s="174"/>
      <c r="P510" s="174"/>
      <c r="Q510" s="175"/>
      <c r="R510" s="175"/>
      <c r="S510" s="183" t="s">
        <v>495</v>
      </c>
      <c r="T510" s="174"/>
      <c r="U510" s="174"/>
      <c r="V510" s="174"/>
      <c r="W510" s="174"/>
      <c r="X510" s="175"/>
      <c r="Y510" s="175"/>
      <c r="Z510" s="174"/>
      <c r="AA510" s="174"/>
      <c r="AB510" s="174"/>
      <c r="AC510" s="174"/>
      <c r="AD510" s="174"/>
      <c r="AE510" s="175"/>
      <c r="AF510" s="176"/>
      <c r="AG510" s="185"/>
      <c r="AH510" s="185"/>
      <c r="AI510" s="201"/>
      <c r="AJ510" s="273">
        <f ca="1">(COUNTA(OFFSET(D510,0,WEEKDAY($A$3,2)):AF510))+IF(AND((_xlfn.DAYS((EOMONTH($A$3,0)),$A$3)=27),(WEEKDAY($A$3,2))=1),0,(COUNTA(E510:(OFFSET(D510,0,(_xlfn.DAYS((EOMONTH($A$3,0)),$A$3))+(WEEKDAY($A$3,2))-28)))))</f>
        <v>2</v>
      </c>
    </row>
    <row r="511" spans="1:36" ht="16.5" customHeight="1" x14ac:dyDescent="0.25">
      <c r="A511" s="200" t="s">
        <v>167</v>
      </c>
      <c r="B511" s="177" t="s">
        <v>391</v>
      </c>
      <c r="C511" s="177">
        <v>1</v>
      </c>
      <c r="D511" s="177">
        <v>375</v>
      </c>
      <c r="E511" s="183" t="s">
        <v>495</v>
      </c>
      <c r="F511" s="174"/>
      <c r="G511" s="174"/>
      <c r="H511" s="174"/>
      <c r="I511" s="174"/>
      <c r="J511" s="175"/>
      <c r="K511" s="175"/>
      <c r="L511" s="174"/>
      <c r="M511" s="174"/>
      <c r="N511" s="174"/>
      <c r="O511" s="174"/>
      <c r="P511" s="174"/>
      <c r="Q511" s="175"/>
      <c r="R511" s="175"/>
      <c r="S511" s="174"/>
      <c r="T511" s="174"/>
      <c r="U511" s="174"/>
      <c r="V511" s="174"/>
      <c r="W511" s="174"/>
      <c r="X511" s="175"/>
      <c r="Y511" s="175"/>
      <c r="Z511" s="174"/>
      <c r="AA511" s="174"/>
      <c r="AB511" s="174"/>
      <c r="AC511" s="174"/>
      <c r="AD511" s="174"/>
      <c r="AE511" s="175"/>
      <c r="AF511" s="176"/>
      <c r="AG511" s="185"/>
      <c r="AH511" s="185"/>
      <c r="AI511" s="201"/>
      <c r="AJ511" s="273">
        <f ca="1">(COUNTA(OFFSET(D511,0,WEEKDAY($A$3,2)):AF511))+IF(AND((_xlfn.DAYS((EOMONTH($A$3,0)),$A$3)=27),(WEEKDAY($A$3,2))=1),0,(COUNTA(E511:(OFFSET(D511,0,(_xlfn.DAYS((EOMONTH($A$3,0)),$A$3))+(WEEKDAY($A$3,2))-28)))))</f>
        <v>1</v>
      </c>
    </row>
    <row r="512" spans="1:36" ht="16.5" customHeight="1" x14ac:dyDescent="0.25">
      <c r="A512" s="200" t="s">
        <v>168</v>
      </c>
      <c r="B512" s="177" t="s">
        <v>350</v>
      </c>
      <c r="C512" s="177">
        <v>2</v>
      </c>
      <c r="D512" s="177">
        <v>1027</v>
      </c>
      <c r="E512" s="183" t="s">
        <v>495</v>
      </c>
      <c r="F512" s="174"/>
      <c r="G512" s="174"/>
      <c r="H512" s="174"/>
      <c r="I512" s="174"/>
      <c r="J512" s="175"/>
      <c r="K512" s="175"/>
      <c r="L512" s="174"/>
      <c r="M512" s="174"/>
      <c r="N512" s="174"/>
      <c r="O512" s="174"/>
      <c r="P512" s="174"/>
      <c r="Q512" s="175"/>
      <c r="R512" s="175"/>
      <c r="S512" s="183" t="s">
        <v>495</v>
      </c>
      <c r="T512" s="174"/>
      <c r="U512" s="174"/>
      <c r="V512" s="174"/>
      <c r="W512" s="174"/>
      <c r="X512" s="175"/>
      <c r="Y512" s="175"/>
      <c r="Z512" s="174"/>
      <c r="AA512" s="174"/>
      <c r="AB512" s="174"/>
      <c r="AC512" s="174"/>
      <c r="AD512" s="174"/>
      <c r="AE512" s="175"/>
      <c r="AF512" s="176"/>
      <c r="AG512" s="185"/>
      <c r="AH512" s="185"/>
      <c r="AI512" s="201"/>
      <c r="AJ512" s="273">
        <f ca="1">(COUNTA(OFFSET(D512,0,WEEKDAY($A$3,2)):AF512))+IF(AND((_xlfn.DAYS((EOMONTH($A$3,0)),$A$3)=27),(WEEKDAY($A$3,2))=1),0,(COUNTA(E512:(OFFSET(D512,0,(_xlfn.DAYS((EOMONTH($A$3,0)),$A$3))+(WEEKDAY($A$3,2))-28)))))</f>
        <v>2</v>
      </c>
    </row>
    <row r="513" spans="1:36" ht="16.5" customHeight="1" x14ac:dyDescent="0.25">
      <c r="A513" s="200" t="s">
        <v>168</v>
      </c>
      <c r="B513" s="177" t="s">
        <v>391</v>
      </c>
      <c r="C513" s="177">
        <v>1</v>
      </c>
      <c r="D513" s="177">
        <v>2946</v>
      </c>
      <c r="E513" s="183" t="s">
        <v>495</v>
      </c>
      <c r="F513" s="174"/>
      <c r="G513" s="174"/>
      <c r="H513" s="174"/>
      <c r="I513" s="174"/>
      <c r="J513" s="175"/>
      <c r="K513" s="175"/>
      <c r="L513" s="174"/>
      <c r="M513" s="174"/>
      <c r="N513" s="174"/>
      <c r="O513" s="174"/>
      <c r="P513" s="174"/>
      <c r="Q513" s="175"/>
      <c r="R513" s="175"/>
      <c r="S513" s="174"/>
      <c r="T513" s="174"/>
      <c r="U513" s="174"/>
      <c r="V513" s="174"/>
      <c r="W513" s="174"/>
      <c r="X513" s="175"/>
      <c r="Y513" s="175"/>
      <c r="Z513" s="174"/>
      <c r="AA513" s="174"/>
      <c r="AB513" s="174"/>
      <c r="AC513" s="174"/>
      <c r="AD513" s="174"/>
      <c r="AE513" s="175"/>
      <c r="AF513" s="176"/>
      <c r="AG513" s="185"/>
      <c r="AH513" s="185"/>
      <c r="AI513" s="201"/>
      <c r="AJ513" s="273">
        <f ca="1">(COUNTA(OFFSET(D513,0,WEEKDAY($A$3,2)):AF513))+IF(AND((_xlfn.DAYS((EOMONTH($A$3,0)),$A$3)=27),(WEEKDAY($A$3,2))=1),0,(COUNTA(E513:(OFFSET(D513,0,(_xlfn.DAYS((EOMONTH($A$3,0)),$A$3))+(WEEKDAY($A$3,2))-28)))))</f>
        <v>1</v>
      </c>
    </row>
    <row r="514" spans="1:36" ht="16.5" customHeight="1" x14ac:dyDescent="0.25">
      <c r="A514" s="200" t="s">
        <v>300</v>
      </c>
      <c r="B514" s="177" t="s">
        <v>347</v>
      </c>
      <c r="C514" s="177">
        <v>4</v>
      </c>
      <c r="D514" s="177">
        <v>6</v>
      </c>
      <c r="E514" s="183" t="s">
        <v>495</v>
      </c>
      <c r="F514" s="174"/>
      <c r="G514" s="174"/>
      <c r="H514" s="174"/>
      <c r="I514" s="174"/>
      <c r="J514" s="175"/>
      <c r="K514" s="175"/>
      <c r="L514" s="183" t="s">
        <v>495</v>
      </c>
      <c r="M514" s="174"/>
      <c r="N514" s="174"/>
      <c r="O514" s="174"/>
      <c r="P514" s="174"/>
      <c r="Q514" s="175"/>
      <c r="R514" s="175"/>
      <c r="S514" s="183" t="s">
        <v>495</v>
      </c>
      <c r="T514" s="174"/>
      <c r="U514" s="174"/>
      <c r="V514" s="174"/>
      <c r="W514" s="174"/>
      <c r="X514" s="175"/>
      <c r="Y514" s="175"/>
      <c r="Z514" s="183" t="s">
        <v>495</v>
      </c>
      <c r="AA514" s="174"/>
      <c r="AB514" s="174"/>
      <c r="AC514" s="174"/>
      <c r="AD514" s="174"/>
      <c r="AE514" s="175"/>
      <c r="AF514" s="176"/>
      <c r="AG514" s="185"/>
      <c r="AH514" s="185"/>
      <c r="AI514" s="201"/>
      <c r="AJ514" s="273">
        <f ca="1">(COUNTA(OFFSET(D514,0,WEEKDAY($A$3,2)):AF514))+IF(AND((_xlfn.DAYS((EOMONTH($A$3,0)),$A$3)=27),(WEEKDAY($A$3,2))=1),0,(COUNTA(E514:(OFFSET(D514,0,(_xlfn.DAYS((EOMONTH($A$3,0)),$A$3))+(WEEKDAY($A$3,2))-28)))))</f>
        <v>4</v>
      </c>
    </row>
    <row r="515" spans="1:36" ht="16.5" customHeight="1" x14ac:dyDescent="0.25">
      <c r="A515" s="200" t="s">
        <v>300</v>
      </c>
      <c r="B515" s="177" t="s">
        <v>348</v>
      </c>
      <c r="C515" s="177">
        <v>12</v>
      </c>
      <c r="D515" s="177">
        <v>2</v>
      </c>
      <c r="E515" s="183" t="s">
        <v>495</v>
      </c>
      <c r="F515" s="174"/>
      <c r="G515" s="183" t="s">
        <v>495</v>
      </c>
      <c r="H515" s="174"/>
      <c r="I515" s="183" t="s">
        <v>495</v>
      </c>
      <c r="J515" s="175"/>
      <c r="K515" s="175"/>
      <c r="L515" s="183" t="s">
        <v>495</v>
      </c>
      <c r="M515" s="174"/>
      <c r="N515" s="183" t="s">
        <v>495</v>
      </c>
      <c r="O515" s="174"/>
      <c r="P515" s="183" t="s">
        <v>495</v>
      </c>
      <c r="Q515" s="175"/>
      <c r="R515" s="175"/>
      <c r="S515" s="183" t="s">
        <v>495</v>
      </c>
      <c r="T515" s="174"/>
      <c r="U515" s="183" t="s">
        <v>495</v>
      </c>
      <c r="V515" s="174"/>
      <c r="W515" s="183" t="s">
        <v>495</v>
      </c>
      <c r="X515" s="175"/>
      <c r="Y515" s="175"/>
      <c r="Z515" s="183" t="s">
        <v>495</v>
      </c>
      <c r="AA515" s="174"/>
      <c r="AB515" s="183" t="s">
        <v>495</v>
      </c>
      <c r="AC515" s="174"/>
      <c r="AD515" s="183" t="s">
        <v>495</v>
      </c>
      <c r="AE515" s="175"/>
      <c r="AF515" s="176"/>
      <c r="AG515" s="185"/>
      <c r="AH515" s="185"/>
      <c r="AI515" s="201"/>
      <c r="AJ515" s="273">
        <f ca="1">(COUNTA(OFFSET(D515,0,WEEKDAY($A$3,2)):AF515))+IF(AND((_xlfn.DAYS((EOMONTH($A$3,0)),$A$3)=27),(WEEKDAY($A$3,2))=1),0,(COUNTA(E515:(OFFSET(D515,0,(_xlfn.DAYS((EOMONTH($A$3,0)),$A$3))+(WEEKDAY($A$3,2))-28)))))</f>
        <v>12</v>
      </c>
    </row>
    <row r="516" spans="1:36" ht="16.5" customHeight="1" x14ac:dyDescent="0.25">
      <c r="A516" s="200" t="s">
        <v>300</v>
      </c>
      <c r="B516" s="177" t="s">
        <v>350</v>
      </c>
      <c r="C516" s="177">
        <v>4</v>
      </c>
      <c r="D516" s="177">
        <v>1841</v>
      </c>
      <c r="E516" s="183" t="s">
        <v>495</v>
      </c>
      <c r="F516" s="174"/>
      <c r="G516" s="174"/>
      <c r="H516" s="174"/>
      <c r="I516" s="174"/>
      <c r="J516" s="175"/>
      <c r="K516" s="175"/>
      <c r="L516" s="183" t="s">
        <v>495</v>
      </c>
      <c r="M516" s="174"/>
      <c r="N516" s="174"/>
      <c r="O516" s="174"/>
      <c r="P516" s="174"/>
      <c r="Q516" s="175"/>
      <c r="R516" s="175"/>
      <c r="S516" s="183" t="s">
        <v>495</v>
      </c>
      <c r="T516" s="174"/>
      <c r="U516" s="174"/>
      <c r="V516" s="174"/>
      <c r="W516" s="174"/>
      <c r="X516" s="175"/>
      <c r="Y516" s="175"/>
      <c r="Z516" s="183" t="s">
        <v>495</v>
      </c>
      <c r="AA516" s="174"/>
      <c r="AB516" s="174"/>
      <c r="AC516" s="174"/>
      <c r="AD516" s="174"/>
      <c r="AE516" s="175"/>
      <c r="AF516" s="176"/>
      <c r="AG516" s="185"/>
      <c r="AH516" s="185"/>
      <c r="AI516" s="201"/>
      <c r="AJ516" s="273">
        <f ca="1">(COUNTA(OFFSET(D516,0,WEEKDAY($A$3,2)):AF516))+IF(AND((_xlfn.DAYS((EOMONTH($A$3,0)),$A$3)=27),(WEEKDAY($A$3,2))=1),0,(COUNTA(E516:(OFFSET(D516,0,(_xlfn.DAYS((EOMONTH($A$3,0)),$A$3))+(WEEKDAY($A$3,2))-28)))))</f>
        <v>4</v>
      </c>
    </row>
    <row r="517" spans="1:36" ht="16.5" customHeight="1" x14ac:dyDescent="0.25">
      <c r="A517" s="200" t="s">
        <v>300</v>
      </c>
      <c r="B517" s="177" t="s">
        <v>350</v>
      </c>
      <c r="C517" s="177">
        <v>12</v>
      </c>
      <c r="D517" s="177">
        <v>60</v>
      </c>
      <c r="E517" s="183" t="s">
        <v>495</v>
      </c>
      <c r="F517" s="174"/>
      <c r="G517" s="183" t="s">
        <v>495</v>
      </c>
      <c r="H517" s="174"/>
      <c r="I517" s="183" t="s">
        <v>495</v>
      </c>
      <c r="J517" s="175"/>
      <c r="K517" s="175"/>
      <c r="L517" s="183" t="s">
        <v>495</v>
      </c>
      <c r="M517" s="174"/>
      <c r="N517" s="183" t="s">
        <v>495</v>
      </c>
      <c r="O517" s="174"/>
      <c r="P517" s="183" t="s">
        <v>495</v>
      </c>
      <c r="Q517" s="175"/>
      <c r="R517" s="175"/>
      <c r="S517" s="183" t="s">
        <v>495</v>
      </c>
      <c r="T517" s="174"/>
      <c r="U517" s="183" t="s">
        <v>495</v>
      </c>
      <c r="V517" s="174"/>
      <c r="W517" s="183" t="s">
        <v>495</v>
      </c>
      <c r="X517" s="175"/>
      <c r="Y517" s="175"/>
      <c r="Z517" s="183" t="s">
        <v>495</v>
      </c>
      <c r="AA517" s="174"/>
      <c r="AB517" s="183" t="s">
        <v>495</v>
      </c>
      <c r="AC517" s="174"/>
      <c r="AD517" s="183" t="s">
        <v>495</v>
      </c>
      <c r="AE517" s="175"/>
      <c r="AF517" s="176"/>
      <c r="AG517" s="185"/>
      <c r="AH517" s="185"/>
      <c r="AI517" s="201"/>
      <c r="AJ517" s="273">
        <f ca="1">(COUNTA(OFFSET(D517,0,WEEKDAY($A$3,2)):AF517))+IF(AND((_xlfn.DAYS((EOMONTH($A$3,0)),$A$3)=27),(WEEKDAY($A$3,2))=1),0,(COUNTA(E517:(OFFSET(D517,0,(_xlfn.DAYS((EOMONTH($A$3,0)),$A$3))+(WEEKDAY($A$3,2))-28)))))</f>
        <v>12</v>
      </c>
    </row>
    <row r="518" spans="1:36" ht="16.5" customHeight="1" x14ac:dyDescent="0.25">
      <c r="A518" s="200" t="s">
        <v>7</v>
      </c>
      <c r="B518" s="177" t="s">
        <v>346</v>
      </c>
      <c r="C518" s="177">
        <v>2</v>
      </c>
      <c r="D518" s="177">
        <v>50</v>
      </c>
      <c r="E518" s="183" t="s">
        <v>495</v>
      </c>
      <c r="F518" s="174"/>
      <c r="G518" s="174"/>
      <c r="H518" s="174"/>
      <c r="I518" s="174"/>
      <c r="J518" s="175"/>
      <c r="K518" s="175"/>
      <c r="L518" s="174"/>
      <c r="M518" s="174"/>
      <c r="N518" s="174"/>
      <c r="O518" s="174"/>
      <c r="P518" s="174"/>
      <c r="Q518" s="175"/>
      <c r="R518" s="175"/>
      <c r="S518" s="183" t="s">
        <v>495</v>
      </c>
      <c r="T518" s="174"/>
      <c r="U518" s="174"/>
      <c r="V518" s="174"/>
      <c r="W518" s="174"/>
      <c r="X518" s="175"/>
      <c r="Y518" s="175"/>
      <c r="Z518" s="174"/>
      <c r="AA518" s="174"/>
      <c r="AB518" s="174"/>
      <c r="AC518" s="174"/>
      <c r="AD518" s="174"/>
      <c r="AE518" s="175"/>
      <c r="AF518" s="176"/>
      <c r="AG518" s="185"/>
      <c r="AH518" s="185"/>
      <c r="AI518" s="201"/>
      <c r="AJ518" s="273">
        <f ca="1">(COUNTA(OFFSET(D518,0,WEEKDAY($A$3,2)):AF518))+IF(AND((_xlfn.DAYS((EOMONTH($A$3,0)),$A$3)=27),(WEEKDAY($A$3,2))=1),0,(COUNTA(E518:(OFFSET(D518,0,(_xlfn.DAYS((EOMONTH($A$3,0)),$A$3))+(WEEKDAY($A$3,2))-28)))))</f>
        <v>2</v>
      </c>
    </row>
    <row r="519" spans="1:36" ht="16.5" customHeight="1" x14ac:dyDescent="0.25">
      <c r="A519" s="200" t="s">
        <v>7</v>
      </c>
      <c r="B519" s="177" t="s">
        <v>347</v>
      </c>
      <c r="C519" s="177">
        <v>4</v>
      </c>
      <c r="D519" s="177">
        <v>2</v>
      </c>
      <c r="E519" s="183" t="s">
        <v>495</v>
      </c>
      <c r="F519" s="174"/>
      <c r="G519" s="174"/>
      <c r="H519" s="174"/>
      <c r="I519" s="174"/>
      <c r="J519" s="175"/>
      <c r="K519" s="175"/>
      <c r="L519" s="183" t="s">
        <v>495</v>
      </c>
      <c r="M519" s="174"/>
      <c r="N519" s="174"/>
      <c r="O519" s="174"/>
      <c r="P519" s="174"/>
      <c r="Q519" s="175"/>
      <c r="R519" s="175"/>
      <c r="S519" s="183" t="s">
        <v>495</v>
      </c>
      <c r="T519" s="174"/>
      <c r="U519" s="174"/>
      <c r="V519" s="174"/>
      <c r="W519" s="174"/>
      <c r="X519" s="175"/>
      <c r="Y519" s="175"/>
      <c r="Z519" s="183" t="s">
        <v>495</v>
      </c>
      <c r="AA519" s="174"/>
      <c r="AB519" s="174"/>
      <c r="AC519" s="174"/>
      <c r="AD519" s="174"/>
      <c r="AE519" s="175"/>
      <c r="AF519" s="176"/>
      <c r="AG519" s="185"/>
      <c r="AH519" s="185"/>
      <c r="AI519" s="201"/>
      <c r="AJ519" s="273">
        <f ca="1">(COUNTA(OFFSET(D519,0,WEEKDAY($A$3,2)):AF519))+IF(AND((_xlfn.DAYS((EOMONTH($A$3,0)),$A$3)=27),(WEEKDAY($A$3,2))=1),0,(COUNTA(E519:(OFFSET(D519,0,(_xlfn.DAYS((EOMONTH($A$3,0)),$A$3))+(WEEKDAY($A$3,2))-28)))))</f>
        <v>4</v>
      </c>
    </row>
    <row r="520" spans="1:36" ht="16.5" customHeight="1" x14ac:dyDescent="0.25">
      <c r="A520" s="200" t="s">
        <v>7</v>
      </c>
      <c r="B520" s="177" t="s">
        <v>350</v>
      </c>
      <c r="C520" s="177">
        <v>4</v>
      </c>
      <c r="D520" s="177">
        <v>1325</v>
      </c>
      <c r="E520" s="183" t="s">
        <v>495</v>
      </c>
      <c r="F520" s="174"/>
      <c r="G520" s="174"/>
      <c r="H520" s="174"/>
      <c r="I520" s="174"/>
      <c r="J520" s="175"/>
      <c r="K520" s="175"/>
      <c r="L520" s="183" t="s">
        <v>495</v>
      </c>
      <c r="M520" s="174"/>
      <c r="N520" s="174"/>
      <c r="O520" s="174"/>
      <c r="P520" s="174"/>
      <c r="Q520" s="175"/>
      <c r="R520" s="175"/>
      <c r="S520" s="183" t="s">
        <v>495</v>
      </c>
      <c r="T520" s="174"/>
      <c r="U520" s="174"/>
      <c r="V520" s="174"/>
      <c r="W520" s="174"/>
      <c r="X520" s="175"/>
      <c r="Y520" s="175"/>
      <c r="Z520" s="183" t="s">
        <v>495</v>
      </c>
      <c r="AA520" s="174"/>
      <c r="AB520" s="174"/>
      <c r="AC520" s="174"/>
      <c r="AD520" s="174"/>
      <c r="AE520" s="175"/>
      <c r="AF520" s="176"/>
      <c r="AG520" s="185"/>
      <c r="AH520" s="185"/>
      <c r="AI520" s="201"/>
      <c r="AJ520" s="273">
        <f ca="1">(COUNTA(OFFSET(D520,0,WEEKDAY($A$3,2)):AF520))+IF(AND((_xlfn.DAYS((EOMONTH($A$3,0)),$A$3)=27),(WEEKDAY($A$3,2))=1),0,(COUNTA(E520:(OFFSET(D520,0,(_xlfn.DAYS((EOMONTH($A$3,0)),$A$3))+(WEEKDAY($A$3,2))-28)))))</f>
        <v>4</v>
      </c>
    </row>
    <row r="521" spans="1:36" ht="16.5" customHeight="1" x14ac:dyDescent="0.25">
      <c r="A521" s="200" t="s">
        <v>169</v>
      </c>
      <c r="B521" s="177" t="s">
        <v>346</v>
      </c>
      <c r="C521" s="177">
        <v>2</v>
      </c>
      <c r="D521" s="177">
        <v>6</v>
      </c>
      <c r="E521" s="183" t="s">
        <v>495</v>
      </c>
      <c r="F521" s="174"/>
      <c r="G521" s="174"/>
      <c r="H521" s="174"/>
      <c r="I521" s="174"/>
      <c r="J521" s="175"/>
      <c r="K521" s="175"/>
      <c r="L521" s="174"/>
      <c r="M521" s="174"/>
      <c r="N521" s="174"/>
      <c r="O521" s="174"/>
      <c r="P521" s="174"/>
      <c r="Q521" s="175"/>
      <c r="R521" s="175"/>
      <c r="S521" s="183" t="s">
        <v>495</v>
      </c>
      <c r="T521" s="174"/>
      <c r="U521" s="174"/>
      <c r="V521" s="174"/>
      <c r="W521" s="174"/>
      <c r="X521" s="175"/>
      <c r="Y521" s="175"/>
      <c r="Z521" s="174"/>
      <c r="AA521" s="174"/>
      <c r="AB521" s="174"/>
      <c r="AC521" s="174"/>
      <c r="AD521" s="174"/>
      <c r="AE521" s="175"/>
      <c r="AF521" s="176"/>
      <c r="AG521" s="185"/>
      <c r="AH521" s="185"/>
      <c r="AI521" s="201"/>
      <c r="AJ521" s="273">
        <f ca="1">(COUNTA(OFFSET(D521,0,WEEKDAY($A$3,2)):AF521))+IF(AND((_xlfn.DAYS((EOMONTH($A$3,0)),$A$3)=27),(WEEKDAY($A$3,2))=1),0,(COUNTA(E521:(OFFSET(D521,0,(_xlfn.DAYS((EOMONTH($A$3,0)),$A$3))+(WEEKDAY($A$3,2))-28)))))</f>
        <v>2</v>
      </c>
    </row>
    <row r="522" spans="1:36" ht="16.5" customHeight="1" x14ac:dyDescent="0.25">
      <c r="A522" s="200" t="s">
        <v>169</v>
      </c>
      <c r="B522" s="177" t="s">
        <v>347</v>
      </c>
      <c r="C522" s="177">
        <v>4</v>
      </c>
      <c r="D522" s="177">
        <v>1</v>
      </c>
      <c r="E522" s="183" t="s">
        <v>495</v>
      </c>
      <c r="F522" s="174"/>
      <c r="G522" s="174"/>
      <c r="H522" s="174"/>
      <c r="I522" s="174"/>
      <c r="J522" s="175"/>
      <c r="K522" s="175"/>
      <c r="L522" s="183" t="s">
        <v>495</v>
      </c>
      <c r="M522" s="174"/>
      <c r="N522" s="174"/>
      <c r="O522" s="174"/>
      <c r="P522" s="174"/>
      <c r="Q522" s="175"/>
      <c r="R522" s="175"/>
      <c r="S522" s="183" t="s">
        <v>495</v>
      </c>
      <c r="T522" s="174"/>
      <c r="U522" s="174"/>
      <c r="V522" s="174"/>
      <c r="W522" s="174"/>
      <c r="X522" s="175"/>
      <c r="Y522" s="175"/>
      <c r="Z522" s="183" t="s">
        <v>495</v>
      </c>
      <c r="AA522" s="174"/>
      <c r="AB522" s="174"/>
      <c r="AC522" s="174"/>
      <c r="AD522" s="174"/>
      <c r="AE522" s="175"/>
      <c r="AF522" s="176"/>
      <c r="AG522" s="185"/>
      <c r="AH522" s="185"/>
      <c r="AI522" s="201"/>
      <c r="AJ522" s="273">
        <f ca="1">(COUNTA(OFFSET(D522,0,WEEKDAY($A$3,2)):AF522))+IF(AND((_xlfn.DAYS((EOMONTH($A$3,0)),$A$3)=27),(WEEKDAY($A$3,2))=1),0,(COUNTA(E522:(OFFSET(D522,0,(_xlfn.DAYS((EOMONTH($A$3,0)),$A$3))+(WEEKDAY($A$3,2))-28)))))</f>
        <v>4</v>
      </c>
    </row>
    <row r="523" spans="1:36" ht="16.5" customHeight="1" x14ac:dyDescent="0.25">
      <c r="A523" s="200" t="s">
        <v>169</v>
      </c>
      <c r="B523" s="177" t="s">
        <v>350</v>
      </c>
      <c r="C523" s="177">
        <v>2</v>
      </c>
      <c r="D523" s="177">
        <v>404</v>
      </c>
      <c r="E523" s="183" t="s">
        <v>495</v>
      </c>
      <c r="F523" s="174"/>
      <c r="G523" s="174"/>
      <c r="H523" s="174"/>
      <c r="I523" s="174"/>
      <c r="J523" s="175"/>
      <c r="K523" s="175"/>
      <c r="L523" s="174"/>
      <c r="M523" s="174"/>
      <c r="N523" s="174"/>
      <c r="O523" s="174"/>
      <c r="P523" s="174"/>
      <c r="Q523" s="175"/>
      <c r="R523" s="175"/>
      <c r="S523" s="183" t="s">
        <v>495</v>
      </c>
      <c r="T523" s="174"/>
      <c r="U523" s="174"/>
      <c r="V523" s="174"/>
      <c r="W523" s="174"/>
      <c r="X523" s="175"/>
      <c r="Y523" s="175"/>
      <c r="Z523" s="174"/>
      <c r="AA523" s="174"/>
      <c r="AB523" s="174"/>
      <c r="AC523" s="174"/>
      <c r="AD523" s="174"/>
      <c r="AE523" s="175"/>
      <c r="AF523" s="176"/>
      <c r="AG523" s="185"/>
      <c r="AH523" s="185"/>
      <c r="AI523" s="201"/>
      <c r="AJ523" s="273">
        <f ca="1">(COUNTA(OFFSET(D523,0,WEEKDAY($A$3,2)):AF523))+IF(AND((_xlfn.DAYS((EOMONTH($A$3,0)),$A$3)=27),(WEEKDAY($A$3,2))=1),0,(COUNTA(E523:(OFFSET(D523,0,(_xlfn.DAYS((EOMONTH($A$3,0)),$A$3))+(WEEKDAY($A$3,2))-28)))))</f>
        <v>2</v>
      </c>
    </row>
    <row r="524" spans="1:36" ht="16.5" customHeight="1" x14ac:dyDescent="0.25">
      <c r="A524" s="200" t="s">
        <v>169</v>
      </c>
      <c r="B524" s="177" t="s">
        <v>391</v>
      </c>
      <c r="C524" s="177">
        <v>1</v>
      </c>
      <c r="D524" s="177">
        <v>404</v>
      </c>
      <c r="E524" s="183" t="s">
        <v>495</v>
      </c>
      <c r="F524" s="174"/>
      <c r="G524" s="174"/>
      <c r="H524" s="174"/>
      <c r="I524" s="174"/>
      <c r="J524" s="175"/>
      <c r="K524" s="175"/>
      <c r="L524" s="174"/>
      <c r="M524" s="174"/>
      <c r="N524" s="174"/>
      <c r="O524" s="174"/>
      <c r="P524" s="174"/>
      <c r="Q524" s="175"/>
      <c r="R524" s="175"/>
      <c r="S524" s="174"/>
      <c r="T524" s="174"/>
      <c r="U524" s="174"/>
      <c r="V524" s="174"/>
      <c r="W524" s="174"/>
      <c r="X524" s="175"/>
      <c r="Y524" s="175"/>
      <c r="Z524" s="174"/>
      <c r="AA524" s="174"/>
      <c r="AB524" s="174"/>
      <c r="AC524" s="174"/>
      <c r="AD524" s="174"/>
      <c r="AE524" s="175"/>
      <c r="AF524" s="176"/>
      <c r="AG524" s="185"/>
      <c r="AH524" s="185"/>
      <c r="AI524" s="201"/>
      <c r="AJ524" s="273">
        <f ca="1">(COUNTA(OFFSET(D524,0,WEEKDAY($A$3,2)):AF524))+IF(AND((_xlfn.DAYS((EOMONTH($A$3,0)),$A$3)=27),(WEEKDAY($A$3,2))=1),0,(COUNTA(E524:(OFFSET(D524,0,(_xlfn.DAYS((EOMONTH($A$3,0)),$A$3))+(WEEKDAY($A$3,2))-28)))))</f>
        <v>1</v>
      </c>
    </row>
    <row r="525" spans="1:36" ht="16.5" customHeight="1" x14ac:dyDescent="0.25">
      <c r="A525" s="200" t="s">
        <v>87</v>
      </c>
      <c r="B525" s="177" t="s">
        <v>347</v>
      </c>
      <c r="C525" s="177">
        <v>2</v>
      </c>
      <c r="D525" s="177">
        <v>1</v>
      </c>
      <c r="E525" s="183" t="s">
        <v>495</v>
      </c>
      <c r="F525" s="174"/>
      <c r="G525" s="174"/>
      <c r="H525" s="174"/>
      <c r="I525" s="174"/>
      <c r="J525" s="175"/>
      <c r="K525" s="175"/>
      <c r="L525" s="174"/>
      <c r="M525" s="174"/>
      <c r="N525" s="174"/>
      <c r="O525" s="174"/>
      <c r="P525" s="174"/>
      <c r="Q525" s="175"/>
      <c r="R525" s="175"/>
      <c r="S525" s="183" t="s">
        <v>495</v>
      </c>
      <c r="T525" s="174"/>
      <c r="U525" s="174"/>
      <c r="V525" s="174"/>
      <c r="W525" s="174"/>
      <c r="X525" s="175"/>
      <c r="Y525" s="175"/>
      <c r="Z525" s="174"/>
      <c r="AA525" s="174"/>
      <c r="AB525" s="174"/>
      <c r="AC525" s="174"/>
      <c r="AD525" s="174"/>
      <c r="AE525" s="175"/>
      <c r="AF525" s="176"/>
      <c r="AG525" s="185"/>
      <c r="AH525" s="185"/>
      <c r="AI525" s="201"/>
      <c r="AJ525" s="273">
        <f ca="1">(COUNTA(OFFSET(D525,0,WEEKDAY($A$3,2)):AF525))+IF(AND((_xlfn.DAYS((EOMONTH($A$3,0)),$A$3)=27),(WEEKDAY($A$3,2))=1),0,(COUNTA(E525:(OFFSET(D525,0,(_xlfn.DAYS((EOMONTH($A$3,0)),$A$3))+(WEEKDAY($A$3,2))-28)))))</f>
        <v>2</v>
      </c>
    </row>
    <row r="526" spans="1:36" ht="16.5" customHeight="1" x14ac:dyDescent="0.25">
      <c r="A526" s="200" t="s">
        <v>87</v>
      </c>
      <c r="B526" s="177" t="s">
        <v>347</v>
      </c>
      <c r="C526" s="177">
        <v>4</v>
      </c>
      <c r="D526" s="177">
        <v>1</v>
      </c>
      <c r="E526" s="183" t="s">
        <v>495</v>
      </c>
      <c r="F526" s="174"/>
      <c r="G526" s="174"/>
      <c r="H526" s="174"/>
      <c r="I526" s="174"/>
      <c r="J526" s="175"/>
      <c r="K526" s="175"/>
      <c r="L526" s="183" t="s">
        <v>495</v>
      </c>
      <c r="M526" s="174"/>
      <c r="N526" s="174"/>
      <c r="O526" s="174"/>
      <c r="P526" s="174"/>
      <c r="Q526" s="175"/>
      <c r="R526" s="175"/>
      <c r="S526" s="183" t="s">
        <v>495</v>
      </c>
      <c r="T526" s="174"/>
      <c r="U526" s="174"/>
      <c r="V526" s="174"/>
      <c r="W526" s="174"/>
      <c r="X526" s="175"/>
      <c r="Y526" s="175"/>
      <c r="Z526" s="183" t="s">
        <v>495</v>
      </c>
      <c r="AA526" s="174"/>
      <c r="AB526" s="174"/>
      <c r="AC526" s="174"/>
      <c r="AD526" s="174"/>
      <c r="AE526" s="175"/>
      <c r="AF526" s="176"/>
      <c r="AG526" s="185"/>
      <c r="AH526" s="185"/>
      <c r="AI526" s="201"/>
      <c r="AJ526" s="273">
        <f ca="1">(COUNTA(OFFSET(D526,0,WEEKDAY($A$3,2)):AF526))+IF(AND((_xlfn.DAYS((EOMONTH($A$3,0)),$A$3)=27),(WEEKDAY($A$3,2))=1),0,(COUNTA(E526:(OFFSET(D526,0,(_xlfn.DAYS((EOMONTH($A$3,0)),$A$3))+(WEEKDAY($A$3,2))-28)))))</f>
        <v>4</v>
      </c>
    </row>
    <row r="527" spans="1:36" ht="16.5" customHeight="1" x14ac:dyDescent="0.25">
      <c r="A527" s="200" t="s">
        <v>87</v>
      </c>
      <c r="B527" s="177" t="s">
        <v>350</v>
      </c>
      <c r="C527" s="177">
        <v>4</v>
      </c>
      <c r="D527" s="177">
        <v>383</v>
      </c>
      <c r="E527" s="183" t="s">
        <v>495</v>
      </c>
      <c r="F527" s="174"/>
      <c r="G527" s="174"/>
      <c r="H527" s="174"/>
      <c r="I527" s="174"/>
      <c r="J527" s="175"/>
      <c r="K527" s="175"/>
      <c r="L527" s="183" t="s">
        <v>495</v>
      </c>
      <c r="M527" s="174"/>
      <c r="N527" s="174"/>
      <c r="O527" s="174"/>
      <c r="P527" s="174"/>
      <c r="Q527" s="175"/>
      <c r="R527" s="175"/>
      <c r="S527" s="183" t="s">
        <v>495</v>
      </c>
      <c r="T527" s="174"/>
      <c r="U527" s="174"/>
      <c r="V527" s="174"/>
      <c r="W527" s="174"/>
      <c r="X527" s="175"/>
      <c r="Y527" s="175"/>
      <c r="Z527" s="183" t="s">
        <v>495</v>
      </c>
      <c r="AA527" s="174"/>
      <c r="AB527" s="174"/>
      <c r="AC527" s="174"/>
      <c r="AD527" s="174"/>
      <c r="AE527" s="175"/>
      <c r="AF527" s="176"/>
      <c r="AG527" s="185"/>
      <c r="AH527" s="185"/>
      <c r="AI527" s="201"/>
      <c r="AJ527" s="273">
        <f ca="1">(COUNTA(OFFSET(D527,0,WEEKDAY($A$3,2)):AF527))+IF(AND((_xlfn.DAYS((EOMONTH($A$3,0)),$A$3)=27),(WEEKDAY($A$3,2))=1),0,(COUNTA(E527:(OFFSET(D527,0,(_xlfn.DAYS((EOMONTH($A$3,0)),$A$3))+(WEEKDAY($A$3,2))-28)))))</f>
        <v>4</v>
      </c>
    </row>
    <row r="528" spans="1:36" ht="16.5" customHeight="1" x14ac:dyDescent="0.25">
      <c r="A528" s="200" t="s">
        <v>87</v>
      </c>
      <c r="B528" s="177" t="s">
        <v>391</v>
      </c>
      <c r="C528" s="177">
        <v>1</v>
      </c>
      <c r="D528" s="177">
        <v>405</v>
      </c>
      <c r="E528" s="183" t="s">
        <v>495</v>
      </c>
      <c r="F528" s="174"/>
      <c r="G528" s="174"/>
      <c r="H528" s="174"/>
      <c r="I528" s="174"/>
      <c r="J528" s="175"/>
      <c r="K528" s="175"/>
      <c r="L528" s="174"/>
      <c r="M528" s="174"/>
      <c r="N528" s="174"/>
      <c r="O528" s="174"/>
      <c r="P528" s="174"/>
      <c r="Q528" s="175"/>
      <c r="R528" s="175"/>
      <c r="S528" s="174"/>
      <c r="T528" s="174"/>
      <c r="U528" s="174"/>
      <c r="V528" s="174"/>
      <c r="W528" s="174"/>
      <c r="X528" s="175"/>
      <c r="Y528" s="175"/>
      <c r="Z528" s="174"/>
      <c r="AA528" s="174"/>
      <c r="AB528" s="174"/>
      <c r="AC528" s="174"/>
      <c r="AD528" s="174"/>
      <c r="AE528" s="175"/>
      <c r="AF528" s="176"/>
      <c r="AG528" s="185"/>
      <c r="AH528" s="185"/>
      <c r="AI528" s="201"/>
      <c r="AJ528" s="273">
        <f ca="1">(COUNTA(OFFSET(D528,0,WEEKDAY($A$3,2)):AF528))+IF(AND((_xlfn.DAYS((EOMONTH($A$3,0)),$A$3)=27),(WEEKDAY($A$3,2))=1),0,(COUNTA(E528:(OFFSET(D528,0,(_xlfn.DAYS((EOMONTH($A$3,0)),$A$3))+(WEEKDAY($A$3,2))-28)))))</f>
        <v>1</v>
      </c>
    </row>
    <row r="529" spans="1:36" ht="16.5" customHeight="1" x14ac:dyDescent="0.25">
      <c r="A529" s="200" t="s">
        <v>88</v>
      </c>
      <c r="B529" s="177" t="s">
        <v>346</v>
      </c>
      <c r="C529" s="177">
        <v>4</v>
      </c>
      <c r="D529" s="177">
        <v>20</v>
      </c>
      <c r="E529" s="183" t="s">
        <v>495</v>
      </c>
      <c r="F529" s="174"/>
      <c r="G529" s="174"/>
      <c r="H529" s="174"/>
      <c r="I529" s="174"/>
      <c r="J529" s="175"/>
      <c r="K529" s="175"/>
      <c r="L529" s="183" t="s">
        <v>495</v>
      </c>
      <c r="M529" s="174"/>
      <c r="N529" s="174"/>
      <c r="O529" s="174"/>
      <c r="P529" s="174"/>
      <c r="Q529" s="175"/>
      <c r="R529" s="175"/>
      <c r="S529" s="183" t="s">
        <v>495</v>
      </c>
      <c r="T529" s="174"/>
      <c r="U529" s="174"/>
      <c r="V529" s="174"/>
      <c r="W529" s="174"/>
      <c r="X529" s="175"/>
      <c r="Y529" s="175"/>
      <c r="Z529" s="183" t="s">
        <v>495</v>
      </c>
      <c r="AA529" s="174"/>
      <c r="AB529" s="174"/>
      <c r="AC529" s="174"/>
      <c r="AD529" s="174"/>
      <c r="AE529" s="175"/>
      <c r="AF529" s="176"/>
      <c r="AG529" s="185"/>
      <c r="AH529" s="185"/>
      <c r="AI529" s="201"/>
      <c r="AJ529" s="273">
        <f ca="1">(COUNTA(OFFSET(D529,0,WEEKDAY($A$3,2)):AF529))+IF(AND((_xlfn.DAYS((EOMONTH($A$3,0)),$A$3)=27),(WEEKDAY($A$3,2))=1),0,(COUNTA(E529:(OFFSET(D529,0,(_xlfn.DAYS((EOMONTH($A$3,0)),$A$3))+(WEEKDAY($A$3,2))-28)))))</f>
        <v>4</v>
      </c>
    </row>
    <row r="530" spans="1:36" ht="16.5" customHeight="1" x14ac:dyDescent="0.25">
      <c r="A530" s="200" t="s">
        <v>88</v>
      </c>
      <c r="B530" s="177" t="s">
        <v>347</v>
      </c>
      <c r="C530" s="177">
        <v>2</v>
      </c>
      <c r="D530" s="177">
        <v>2</v>
      </c>
      <c r="E530" s="183" t="s">
        <v>495</v>
      </c>
      <c r="F530" s="174"/>
      <c r="G530" s="174"/>
      <c r="H530" s="174"/>
      <c r="I530" s="174"/>
      <c r="J530" s="175"/>
      <c r="K530" s="175"/>
      <c r="L530" s="174"/>
      <c r="M530" s="174"/>
      <c r="N530" s="174"/>
      <c r="O530" s="174"/>
      <c r="P530" s="174"/>
      <c r="Q530" s="175"/>
      <c r="R530" s="175"/>
      <c r="S530" s="183" t="s">
        <v>495</v>
      </c>
      <c r="T530" s="174"/>
      <c r="U530" s="174"/>
      <c r="V530" s="174"/>
      <c r="W530" s="174"/>
      <c r="X530" s="175"/>
      <c r="Y530" s="175"/>
      <c r="Z530" s="174"/>
      <c r="AA530" s="174"/>
      <c r="AB530" s="174"/>
      <c r="AC530" s="174"/>
      <c r="AD530" s="174"/>
      <c r="AE530" s="175"/>
      <c r="AF530" s="176"/>
      <c r="AG530" s="185"/>
      <c r="AH530" s="185"/>
      <c r="AI530" s="201"/>
      <c r="AJ530" s="273">
        <f ca="1">(COUNTA(OFFSET(D530,0,WEEKDAY($A$3,2)):AF530))+IF(AND((_xlfn.DAYS((EOMONTH($A$3,0)),$A$3)=27),(WEEKDAY($A$3,2))=1),0,(COUNTA(E530:(OFFSET(D530,0,(_xlfn.DAYS((EOMONTH($A$3,0)),$A$3))+(WEEKDAY($A$3,2))-28)))))</f>
        <v>2</v>
      </c>
    </row>
    <row r="531" spans="1:36" ht="16.5" customHeight="1" x14ac:dyDescent="0.25">
      <c r="A531" s="200" t="s">
        <v>88</v>
      </c>
      <c r="B531" s="177" t="s">
        <v>350</v>
      </c>
      <c r="C531" s="177">
        <v>4</v>
      </c>
      <c r="D531" s="177">
        <v>118</v>
      </c>
      <c r="E531" s="183" t="s">
        <v>495</v>
      </c>
      <c r="F531" s="174"/>
      <c r="G531" s="174"/>
      <c r="H531" s="174"/>
      <c r="I531" s="174"/>
      <c r="J531" s="175"/>
      <c r="K531" s="175"/>
      <c r="L531" s="183" t="s">
        <v>495</v>
      </c>
      <c r="M531" s="174"/>
      <c r="N531" s="174"/>
      <c r="O531" s="174"/>
      <c r="P531" s="174"/>
      <c r="Q531" s="175"/>
      <c r="R531" s="175"/>
      <c r="S531" s="183" t="s">
        <v>495</v>
      </c>
      <c r="T531" s="174"/>
      <c r="U531" s="174"/>
      <c r="V531" s="174"/>
      <c r="W531" s="174"/>
      <c r="X531" s="175"/>
      <c r="Y531" s="175"/>
      <c r="Z531" s="183" t="s">
        <v>495</v>
      </c>
      <c r="AA531" s="174"/>
      <c r="AB531" s="174"/>
      <c r="AC531" s="174"/>
      <c r="AD531" s="174"/>
      <c r="AE531" s="175"/>
      <c r="AF531" s="176"/>
      <c r="AG531" s="185"/>
      <c r="AH531" s="185"/>
      <c r="AI531" s="201"/>
      <c r="AJ531" s="273">
        <f ca="1">(COUNTA(OFFSET(D531,0,WEEKDAY($A$3,2)):AF531))+IF(AND((_xlfn.DAYS((EOMONTH($A$3,0)),$A$3)=27),(WEEKDAY($A$3,2))=1),0,(COUNTA(E531:(OFFSET(D531,0,(_xlfn.DAYS((EOMONTH($A$3,0)),$A$3))+(WEEKDAY($A$3,2))-28)))))</f>
        <v>4</v>
      </c>
    </row>
    <row r="532" spans="1:36" ht="16.5" customHeight="1" x14ac:dyDescent="0.25">
      <c r="A532" s="200" t="s">
        <v>88</v>
      </c>
      <c r="B532" s="177" t="s">
        <v>391</v>
      </c>
      <c r="C532" s="177">
        <v>1</v>
      </c>
      <c r="D532" s="177">
        <v>120</v>
      </c>
      <c r="E532" s="183" t="s">
        <v>495</v>
      </c>
      <c r="F532" s="174"/>
      <c r="G532" s="174"/>
      <c r="H532" s="174"/>
      <c r="I532" s="174"/>
      <c r="J532" s="175"/>
      <c r="K532" s="175"/>
      <c r="L532" s="174"/>
      <c r="M532" s="174"/>
      <c r="N532" s="174"/>
      <c r="O532" s="174"/>
      <c r="P532" s="174"/>
      <c r="Q532" s="175"/>
      <c r="R532" s="175"/>
      <c r="S532" s="174"/>
      <c r="T532" s="174"/>
      <c r="U532" s="174"/>
      <c r="V532" s="174"/>
      <c r="W532" s="174"/>
      <c r="X532" s="175"/>
      <c r="Y532" s="175"/>
      <c r="Z532" s="174"/>
      <c r="AA532" s="174"/>
      <c r="AB532" s="174"/>
      <c r="AC532" s="174"/>
      <c r="AD532" s="174"/>
      <c r="AE532" s="175"/>
      <c r="AF532" s="176"/>
      <c r="AG532" s="185"/>
      <c r="AH532" s="185"/>
      <c r="AI532" s="201"/>
      <c r="AJ532" s="273">
        <f ca="1">(COUNTA(OFFSET(D532,0,WEEKDAY($A$3,2)):AF532))+IF(AND((_xlfn.DAYS((EOMONTH($A$3,0)),$A$3)=27),(WEEKDAY($A$3,2))=1),0,(COUNTA(E532:(OFFSET(D532,0,(_xlfn.DAYS((EOMONTH($A$3,0)),$A$3))+(WEEKDAY($A$3,2))-28)))))</f>
        <v>1</v>
      </c>
    </row>
    <row r="533" spans="1:36" ht="16.5" customHeight="1" x14ac:dyDescent="0.25">
      <c r="A533" s="200" t="s">
        <v>170</v>
      </c>
      <c r="B533" s="177" t="s">
        <v>347</v>
      </c>
      <c r="C533" s="177">
        <v>20</v>
      </c>
      <c r="D533" s="177">
        <v>2</v>
      </c>
      <c r="E533" s="183" t="s">
        <v>495</v>
      </c>
      <c r="F533" s="183" t="s">
        <v>495</v>
      </c>
      <c r="G533" s="183" t="s">
        <v>495</v>
      </c>
      <c r="H533" s="183" t="s">
        <v>495</v>
      </c>
      <c r="I533" s="183" t="s">
        <v>495</v>
      </c>
      <c r="J533" s="175"/>
      <c r="K533" s="175"/>
      <c r="L533" s="183" t="s">
        <v>495</v>
      </c>
      <c r="M533" s="183" t="s">
        <v>495</v>
      </c>
      <c r="N533" s="183" t="s">
        <v>495</v>
      </c>
      <c r="O533" s="183" t="s">
        <v>495</v>
      </c>
      <c r="P533" s="183" t="s">
        <v>495</v>
      </c>
      <c r="Q533" s="175"/>
      <c r="R533" s="175"/>
      <c r="S533" s="183" t="s">
        <v>495</v>
      </c>
      <c r="T533" s="183" t="s">
        <v>495</v>
      </c>
      <c r="U533" s="183" t="s">
        <v>495</v>
      </c>
      <c r="V533" s="183" t="s">
        <v>495</v>
      </c>
      <c r="W533" s="183" t="s">
        <v>495</v>
      </c>
      <c r="X533" s="175"/>
      <c r="Y533" s="175"/>
      <c r="Z533" s="183" t="s">
        <v>495</v>
      </c>
      <c r="AA533" s="183" t="s">
        <v>495</v>
      </c>
      <c r="AB533" s="183" t="s">
        <v>495</v>
      </c>
      <c r="AC533" s="183" t="s">
        <v>495</v>
      </c>
      <c r="AD533" s="183" t="s">
        <v>495</v>
      </c>
      <c r="AE533" s="175"/>
      <c r="AF533" s="176"/>
      <c r="AG533" s="185"/>
      <c r="AH533" s="185"/>
      <c r="AI533" s="201"/>
      <c r="AJ533" s="273">
        <f ca="1">(COUNTA(OFFSET(D533,0,WEEKDAY($A$3,2)):AF533))+IF(AND((_xlfn.DAYS((EOMONTH($A$3,0)),$A$3)=27),(WEEKDAY($A$3,2))=1),0,(COUNTA(E533:(OFFSET(D533,0,(_xlfn.DAYS((EOMONTH($A$3,0)),$A$3))+(WEEKDAY($A$3,2))-28)))))</f>
        <v>20</v>
      </c>
    </row>
    <row r="534" spans="1:36" ht="16.5" customHeight="1" x14ac:dyDescent="0.25">
      <c r="A534" s="200" t="s">
        <v>170</v>
      </c>
      <c r="B534" s="177" t="s">
        <v>350</v>
      </c>
      <c r="C534" s="177">
        <v>4</v>
      </c>
      <c r="D534" s="177">
        <v>1003</v>
      </c>
      <c r="E534" s="183" t="s">
        <v>495</v>
      </c>
      <c r="F534" s="174"/>
      <c r="G534" s="174"/>
      <c r="H534" s="174"/>
      <c r="I534" s="174"/>
      <c r="J534" s="175"/>
      <c r="K534" s="175"/>
      <c r="L534" s="183" t="s">
        <v>495</v>
      </c>
      <c r="M534" s="174"/>
      <c r="N534" s="174"/>
      <c r="O534" s="174"/>
      <c r="P534" s="174"/>
      <c r="Q534" s="175"/>
      <c r="R534" s="175"/>
      <c r="S534" s="183" t="s">
        <v>495</v>
      </c>
      <c r="T534" s="174"/>
      <c r="U534" s="174"/>
      <c r="V534" s="174"/>
      <c r="W534" s="174"/>
      <c r="X534" s="175"/>
      <c r="Y534" s="175"/>
      <c r="Z534" s="183" t="s">
        <v>495</v>
      </c>
      <c r="AA534" s="174"/>
      <c r="AB534" s="174"/>
      <c r="AC534" s="174"/>
      <c r="AD534" s="174"/>
      <c r="AE534" s="175"/>
      <c r="AF534" s="176"/>
      <c r="AG534" s="185"/>
      <c r="AH534" s="185"/>
      <c r="AI534" s="201"/>
      <c r="AJ534" s="273">
        <f ca="1">(COUNTA(OFFSET(D534,0,WEEKDAY($A$3,2)):AF534))+IF(AND((_xlfn.DAYS((EOMONTH($A$3,0)),$A$3)=27),(WEEKDAY($A$3,2))=1),0,(COUNTA(E534:(OFFSET(D534,0,(_xlfn.DAYS((EOMONTH($A$3,0)),$A$3))+(WEEKDAY($A$3,2))-28)))))</f>
        <v>4</v>
      </c>
    </row>
    <row r="535" spans="1:36" ht="16.5" customHeight="1" x14ac:dyDescent="0.25">
      <c r="A535" s="200" t="s">
        <v>170</v>
      </c>
      <c r="B535" s="177" t="s">
        <v>350</v>
      </c>
      <c r="C535" s="177">
        <v>12</v>
      </c>
      <c r="D535" s="177">
        <v>190</v>
      </c>
      <c r="E535" s="183" t="s">
        <v>495</v>
      </c>
      <c r="F535" s="174"/>
      <c r="G535" s="183" t="s">
        <v>495</v>
      </c>
      <c r="H535" s="174"/>
      <c r="I535" s="183" t="s">
        <v>495</v>
      </c>
      <c r="J535" s="175"/>
      <c r="K535" s="175"/>
      <c r="L535" s="183" t="s">
        <v>495</v>
      </c>
      <c r="M535" s="174"/>
      <c r="N535" s="183" t="s">
        <v>495</v>
      </c>
      <c r="O535" s="174"/>
      <c r="P535" s="183" t="s">
        <v>495</v>
      </c>
      <c r="Q535" s="175"/>
      <c r="R535" s="175"/>
      <c r="S535" s="183" t="s">
        <v>495</v>
      </c>
      <c r="T535" s="174"/>
      <c r="U535" s="183" t="s">
        <v>495</v>
      </c>
      <c r="V535" s="174"/>
      <c r="W535" s="183" t="s">
        <v>495</v>
      </c>
      <c r="X535" s="175"/>
      <c r="Y535" s="175"/>
      <c r="Z535" s="183" t="s">
        <v>495</v>
      </c>
      <c r="AA535" s="174"/>
      <c r="AB535" s="183" t="s">
        <v>495</v>
      </c>
      <c r="AC535" s="174"/>
      <c r="AD535" s="183" t="s">
        <v>495</v>
      </c>
      <c r="AE535" s="175"/>
      <c r="AF535" s="176"/>
      <c r="AG535" s="185"/>
      <c r="AH535" s="185"/>
      <c r="AI535" s="201"/>
      <c r="AJ535" s="273">
        <f ca="1">(COUNTA(OFFSET(D535,0,WEEKDAY($A$3,2)):AF535))+IF(AND((_xlfn.DAYS((EOMONTH($A$3,0)),$A$3)=27),(WEEKDAY($A$3,2))=1),0,(COUNTA(E535:(OFFSET(D535,0,(_xlfn.DAYS((EOMONTH($A$3,0)),$A$3))+(WEEKDAY($A$3,2))-28)))))</f>
        <v>12</v>
      </c>
    </row>
    <row r="536" spans="1:36" ht="16.5" customHeight="1" x14ac:dyDescent="0.25">
      <c r="A536" s="200" t="s">
        <v>170</v>
      </c>
      <c r="B536" s="177" t="s">
        <v>391</v>
      </c>
      <c r="C536" s="177">
        <v>1</v>
      </c>
      <c r="D536" s="177">
        <v>1230</v>
      </c>
      <c r="E536" s="183" t="s">
        <v>495</v>
      </c>
      <c r="F536" s="174"/>
      <c r="G536" s="174"/>
      <c r="H536" s="174"/>
      <c r="I536" s="174"/>
      <c r="J536" s="175"/>
      <c r="K536" s="175"/>
      <c r="L536" s="174"/>
      <c r="M536" s="174"/>
      <c r="N536" s="174"/>
      <c r="O536" s="174"/>
      <c r="P536" s="174"/>
      <c r="Q536" s="175"/>
      <c r="R536" s="175"/>
      <c r="S536" s="174"/>
      <c r="T536" s="174"/>
      <c r="U536" s="174"/>
      <c r="V536" s="174"/>
      <c r="W536" s="174"/>
      <c r="X536" s="175"/>
      <c r="Y536" s="175"/>
      <c r="Z536" s="174"/>
      <c r="AA536" s="174"/>
      <c r="AB536" s="174"/>
      <c r="AC536" s="174"/>
      <c r="AD536" s="174"/>
      <c r="AE536" s="175"/>
      <c r="AF536" s="176"/>
      <c r="AG536" s="185"/>
      <c r="AH536" s="185"/>
      <c r="AI536" s="201"/>
      <c r="AJ536" s="273">
        <f ca="1">(COUNTA(OFFSET(D536,0,WEEKDAY($A$3,2)):AF536))+IF(AND((_xlfn.DAYS((EOMONTH($A$3,0)),$A$3)=27),(WEEKDAY($A$3,2))=1),0,(COUNTA(E536:(OFFSET(D536,0,(_xlfn.DAYS((EOMONTH($A$3,0)),$A$3))+(WEEKDAY($A$3,2))-28)))))</f>
        <v>1</v>
      </c>
    </row>
    <row r="537" spans="1:36" ht="16.5" customHeight="1" x14ac:dyDescent="0.25">
      <c r="A537" s="200" t="s">
        <v>19</v>
      </c>
      <c r="B537" s="177" t="s">
        <v>347</v>
      </c>
      <c r="C537" s="177">
        <v>4</v>
      </c>
      <c r="D537" s="177">
        <v>2</v>
      </c>
      <c r="E537" s="183" t="s">
        <v>495</v>
      </c>
      <c r="F537" s="174"/>
      <c r="G537" s="174"/>
      <c r="H537" s="174"/>
      <c r="I537" s="174"/>
      <c r="J537" s="175"/>
      <c r="K537" s="175"/>
      <c r="L537" s="183" t="s">
        <v>495</v>
      </c>
      <c r="M537" s="174"/>
      <c r="N537" s="174"/>
      <c r="O537" s="174"/>
      <c r="P537" s="174"/>
      <c r="Q537" s="175"/>
      <c r="R537" s="175"/>
      <c r="S537" s="183" t="s">
        <v>495</v>
      </c>
      <c r="T537" s="174"/>
      <c r="U537" s="174"/>
      <c r="V537" s="174"/>
      <c r="W537" s="174"/>
      <c r="X537" s="175"/>
      <c r="Y537" s="175"/>
      <c r="Z537" s="183" t="s">
        <v>495</v>
      </c>
      <c r="AA537" s="174"/>
      <c r="AB537" s="174"/>
      <c r="AC537" s="174"/>
      <c r="AD537" s="174"/>
      <c r="AE537" s="175"/>
      <c r="AF537" s="176"/>
      <c r="AG537" s="185"/>
      <c r="AH537" s="185"/>
      <c r="AI537" s="201"/>
      <c r="AJ537" s="273">
        <f ca="1">(COUNTA(OFFSET(D537,0,WEEKDAY($A$3,2)):AF537))+IF(AND((_xlfn.DAYS((EOMONTH($A$3,0)),$A$3)=27),(WEEKDAY($A$3,2))=1),0,(COUNTA(E537:(OFFSET(D537,0,(_xlfn.DAYS((EOMONTH($A$3,0)),$A$3))+(WEEKDAY($A$3,2))-28)))))</f>
        <v>4</v>
      </c>
    </row>
    <row r="538" spans="1:36" ht="16.5" customHeight="1" x14ac:dyDescent="0.25">
      <c r="A538" s="200" t="s">
        <v>19</v>
      </c>
      <c r="B538" s="177" t="s">
        <v>350</v>
      </c>
      <c r="C538" s="177">
        <v>4</v>
      </c>
      <c r="D538" s="177">
        <v>1206</v>
      </c>
      <c r="E538" s="183" t="s">
        <v>495</v>
      </c>
      <c r="F538" s="174"/>
      <c r="G538" s="174"/>
      <c r="H538" s="174"/>
      <c r="I538" s="174"/>
      <c r="J538" s="175"/>
      <c r="K538" s="175"/>
      <c r="L538" s="183" t="s">
        <v>495</v>
      </c>
      <c r="M538" s="174"/>
      <c r="N538" s="174"/>
      <c r="O538" s="174"/>
      <c r="P538" s="174"/>
      <c r="Q538" s="175"/>
      <c r="R538" s="175"/>
      <c r="S538" s="183" t="s">
        <v>495</v>
      </c>
      <c r="T538" s="174"/>
      <c r="U538" s="174"/>
      <c r="V538" s="174"/>
      <c r="W538" s="174"/>
      <c r="X538" s="175"/>
      <c r="Y538" s="175"/>
      <c r="Z538" s="183" t="s">
        <v>495</v>
      </c>
      <c r="AA538" s="174"/>
      <c r="AB538" s="174"/>
      <c r="AC538" s="174"/>
      <c r="AD538" s="174"/>
      <c r="AE538" s="175"/>
      <c r="AF538" s="176"/>
      <c r="AG538" s="185"/>
      <c r="AH538" s="185"/>
      <c r="AI538" s="201"/>
      <c r="AJ538" s="273">
        <f ca="1">(COUNTA(OFFSET(D538,0,WEEKDAY($A$3,2)):AF538))+IF(AND((_xlfn.DAYS((EOMONTH($A$3,0)),$A$3)=27),(WEEKDAY($A$3,2))=1),0,(COUNTA(E538:(OFFSET(D538,0,(_xlfn.DAYS((EOMONTH($A$3,0)),$A$3))+(WEEKDAY($A$3,2))-28)))))</f>
        <v>4</v>
      </c>
    </row>
    <row r="539" spans="1:36" ht="16.5" customHeight="1" x14ac:dyDescent="0.25">
      <c r="A539" s="200" t="s">
        <v>89</v>
      </c>
      <c r="B539" s="177" t="s">
        <v>345</v>
      </c>
      <c r="C539" s="177">
        <v>4</v>
      </c>
      <c r="D539" s="177">
        <v>2</v>
      </c>
      <c r="E539" s="183" t="s">
        <v>495</v>
      </c>
      <c r="F539" s="174"/>
      <c r="G539" s="174"/>
      <c r="H539" s="174"/>
      <c r="I539" s="174"/>
      <c r="J539" s="175"/>
      <c r="K539" s="175"/>
      <c r="L539" s="183" t="s">
        <v>495</v>
      </c>
      <c r="M539" s="174"/>
      <c r="N539" s="174"/>
      <c r="O539" s="174"/>
      <c r="P539" s="174"/>
      <c r="Q539" s="175"/>
      <c r="R539" s="175"/>
      <c r="S539" s="183" t="s">
        <v>495</v>
      </c>
      <c r="T539" s="174"/>
      <c r="U539" s="174"/>
      <c r="V539" s="174"/>
      <c r="W539" s="174"/>
      <c r="X539" s="175"/>
      <c r="Y539" s="175"/>
      <c r="Z539" s="183" t="s">
        <v>495</v>
      </c>
      <c r="AA539" s="174"/>
      <c r="AB539" s="174"/>
      <c r="AC539" s="174"/>
      <c r="AD539" s="174"/>
      <c r="AE539" s="175"/>
      <c r="AF539" s="176"/>
      <c r="AG539" s="185"/>
      <c r="AH539" s="185"/>
      <c r="AI539" s="201"/>
      <c r="AJ539" s="273">
        <f ca="1">(COUNTA(OFFSET(D539,0,WEEKDAY($A$3,2)):AF539))+IF(AND((_xlfn.DAYS((EOMONTH($A$3,0)),$A$3)=27),(WEEKDAY($A$3,2))=1),0,(COUNTA(E539:(OFFSET(D539,0,(_xlfn.DAYS((EOMONTH($A$3,0)),$A$3))+(WEEKDAY($A$3,2))-28)))))</f>
        <v>4</v>
      </c>
    </row>
    <row r="540" spans="1:36" ht="16.5" customHeight="1" x14ac:dyDescent="0.25">
      <c r="A540" s="200" t="s">
        <v>89</v>
      </c>
      <c r="B540" s="177" t="s">
        <v>347</v>
      </c>
      <c r="C540" s="177">
        <v>4</v>
      </c>
      <c r="D540" s="177">
        <v>4</v>
      </c>
      <c r="E540" s="183" t="s">
        <v>495</v>
      </c>
      <c r="F540" s="174"/>
      <c r="G540" s="174"/>
      <c r="H540" s="174"/>
      <c r="I540" s="174"/>
      <c r="J540" s="175"/>
      <c r="K540" s="175"/>
      <c r="L540" s="183" t="s">
        <v>495</v>
      </c>
      <c r="M540" s="174"/>
      <c r="N540" s="174"/>
      <c r="O540" s="174"/>
      <c r="P540" s="174"/>
      <c r="Q540" s="175"/>
      <c r="R540" s="175"/>
      <c r="S540" s="183" t="s">
        <v>495</v>
      </c>
      <c r="T540" s="174"/>
      <c r="U540" s="174"/>
      <c r="V540" s="174"/>
      <c r="W540" s="174"/>
      <c r="X540" s="175"/>
      <c r="Y540" s="175"/>
      <c r="Z540" s="183" t="s">
        <v>495</v>
      </c>
      <c r="AA540" s="174"/>
      <c r="AB540" s="174"/>
      <c r="AC540" s="174"/>
      <c r="AD540" s="174"/>
      <c r="AE540" s="175"/>
      <c r="AF540" s="176"/>
      <c r="AG540" s="185"/>
      <c r="AH540" s="185"/>
      <c r="AI540" s="201"/>
      <c r="AJ540" s="273">
        <f ca="1">(COUNTA(OFFSET(D540,0,WEEKDAY($A$3,2)):AF540))+IF(AND((_xlfn.DAYS((EOMONTH($A$3,0)),$A$3)=27),(WEEKDAY($A$3,2))=1),0,(COUNTA(E540:(OFFSET(D540,0,(_xlfn.DAYS((EOMONTH($A$3,0)),$A$3))+(WEEKDAY($A$3,2))-28)))))</f>
        <v>4</v>
      </c>
    </row>
    <row r="541" spans="1:36" ht="16.5" customHeight="1" x14ac:dyDescent="0.25">
      <c r="A541" s="200" t="s">
        <v>89</v>
      </c>
      <c r="B541" s="177" t="s">
        <v>349</v>
      </c>
      <c r="C541" s="177">
        <v>4</v>
      </c>
      <c r="D541" s="177">
        <v>228</v>
      </c>
      <c r="E541" s="183" t="s">
        <v>495</v>
      </c>
      <c r="F541" s="174"/>
      <c r="G541" s="174"/>
      <c r="H541" s="174"/>
      <c r="I541" s="174"/>
      <c r="J541" s="175"/>
      <c r="K541" s="175"/>
      <c r="L541" s="183" t="s">
        <v>495</v>
      </c>
      <c r="M541" s="174"/>
      <c r="N541" s="174"/>
      <c r="O541" s="174"/>
      <c r="P541" s="174"/>
      <c r="Q541" s="175"/>
      <c r="R541" s="175"/>
      <c r="S541" s="183" t="s">
        <v>495</v>
      </c>
      <c r="T541" s="174"/>
      <c r="U541" s="174"/>
      <c r="V541" s="174"/>
      <c r="W541" s="174"/>
      <c r="X541" s="175"/>
      <c r="Y541" s="175"/>
      <c r="Z541" s="183" t="s">
        <v>495</v>
      </c>
      <c r="AA541" s="174"/>
      <c r="AB541" s="174"/>
      <c r="AC541" s="174"/>
      <c r="AD541" s="174"/>
      <c r="AE541" s="175"/>
      <c r="AF541" s="176"/>
      <c r="AG541" s="185"/>
      <c r="AH541" s="185"/>
      <c r="AI541" s="201"/>
      <c r="AJ541" s="273">
        <f ca="1">(COUNTA(OFFSET(D541,0,WEEKDAY($A$3,2)):AF541))+IF(AND((_xlfn.DAYS((EOMONTH($A$3,0)),$A$3)=27),(WEEKDAY($A$3,2))=1),0,(COUNTA(E541:(OFFSET(D541,0,(_xlfn.DAYS((EOMONTH($A$3,0)),$A$3))+(WEEKDAY($A$3,2))-28)))))</f>
        <v>4</v>
      </c>
    </row>
    <row r="542" spans="1:36" ht="16.5" customHeight="1" x14ac:dyDescent="0.25">
      <c r="A542" s="200" t="s">
        <v>89</v>
      </c>
      <c r="B542" s="177" t="s">
        <v>350</v>
      </c>
      <c r="C542" s="177">
        <v>4</v>
      </c>
      <c r="D542" s="177">
        <v>1378</v>
      </c>
      <c r="E542" s="183" t="s">
        <v>495</v>
      </c>
      <c r="F542" s="174"/>
      <c r="G542" s="174"/>
      <c r="H542" s="174"/>
      <c r="I542" s="174"/>
      <c r="J542" s="175"/>
      <c r="K542" s="175"/>
      <c r="L542" s="183" t="s">
        <v>495</v>
      </c>
      <c r="M542" s="174"/>
      <c r="N542" s="174"/>
      <c r="O542" s="174"/>
      <c r="P542" s="174"/>
      <c r="Q542" s="175"/>
      <c r="R542" s="175"/>
      <c r="S542" s="183" t="s">
        <v>495</v>
      </c>
      <c r="T542" s="174"/>
      <c r="U542" s="174"/>
      <c r="V542" s="174"/>
      <c r="W542" s="174"/>
      <c r="X542" s="175"/>
      <c r="Y542" s="175"/>
      <c r="Z542" s="183" t="s">
        <v>495</v>
      </c>
      <c r="AA542" s="174"/>
      <c r="AB542" s="174"/>
      <c r="AC542" s="174"/>
      <c r="AD542" s="174"/>
      <c r="AE542" s="175"/>
      <c r="AF542" s="176"/>
      <c r="AG542" s="185"/>
      <c r="AH542" s="185"/>
      <c r="AI542" s="201"/>
      <c r="AJ542" s="273">
        <f ca="1">(COUNTA(OFFSET(D542,0,WEEKDAY($A$3,2)):AF542))+IF(AND((_xlfn.DAYS((EOMONTH($A$3,0)),$A$3)=27),(WEEKDAY($A$3,2))=1),0,(COUNTA(E542:(OFFSET(D542,0,(_xlfn.DAYS((EOMONTH($A$3,0)),$A$3))+(WEEKDAY($A$3,2))-28)))))</f>
        <v>4</v>
      </c>
    </row>
    <row r="543" spans="1:36" ht="16.5" customHeight="1" x14ac:dyDescent="0.25">
      <c r="A543" s="200" t="s">
        <v>269</v>
      </c>
      <c r="B543" s="177" t="s">
        <v>346</v>
      </c>
      <c r="C543" s="177">
        <v>2</v>
      </c>
      <c r="D543" s="177">
        <v>10</v>
      </c>
      <c r="E543" s="183" t="s">
        <v>495</v>
      </c>
      <c r="F543" s="174"/>
      <c r="G543" s="174"/>
      <c r="H543" s="174"/>
      <c r="I543" s="174"/>
      <c r="J543" s="175"/>
      <c r="K543" s="175"/>
      <c r="L543" s="174"/>
      <c r="M543" s="174"/>
      <c r="N543" s="174"/>
      <c r="O543" s="174"/>
      <c r="P543" s="174"/>
      <c r="Q543" s="175"/>
      <c r="R543" s="175"/>
      <c r="S543" s="183" t="s">
        <v>495</v>
      </c>
      <c r="T543" s="174"/>
      <c r="U543" s="174"/>
      <c r="V543" s="174"/>
      <c r="W543" s="174"/>
      <c r="X543" s="175"/>
      <c r="Y543" s="175"/>
      <c r="Z543" s="174"/>
      <c r="AA543" s="174"/>
      <c r="AB543" s="174"/>
      <c r="AC543" s="174"/>
      <c r="AD543" s="174"/>
      <c r="AE543" s="175"/>
      <c r="AF543" s="176"/>
      <c r="AG543" s="185"/>
      <c r="AH543" s="185"/>
      <c r="AI543" s="201"/>
      <c r="AJ543" s="273">
        <f ca="1">(COUNTA(OFFSET(D543,0,WEEKDAY($A$3,2)):AF543))+IF(AND((_xlfn.DAYS((EOMONTH($A$3,0)),$A$3)=27),(WEEKDAY($A$3,2))=1),0,(COUNTA(E543:(OFFSET(D543,0,(_xlfn.DAYS((EOMONTH($A$3,0)),$A$3))+(WEEKDAY($A$3,2))-28)))))</f>
        <v>2</v>
      </c>
    </row>
    <row r="544" spans="1:36" ht="16.5" customHeight="1" x14ac:dyDescent="0.25">
      <c r="A544" s="200" t="s">
        <v>269</v>
      </c>
      <c r="B544" s="177" t="s">
        <v>347</v>
      </c>
      <c r="C544" s="177">
        <v>4</v>
      </c>
      <c r="D544" s="177">
        <v>1</v>
      </c>
      <c r="E544" s="183" t="s">
        <v>495</v>
      </c>
      <c r="F544" s="174"/>
      <c r="G544" s="174"/>
      <c r="H544" s="174"/>
      <c r="I544" s="174"/>
      <c r="J544" s="175"/>
      <c r="K544" s="175"/>
      <c r="L544" s="183" t="s">
        <v>495</v>
      </c>
      <c r="M544" s="174"/>
      <c r="N544" s="174"/>
      <c r="O544" s="174"/>
      <c r="P544" s="174"/>
      <c r="Q544" s="175"/>
      <c r="R544" s="175"/>
      <c r="S544" s="183" t="s">
        <v>495</v>
      </c>
      <c r="T544" s="174"/>
      <c r="U544" s="174"/>
      <c r="V544" s="174"/>
      <c r="W544" s="174"/>
      <c r="X544" s="175"/>
      <c r="Y544" s="175"/>
      <c r="Z544" s="183" t="s">
        <v>495</v>
      </c>
      <c r="AA544" s="174"/>
      <c r="AB544" s="174"/>
      <c r="AC544" s="174"/>
      <c r="AD544" s="174"/>
      <c r="AE544" s="175"/>
      <c r="AF544" s="176"/>
      <c r="AG544" s="185"/>
      <c r="AH544" s="185"/>
      <c r="AI544" s="201"/>
      <c r="AJ544" s="273">
        <f ca="1">(COUNTA(OFFSET(D544,0,WEEKDAY($A$3,2)):AF544))+IF(AND((_xlfn.DAYS((EOMONTH($A$3,0)),$A$3)=27),(WEEKDAY($A$3,2))=1),0,(COUNTA(E544:(OFFSET(D544,0,(_xlfn.DAYS((EOMONTH($A$3,0)),$A$3))+(WEEKDAY($A$3,2))-28)))))</f>
        <v>4</v>
      </c>
    </row>
    <row r="545" spans="1:36" ht="16.5" customHeight="1" x14ac:dyDescent="0.25">
      <c r="A545" s="200" t="s">
        <v>269</v>
      </c>
      <c r="B545" s="177" t="s">
        <v>350</v>
      </c>
      <c r="C545" s="177">
        <v>2</v>
      </c>
      <c r="D545" s="177">
        <v>462</v>
      </c>
      <c r="E545" s="183" t="s">
        <v>495</v>
      </c>
      <c r="F545" s="174"/>
      <c r="G545" s="174"/>
      <c r="H545" s="174"/>
      <c r="I545" s="174"/>
      <c r="J545" s="175"/>
      <c r="K545" s="175"/>
      <c r="L545" s="174"/>
      <c r="M545" s="174"/>
      <c r="N545" s="174"/>
      <c r="O545" s="174"/>
      <c r="P545" s="174"/>
      <c r="Q545" s="175"/>
      <c r="R545" s="175"/>
      <c r="S545" s="183" t="s">
        <v>495</v>
      </c>
      <c r="T545" s="174"/>
      <c r="U545" s="174"/>
      <c r="V545" s="174"/>
      <c r="W545" s="174"/>
      <c r="X545" s="175"/>
      <c r="Y545" s="175"/>
      <c r="Z545" s="174"/>
      <c r="AA545" s="174"/>
      <c r="AB545" s="174"/>
      <c r="AC545" s="174"/>
      <c r="AD545" s="174"/>
      <c r="AE545" s="175"/>
      <c r="AF545" s="176"/>
      <c r="AG545" s="185"/>
      <c r="AH545" s="185"/>
      <c r="AI545" s="201"/>
      <c r="AJ545" s="273">
        <f ca="1">(COUNTA(OFFSET(D545,0,WEEKDAY($A$3,2)):AF545))+IF(AND((_xlfn.DAYS((EOMONTH($A$3,0)),$A$3)=27),(WEEKDAY($A$3,2))=1),0,(COUNTA(E545:(OFFSET(D545,0,(_xlfn.DAYS((EOMONTH($A$3,0)),$A$3))+(WEEKDAY($A$3,2))-28)))))</f>
        <v>2</v>
      </c>
    </row>
    <row r="546" spans="1:36" ht="16.5" customHeight="1" x14ac:dyDescent="0.25">
      <c r="A546" s="200" t="s">
        <v>269</v>
      </c>
      <c r="B546" s="177" t="s">
        <v>391</v>
      </c>
      <c r="C546" s="177">
        <v>1</v>
      </c>
      <c r="D546" s="177">
        <v>770</v>
      </c>
      <c r="E546" s="183" t="s">
        <v>495</v>
      </c>
      <c r="F546" s="174"/>
      <c r="G546" s="174"/>
      <c r="H546" s="174"/>
      <c r="I546" s="174"/>
      <c r="J546" s="175"/>
      <c r="K546" s="175"/>
      <c r="L546" s="174"/>
      <c r="M546" s="174"/>
      <c r="N546" s="174"/>
      <c r="O546" s="174"/>
      <c r="P546" s="174"/>
      <c r="Q546" s="175"/>
      <c r="R546" s="175"/>
      <c r="S546" s="174"/>
      <c r="T546" s="174"/>
      <c r="U546" s="174"/>
      <c r="V546" s="174"/>
      <c r="W546" s="174"/>
      <c r="X546" s="175"/>
      <c r="Y546" s="175"/>
      <c r="Z546" s="174"/>
      <c r="AA546" s="174"/>
      <c r="AB546" s="174"/>
      <c r="AC546" s="174"/>
      <c r="AD546" s="174"/>
      <c r="AE546" s="175"/>
      <c r="AF546" s="176"/>
      <c r="AG546" s="185"/>
      <c r="AH546" s="185"/>
      <c r="AI546" s="201"/>
      <c r="AJ546" s="273">
        <f ca="1">(COUNTA(OFFSET(D546,0,WEEKDAY($A$3,2)):AF546))+IF(AND((_xlfn.DAYS((EOMONTH($A$3,0)),$A$3)=27),(WEEKDAY($A$3,2))=1),0,(COUNTA(E546:(OFFSET(D546,0,(_xlfn.DAYS((EOMONTH($A$3,0)),$A$3))+(WEEKDAY($A$3,2))-28)))))</f>
        <v>1</v>
      </c>
    </row>
    <row r="547" spans="1:36" ht="16.5" customHeight="1" x14ac:dyDescent="0.25">
      <c r="A547" s="200" t="s">
        <v>324</v>
      </c>
      <c r="B547" s="177" t="s">
        <v>346</v>
      </c>
      <c r="C547" s="177">
        <v>2</v>
      </c>
      <c r="D547" s="177">
        <v>15</v>
      </c>
      <c r="E547" s="183" t="s">
        <v>495</v>
      </c>
      <c r="F547" s="174"/>
      <c r="G547" s="174"/>
      <c r="H547" s="174"/>
      <c r="I547" s="174"/>
      <c r="J547" s="175"/>
      <c r="K547" s="175"/>
      <c r="L547" s="174"/>
      <c r="M547" s="174"/>
      <c r="N547" s="174"/>
      <c r="O547" s="174"/>
      <c r="P547" s="174"/>
      <c r="Q547" s="175"/>
      <c r="R547" s="175"/>
      <c r="S547" s="183" t="s">
        <v>495</v>
      </c>
      <c r="T547" s="174"/>
      <c r="U547" s="174"/>
      <c r="V547" s="174"/>
      <c r="W547" s="174"/>
      <c r="X547" s="175"/>
      <c r="Y547" s="175"/>
      <c r="Z547" s="174"/>
      <c r="AA547" s="174"/>
      <c r="AB547" s="174"/>
      <c r="AC547" s="174"/>
      <c r="AD547" s="174"/>
      <c r="AE547" s="175"/>
      <c r="AF547" s="176"/>
      <c r="AG547" s="185"/>
      <c r="AH547" s="185"/>
      <c r="AI547" s="201"/>
      <c r="AJ547" s="273">
        <f ca="1">(COUNTA(OFFSET(D547,0,WEEKDAY($A$3,2)):AF547))+IF(AND((_xlfn.DAYS((EOMONTH($A$3,0)),$A$3)=27),(WEEKDAY($A$3,2))=1),0,(COUNTA(E547:(OFFSET(D547,0,(_xlfn.DAYS((EOMONTH($A$3,0)),$A$3))+(WEEKDAY($A$3,2))-28)))))</f>
        <v>2</v>
      </c>
    </row>
    <row r="548" spans="1:36" ht="16.5" customHeight="1" x14ac:dyDescent="0.25">
      <c r="A548" s="200" t="s">
        <v>324</v>
      </c>
      <c r="B548" s="177" t="s">
        <v>347</v>
      </c>
      <c r="C548" s="177">
        <v>4</v>
      </c>
      <c r="D548" s="177">
        <v>1</v>
      </c>
      <c r="E548" s="183" t="s">
        <v>495</v>
      </c>
      <c r="F548" s="174"/>
      <c r="G548" s="174"/>
      <c r="H548" s="174"/>
      <c r="I548" s="174"/>
      <c r="J548" s="175"/>
      <c r="K548" s="175"/>
      <c r="L548" s="183" t="s">
        <v>495</v>
      </c>
      <c r="M548" s="174"/>
      <c r="N548" s="174"/>
      <c r="O548" s="174"/>
      <c r="P548" s="174"/>
      <c r="Q548" s="175"/>
      <c r="R548" s="175"/>
      <c r="S548" s="183" t="s">
        <v>495</v>
      </c>
      <c r="T548" s="174"/>
      <c r="U548" s="174"/>
      <c r="V548" s="174"/>
      <c r="W548" s="174"/>
      <c r="X548" s="175"/>
      <c r="Y548" s="175"/>
      <c r="Z548" s="183" t="s">
        <v>495</v>
      </c>
      <c r="AA548" s="174"/>
      <c r="AB548" s="174"/>
      <c r="AC548" s="174"/>
      <c r="AD548" s="174"/>
      <c r="AE548" s="175"/>
      <c r="AF548" s="176"/>
      <c r="AG548" s="185"/>
      <c r="AH548" s="185"/>
      <c r="AI548" s="201"/>
      <c r="AJ548" s="273">
        <f ca="1">(COUNTA(OFFSET(D548,0,WEEKDAY($A$3,2)):AF548))+IF(AND((_xlfn.DAYS((EOMONTH($A$3,0)),$A$3)=27),(WEEKDAY($A$3,2))=1),0,(COUNTA(E548:(OFFSET(D548,0,(_xlfn.DAYS((EOMONTH($A$3,0)),$A$3))+(WEEKDAY($A$3,2))-28)))))</f>
        <v>4</v>
      </c>
    </row>
    <row r="549" spans="1:36" x14ac:dyDescent="0.25">
      <c r="A549" s="200" t="s">
        <v>324</v>
      </c>
      <c r="B549" s="177" t="s">
        <v>350</v>
      </c>
      <c r="C549" s="177">
        <v>2</v>
      </c>
      <c r="D549" s="177">
        <v>297</v>
      </c>
      <c r="E549" s="183" t="s">
        <v>495</v>
      </c>
      <c r="F549" s="174"/>
      <c r="G549" s="174"/>
      <c r="H549" s="174"/>
      <c r="I549" s="174"/>
      <c r="J549" s="175"/>
      <c r="K549" s="175"/>
      <c r="L549" s="174"/>
      <c r="M549" s="174"/>
      <c r="N549" s="174"/>
      <c r="O549" s="174"/>
      <c r="P549" s="174"/>
      <c r="Q549" s="175"/>
      <c r="R549" s="175"/>
      <c r="S549" s="183" t="s">
        <v>495</v>
      </c>
      <c r="T549" s="174"/>
      <c r="U549" s="174"/>
      <c r="V549" s="174"/>
      <c r="W549" s="174"/>
      <c r="X549" s="175"/>
      <c r="Y549" s="175"/>
      <c r="Z549" s="174"/>
      <c r="AA549" s="174"/>
      <c r="AB549" s="174"/>
      <c r="AC549" s="174"/>
      <c r="AD549" s="174"/>
      <c r="AE549" s="175"/>
      <c r="AF549" s="176"/>
      <c r="AG549" s="185"/>
      <c r="AH549" s="185"/>
      <c r="AI549" s="201"/>
      <c r="AJ549" s="273">
        <f ca="1">(COUNTA(OFFSET(D549,0,WEEKDAY($A$3,2)):AF549))+IF(AND((_xlfn.DAYS((EOMONTH($A$3,0)),$A$3)=27),(WEEKDAY($A$3,2))=1),0,(COUNTA(E549:(OFFSET(D549,0,(_xlfn.DAYS((EOMONTH($A$3,0)),$A$3))+(WEEKDAY($A$3,2))-28)))))</f>
        <v>2</v>
      </c>
    </row>
    <row r="550" spans="1:36" x14ac:dyDescent="0.25">
      <c r="A550" s="200" t="s">
        <v>324</v>
      </c>
      <c r="B550" s="177" t="s">
        <v>391</v>
      </c>
      <c r="C550" s="177">
        <v>1</v>
      </c>
      <c r="D550" s="177">
        <v>495</v>
      </c>
      <c r="E550" s="183" t="s">
        <v>495</v>
      </c>
      <c r="F550" s="174"/>
      <c r="G550" s="174"/>
      <c r="H550" s="174"/>
      <c r="I550" s="174"/>
      <c r="J550" s="175"/>
      <c r="K550" s="175"/>
      <c r="L550" s="174"/>
      <c r="M550" s="174"/>
      <c r="N550" s="174"/>
      <c r="O550" s="174"/>
      <c r="P550" s="174"/>
      <c r="Q550" s="175"/>
      <c r="R550" s="175"/>
      <c r="S550" s="174"/>
      <c r="T550" s="174"/>
      <c r="U550" s="174"/>
      <c r="V550" s="174"/>
      <c r="W550" s="174"/>
      <c r="X550" s="175"/>
      <c r="Y550" s="175"/>
      <c r="Z550" s="174"/>
      <c r="AA550" s="174"/>
      <c r="AB550" s="174"/>
      <c r="AC550" s="174"/>
      <c r="AD550" s="174"/>
      <c r="AE550" s="175"/>
      <c r="AF550" s="176"/>
      <c r="AG550" s="185"/>
      <c r="AH550" s="185"/>
      <c r="AI550" s="201"/>
      <c r="AJ550" s="273">
        <f ca="1">(COUNTA(OFFSET(D550,0,WEEKDAY($A$3,2)):AF550))+IF(AND((_xlfn.DAYS((EOMONTH($A$3,0)),$A$3)=27),(WEEKDAY($A$3,2))=1),0,(COUNTA(E550:(OFFSET(D550,0,(_xlfn.DAYS((EOMONTH($A$3,0)),$A$3))+(WEEKDAY($A$3,2))-28)))))</f>
        <v>1</v>
      </c>
    </row>
    <row r="551" spans="1:36" x14ac:dyDescent="0.25">
      <c r="A551" s="200" t="s">
        <v>90</v>
      </c>
      <c r="B551" s="177" t="s">
        <v>346</v>
      </c>
      <c r="C551" s="177">
        <v>4</v>
      </c>
      <c r="D551" s="177">
        <v>38</v>
      </c>
      <c r="E551" s="183" t="s">
        <v>495</v>
      </c>
      <c r="F551" s="174"/>
      <c r="G551" s="174"/>
      <c r="H551" s="174"/>
      <c r="I551" s="174"/>
      <c r="J551" s="175"/>
      <c r="K551" s="175"/>
      <c r="L551" s="183" t="s">
        <v>495</v>
      </c>
      <c r="M551" s="174"/>
      <c r="N551" s="174"/>
      <c r="O551" s="174"/>
      <c r="P551" s="174"/>
      <c r="Q551" s="175"/>
      <c r="R551" s="175"/>
      <c r="S551" s="183" t="s">
        <v>495</v>
      </c>
      <c r="T551" s="174"/>
      <c r="U551" s="174"/>
      <c r="V551" s="174"/>
      <c r="W551" s="174"/>
      <c r="X551" s="175"/>
      <c r="Y551" s="175"/>
      <c r="Z551" s="183" t="s">
        <v>495</v>
      </c>
      <c r="AA551" s="174"/>
      <c r="AB551" s="174"/>
      <c r="AC551" s="174"/>
      <c r="AD551" s="174"/>
      <c r="AE551" s="175"/>
      <c r="AF551" s="176"/>
      <c r="AG551" s="185"/>
      <c r="AH551" s="185"/>
      <c r="AI551" s="201"/>
      <c r="AJ551" s="273">
        <f ca="1">(COUNTA(OFFSET(D551,0,WEEKDAY($A$3,2)):AF551))+IF(AND((_xlfn.DAYS((EOMONTH($A$3,0)),$A$3)=27),(WEEKDAY($A$3,2))=1),0,(COUNTA(E551:(OFFSET(D551,0,(_xlfn.DAYS((EOMONTH($A$3,0)),$A$3))+(WEEKDAY($A$3,2))-28)))))</f>
        <v>4</v>
      </c>
    </row>
    <row r="552" spans="1:36" x14ac:dyDescent="0.25">
      <c r="A552" s="200" t="s">
        <v>90</v>
      </c>
      <c r="B552" s="177" t="s">
        <v>347</v>
      </c>
      <c r="C552" s="177">
        <v>4</v>
      </c>
      <c r="D552" s="177">
        <v>2</v>
      </c>
      <c r="E552" s="183" t="s">
        <v>495</v>
      </c>
      <c r="F552" s="174"/>
      <c r="G552" s="174"/>
      <c r="H552" s="174"/>
      <c r="I552" s="174"/>
      <c r="J552" s="175"/>
      <c r="K552" s="175"/>
      <c r="L552" s="183" t="s">
        <v>495</v>
      </c>
      <c r="M552" s="174"/>
      <c r="N552" s="174"/>
      <c r="O552" s="174"/>
      <c r="P552" s="174"/>
      <c r="Q552" s="175"/>
      <c r="R552" s="175"/>
      <c r="S552" s="183" t="s">
        <v>495</v>
      </c>
      <c r="T552" s="174"/>
      <c r="U552" s="174"/>
      <c r="V552" s="174"/>
      <c r="W552" s="174"/>
      <c r="X552" s="175"/>
      <c r="Y552" s="175"/>
      <c r="Z552" s="183" t="s">
        <v>495</v>
      </c>
      <c r="AA552" s="174"/>
      <c r="AB552" s="174"/>
      <c r="AC552" s="174"/>
      <c r="AD552" s="174"/>
      <c r="AE552" s="175"/>
      <c r="AF552" s="176"/>
      <c r="AG552" s="185"/>
      <c r="AH552" s="185"/>
      <c r="AI552" s="201"/>
      <c r="AJ552" s="273">
        <f ca="1">(COUNTA(OFFSET(D552,0,WEEKDAY($A$3,2)):AF552))+IF(AND((_xlfn.DAYS((EOMONTH($A$3,0)),$A$3)=27),(WEEKDAY($A$3,2))=1),0,(COUNTA(E552:(OFFSET(D552,0,(_xlfn.DAYS((EOMONTH($A$3,0)),$A$3))+(WEEKDAY($A$3,2))-28)))))</f>
        <v>4</v>
      </c>
    </row>
    <row r="553" spans="1:36" x14ac:dyDescent="0.25">
      <c r="A553" s="200" t="s">
        <v>90</v>
      </c>
      <c r="B553" s="177" t="s">
        <v>350</v>
      </c>
      <c r="C553" s="177">
        <v>4</v>
      </c>
      <c r="D553" s="177">
        <v>248</v>
      </c>
      <c r="E553" s="183" t="s">
        <v>495</v>
      </c>
      <c r="F553" s="174"/>
      <c r="G553" s="174"/>
      <c r="H553" s="174"/>
      <c r="I553" s="174"/>
      <c r="J553" s="175"/>
      <c r="K553" s="175"/>
      <c r="L553" s="183" t="s">
        <v>495</v>
      </c>
      <c r="M553" s="174"/>
      <c r="N553" s="174"/>
      <c r="O553" s="174"/>
      <c r="P553" s="174"/>
      <c r="Q553" s="175"/>
      <c r="R553" s="175"/>
      <c r="S553" s="183" t="s">
        <v>495</v>
      </c>
      <c r="T553" s="174"/>
      <c r="U553" s="174"/>
      <c r="V553" s="174"/>
      <c r="W553" s="174"/>
      <c r="X553" s="175"/>
      <c r="Y553" s="175"/>
      <c r="Z553" s="183" t="s">
        <v>495</v>
      </c>
      <c r="AA553" s="174"/>
      <c r="AB553" s="174"/>
      <c r="AC553" s="174"/>
      <c r="AD553" s="174"/>
      <c r="AE553" s="175"/>
      <c r="AF553" s="176"/>
      <c r="AG553" s="185"/>
      <c r="AH553" s="185"/>
      <c r="AI553" s="201"/>
      <c r="AJ553" s="273">
        <f ca="1">(COUNTA(OFFSET(D553,0,WEEKDAY($A$3,2)):AF553))+IF(AND((_xlfn.DAYS((EOMONTH($A$3,0)),$A$3)=27),(WEEKDAY($A$3,2))=1),0,(COUNTA(E553:(OFFSET(D553,0,(_xlfn.DAYS((EOMONTH($A$3,0)),$A$3))+(WEEKDAY($A$3,2))-28)))))</f>
        <v>4</v>
      </c>
    </row>
    <row r="554" spans="1:36" x14ac:dyDescent="0.25">
      <c r="A554" s="200" t="s">
        <v>325</v>
      </c>
      <c r="B554" s="177" t="s">
        <v>346</v>
      </c>
      <c r="C554" s="177">
        <v>4</v>
      </c>
      <c r="D554" s="177">
        <v>23</v>
      </c>
      <c r="E554" s="183" t="s">
        <v>495</v>
      </c>
      <c r="F554" s="174"/>
      <c r="G554" s="174"/>
      <c r="H554" s="174"/>
      <c r="I554" s="174"/>
      <c r="J554" s="175"/>
      <c r="K554" s="175"/>
      <c r="L554" s="183" t="s">
        <v>495</v>
      </c>
      <c r="M554" s="174"/>
      <c r="N554" s="174"/>
      <c r="O554" s="174"/>
      <c r="P554" s="174"/>
      <c r="Q554" s="175"/>
      <c r="R554" s="175"/>
      <c r="S554" s="183" t="s">
        <v>495</v>
      </c>
      <c r="T554" s="174"/>
      <c r="U554" s="174"/>
      <c r="V554" s="174"/>
      <c r="W554" s="174"/>
      <c r="X554" s="175"/>
      <c r="Y554" s="175"/>
      <c r="Z554" s="183" t="s">
        <v>495</v>
      </c>
      <c r="AA554" s="174"/>
      <c r="AB554" s="174"/>
      <c r="AC554" s="174"/>
      <c r="AD554" s="174"/>
      <c r="AE554" s="175"/>
      <c r="AF554" s="176"/>
      <c r="AG554" s="185"/>
      <c r="AH554" s="185"/>
      <c r="AI554" s="201"/>
      <c r="AJ554" s="273">
        <f ca="1">(COUNTA(OFFSET(D554,0,WEEKDAY($A$3,2)):AF554))+IF(AND((_xlfn.DAYS((EOMONTH($A$3,0)),$A$3)=27),(WEEKDAY($A$3,2))=1),0,(COUNTA(E554:(OFFSET(D554,0,(_xlfn.DAYS((EOMONTH($A$3,0)),$A$3))+(WEEKDAY($A$3,2))-28)))))</f>
        <v>4</v>
      </c>
    </row>
    <row r="555" spans="1:36" x14ac:dyDescent="0.25">
      <c r="A555" s="200" t="s">
        <v>325</v>
      </c>
      <c r="B555" s="177" t="s">
        <v>347</v>
      </c>
      <c r="C555" s="177">
        <v>4</v>
      </c>
      <c r="D555" s="177">
        <v>1</v>
      </c>
      <c r="E555" s="183" t="s">
        <v>495</v>
      </c>
      <c r="F555" s="174"/>
      <c r="G555" s="174"/>
      <c r="H555" s="174"/>
      <c r="I555" s="174"/>
      <c r="J555" s="175"/>
      <c r="K555" s="175"/>
      <c r="L555" s="183" t="s">
        <v>495</v>
      </c>
      <c r="M555" s="174"/>
      <c r="N555" s="174"/>
      <c r="O555" s="174"/>
      <c r="P555" s="174"/>
      <c r="Q555" s="175"/>
      <c r="R555" s="175"/>
      <c r="S555" s="183" t="s">
        <v>495</v>
      </c>
      <c r="T555" s="174"/>
      <c r="U555" s="174"/>
      <c r="V555" s="174"/>
      <c r="W555" s="174"/>
      <c r="X555" s="175"/>
      <c r="Y555" s="175"/>
      <c r="Z555" s="183" t="s">
        <v>495</v>
      </c>
      <c r="AA555" s="174"/>
      <c r="AB555" s="174"/>
      <c r="AC555" s="174"/>
      <c r="AD555" s="174"/>
      <c r="AE555" s="175"/>
      <c r="AF555" s="176"/>
      <c r="AG555" s="185"/>
      <c r="AH555" s="185"/>
      <c r="AI555" s="201"/>
      <c r="AJ555" s="273">
        <f ca="1">(COUNTA(OFFSET(D555,0,WEEKDAY($A$3,2)):AF555))+IF(AND((_xlfn.DAYS((EOMONTH($A$3,0)),$A$3)=27),(WEEKDAY($A$3,2))=1),0,(COUNTA(E555:(OFFSET(D555,0,(_xlfn.DAYS((EOMONTH($A$3,0)),$A$3))+(WEEKDAY($A$3,2))-28)))))</f>
        <v>4</v>
      </c>
    </row>
    <row r="556" spans="1:36" x14ac:dyDescent="0.25">
      <c r="A556" s="200" t="s">
        <v>325</v>
      </c>
      <c r="B556" s="177" t="s">
        <v>350</v>
      </c>
      <c r="C556" s="177">
        <v>2</v>
      </c>
      <c r="D556" s="177">
        <v>150</v>
      </c>
      <c r="E556" s="183" t="s">
        <v>495</v>
      </c>
      <c r="F556" s="174"/>
      <c r="G556" s="174"/>
      <c r="H556" s="174"/>
      <c r="I556" s="174"/>
      <c r="J556" s="175"/>
      <c r="K556" s="175"/>
      <c r="L556" s="174"/>
      <c r="M556" s="174"/>
      <c r="N556" s="174"/>
      <c r="O556" s="174"/>
      <c r="P556" s="174"/>
      <c r="Q556" s="175"/>
      <c r="R556" s="175"/>
      <c r="S556" s="183" t="s">
        <v>495</v>
      </c>
      <c r="T556" s="174"/>
      <c r="U556" s="174"/>
      <c r="V556" s="174"/>
      <c r="W556" s="174"/>
      <c r="X556" s="175"/>
      <c r="Y556" s="175"/>
      <c r="Z556" s="174"/>
      <c r="AA556" s="174"/>
      <c r="AB556" s="174"/>
      <c r="AC556" s="174"/>
      <c r="AD556" s="174"/>
      <c r="AE556" s="175"/>
      <c r="AF556" s="176"/>
      <c r="AG556" s="185"/>
      <c r="AH556" s="185"/>
      <c r="AI556" s="201"/>
      <c r="AJ556" s="273">
        <f ca="1">(COUNTA(OFFSET(D556,0,WEEKDAY($A$3,2)):AF556))+IF(AND((_xlfn.DAYS((EOMONTH($A$3,0)),$A$3)=27),(WEEKDAY($A$3,2))=1),0,(COUNTA(E556:(OFFSET(D556,0,(_xlfn.DAYS((EOMONTH($A$3,0)),$A$3))+(WEEKDAY($A$3,2))-28)))))</f>
        <v>2</v>
      </c>
    </row>
    <row r="557" spans="1:36" x14ac:dyDescent="0.25">
      <c r="A557" s="200" t="s">
        <v>325</v>
      </c>
      <c r="B557" s="177" t="s">
        <v>391</v>
      </c>
      <c r="C557" s="177">
        <v>1</v>
      </c>
      <c r="D557" s="177">
        <v>250</v>
      </c>
      <c r="E557" s="183" t="s">
        <v>495</v>
      </c>
      <c r="F557" s="174"/>
      <c r="G557" s="174"/>
      <c r="H557" s="174"/>
      <c r="I557" s="174"/>
      <c r="J557" s="175"/>
      <c r="K557" s="175"/>
      <c r="L557" s="174"/>
      <c r="M557" s="174"/>
      <c r="N557" s="174"/>
      <c r="O557" s="174"/>
      <c r="P557" s="174"/>
      <c r="Q557" s="175"/>
      <c r="R557" s="175"/>
      <c r="S557" s="174"/>
      <c r="T557" s="174"/>
      <c r="U557" s="174"/>
      <c r="V557" s="174"/>
      <c r="W557" s="174"/>
      <c r="X557" s="175"/>
      <c r="Y557" s="175"/>
      <c r="Z557" s="174"/>
      <c r="AA557" s="174"/>
      <c r="AB557" s="174"/>
      <c r="AC557" s="174"/>
      <c r="AD557" s="174"/>
      <c r="AE557" s="175"/>
      <c r="AF557" s="176"/>
      <c r="AG557" s="185"/>
      <c r="AH557" s="185"/>
      <c r="AI557" s="201"/>
      <c r="AJ557" s="273">
        <f ca="1">(COUNTA(OFFSET(D557,0,WEEKDAY($A$3,2)):AF557))+IF(AND((_xlfn.DAYS((EOMONTH($A$3,0)),$A$3)=27),(WEEKDAY($A$3,2))=1),0,(COUNTA(E557:(OFFSET(D557,0,(_xlfn.DAYS((EOMONTH($A$3,0)),$A$3))+(WEEKDAY($A$3,2))-28)))))</f>
        <v>1</v>
      </c>
    </row>
    <row r="558" spans="1:36" x14ac:dyDescent="0.25">
      <c r="A558" s="200" t="s">
        <v>301</v>
      </c>
      <c r="B558" s="177" t="s">
        <v>347</v>
      </c>
      <c r="C558" s="177">
        <v>4</v>
      </c>
      <c r="D558" s="177">
        <v>4</v>
      </c>
      <c r="E558" s="183" t="s">
        <v>495</v>
      </c>
      <c r="F558" s="174"/>
      <c r="G558" s="174"/>
      <c r="H558" s="174"/>
      <c r="I558" s="174"/>
      <c r="J558" s="175"/>
      <c r="K558" s="175"/>
      <c r="L558" s="183" t="s">
        <v>495</v>
      </c>
      <c r="M558" s="174"/>
      <c r="N558" s="174"/>
      <c r="O558" s="174"/>
      <c r="P558" s="174"/>
      <c r="Q558" s="175"/>
      <c r="R558" s="175"/>
      <c r="S558" s="183" t="s">
        <v>495</v>
      </c>
      <c r="T558" s="174"/>
      <c r="U558" s="174"/>
      <c r="V558" s="174"/>
      <c r="W558" s="174"/>
      <c r="X558" s="175"/>
      <c r="Y558" s="175"/>
      <c r="Z558" s="183" t="s">
        <v>495</v>
      </c>
      <c r="AA558" s="174"/>
      <c r="AB558" s="174"/>
      <c r="AC558" s="174"/>
      <c r="AD558" s="174"/>
      <c r="AE558" s="175"/>
      <c r="AF558" s="176"/>
      <c r="AG558" s="185"/>
      <c r="AH558" s="185"/>
      <c r="AI558" s="201"/>
      <c r="AJ558" s="273">
        <f ca="1">(COUNTA(OFFSET(D558,0,WEEKDAY($A$3,2)):AF558))+IF(AND((_xlfn.DAYS((EOMONTH($A$3,0)),$A$3)=27),(WEEKDAY($A$3,2))=1),0,(COUNTA(E558:(OFFSET(D558,0,(_xlfn.DAYS((EOMONTH($A$3,0)),$A$3))+(WEEKDAY($A$3,2))-28)))))</f>
        <v>4</v>
      </c>
    </row>
    <row r="559" spans="1:36" x14ac:dyDescent="0.25">
      <c r="A559" s="200" t="s">
        <v>301</v>
      </c>
      <c r="B559" s="177" t="s">
        <v>348</v>
      </c>
      <c r="C559" s="177">
        <v>4</v>
      </c>
      <c r="D559" s="177">
        <v>2</v>
      </c>
      <c r="E559" s="183" t="s">
        <v>495</v>
      </c>
      <c r="F559" s="174"/>
      <c r="G559" s="174"/>
      <c r="H559" s="174"/>
      <c r="I559" s="174"/>
      <c r="J559" s="175"/>
      <c r="K559" s="175"/>
      <c r="L559" s="183" t="s">
        <v>495</v>
      </c>
      <c r="M559" s="174"/>
      <c r="N559" s="174"/>
      <c r="O559" s="174"/>
      <c r="P559" s="174"/>
      <c r="Q559" s="175"/>
      <c r="R559" s="175"/>
      <c r="S559" s="183" t="s">
        <v>495</v>
      </c>
      <c r="T559" s="174"/>
      <c r="U559" s="174"/>
      <c r="V559" s="174"/>
      <c r="W559" s="174"/>
      <c r="X559" s="175"/>
      <c r="Y559" s="175"/>
      <c r="Z559" s="183" t="s">
        <v>495</v>
      </c>
      <c r="AA559" s="174"/>
      <c r="AB559" s="174"/>
      <c r="AC559" s="174"/>
      <c r="AD559" s="174"/>
      <c r="AE559" s="175"/>
      <c r="AF559" s="176"/>
      <c r="AG559" s="185"/>
      <c r="AH559" s="185"/>
      <c r="AI559" s="201"/>
      <c r="AJ559" s="273">
        <f ca="1">(COUNTA(OFFSET(D559,0,WEEKDAY($A$3,2)):AF559))+IF(AND((_xlfn.DAYS((EOMONTH($A$3,0)),$A$3)=27),(WEEKDAY($A$3,2))=1),0,(COUNTA(E559:(OFFSET(D559,0,(_xlfn.DAYS((EOMONTH($A$3,0)),$A$3))+(WEEKDAY($A$3,2))-28)))))</f>
        <v>4</v>
      </c>
    </row>
    <row r="560" spans="1:36" x14ac:dyDescent="0.25">
      <c r="A560" s="200" t="s">
        <v>301</v>
      </c>
      <c r="B560" s="177" t="s">
        <v>350</v>
      </c>
      <c r="C560" s="177">
        <v>4</v>
      </c>
      <c r="D560" s="177">
        <v>805</v>
      </c>
      <c r="E560" s="183" t="s">
        <v>495</v>
      </c>
      <c r="F560" s="174"/>
      <c r="G560" s="174"/>
      <c r="H560" s="174"/>
      <c r="I560" s="174"/>
      <c r="J560" s="175"/>
      <c r="K560" s="175"/>
      <c r="L560" s="183" t="s">
        <v>495</v>
      </c>
      <c r="M560" s="174"/>
      <c r="N560" s="174"/>
      <c r="O560" s="174"/>
      <c r="P560" s="174"/>
      <c r="Q560" s="175"/>
      <c r="R560" s="175"/>
      <c r="S560" s="183" t="s">
        <v>495</v>
      </c>
      <c r="T560" s="174"/>
      <c r="U560" s="174"/>
      <c r="V560" s="174"/>
      <c r="W560" s="174"/>
      <c r="X560" s="175"/>
      <c r="Y560" s="175"/>
      <c r="Z560" s="183" t="s">
        <v>495</v>
      </c>
      <c r="AA560" s="174"/>
      <c r="AB560" s="174"/>
      <c r="AC560" s="174"/>
      <c r="AD560" s="174"/>
      <c r="AE560" s="175"/>
      <c r="AF560" s="176"/>
      <c r="AG560" s="185"/>
      <c r="AH560" s="185"/>
      <c r="AI560" s="201"/>
      <c r="AJ560" s="273">
        <f ca="1">(COUNTA(OFFSET(D560,0,WEEKDAY($A$3,2)):AF560))+IF(AND((_xlfn.DAYS((EOMONTH($A$3,0)),$A$3)=27),(WEEKDAY($A$3,2))=1),0,(COUNTA(E560:(OFFSET(D560,0,(_xlfn.DAYS((EOMONTH($A$3,0)),$A$3))+(WEEKDAY($A$3,2))-28)))))</f>
        <v>4</v>
      </c>
    </row>
    <row r="561" spans="1:36" x14ac:dyDescent="0.25">
      <c r="A561" s="200" t="s">
        <v>480</v>
      </c>
      <c r="B561" s="177" t="s">
        <v>347</v>
      </c>
      <c r="C561" s="177">
        <v>20</v>
      </c>
      <c r="D561" s="177">
        <v>2</v>
      </c>
      <c r="E561" s="183" t="s">
        <v>495</v>
      </c>
      <c r="F561" s="183" t="s">
        <v>495</v>
      </c>
      <c r="G561" s="183" t="s">
        <v>495</v>
      </c>
      <c r="H561" s="183" t="s">
        <v>495</v>
      </c>
      <c r="I561" s="183" t="s">
        <v>495</v>
      </c>
      <c r="J561" s="175"/>
      <c r="K561" s="175"/>
      <c r="L561" s="183" t="s">
        <v>495</v>
      </c>
      <c r="M561" s="183" t="s">
        <v>495</v>
      </c>
      <c r="N561" s="183" t="s">
        <v>495</v>
      </c>
      <c r="O561" s="183" t="s">
        <v>495</v>
      </c>
      <c r="P561" s="183" t="s">
        <v>495</v>
      </c>
      <c r="Q561" s="175"/>
      <c r="R561" s="175"/>
      <c r="S561" s="183" t="s">
        <v>495</v>
      </c>
      <c r="T561" s="183" t="s">
        <v>495</v>
      </c>
      <c r="U561" s="183" t="s">
        <v>495</v>
      </c>
      <c r="V561" s="183" t="s">
        <v>495</v>
      </c>
      <c r="W561" s="183" t="s">
        <v>495</v>
      </c>
      <c r="X561" s="175"/>
      <c r="Y561" s="175"/>
      <c r="Z561" s="183" t="s">
        <v>495</v>
      </c>
      <c r="AA561" s="183" t="s">
        <v>495</v>
      </c>
      <c r="AB561" s="183" t="s">
        <v>495</v>
      </c>
      <c r="AC561" s="183" t="s">
        <v>495</v>
      </c>
      <c r="AD561" s="183" t="s">
        <v>495</v>
      </c>
      <c r="AE561" s="175"/>
      <c r="AF561" s="176"/>
      <c r="AG561" s="185"/>
      <c r="AH561" s="185"/>
      <c r="AI561" s="201"/>
      <c r="AJ561" s="273">
        <f ca="1">(COUNTA(OFFSET(D561,0,WEEKDAY($A$3,2)):AF561))+IF(AND((_xlfn.DAYS((EOMONTH($A$3,0)),$A$3)=27),(WEEKDAY($A$3,2))=1),0,(COUNTA(E561:(OFFSET(D561,0,(_xlfn.DAYS((EOMONTH($A$3,0)),$A$3))+(WEEKDAY($A$3,2))-28)))))</f>
        <v>20</v>
      </c>
    </row>
    <row r="562" spans="1:36" x14ac:dyDescent="0.25">
      <c r="A562" s="200" t="s">
        <v>480</v>
      </c>
      <c r="B562" s="177" t="s">
        <v>350</v>
      </c>
      <c r="C562" s="177">
        <v>12</v>
      </c>
      <c r="D562" s="177">
        <v>69</v>
      </c>
      <c r="E562" s="183" t="s">
        <v>495</v>
      </c>
      <c r="F562" s="174"/>
      <c r="G562" s="183" t="s">
        <v>495</v>
      </c>
      <c r="H562" s="174"/>
      <c r="I562" s="183" t="s">
        <v>495</v>
      </c>
      <c r="J562" s="175"/>
      <c r="K562" s="175"/>
      <c r="L562" s="183" t="s">
        <v>495</v>
      </c>
      <c r="M562" s="174"/>
      <c r="N562" s="183" t="s">
        <v>495</v>
      </c>
      <c r="O562" s="174"/>
      <c r="P562" s="183" t="s">
        <v>495</v>
      </c>
      <c r="Q562" s="175"/>
      <c r="R562" s="175"/>
      <c r="S562" s="183" t="s">
        <v>495</v>
      </c>
      <c r="T562" s="174"/>
      <c r="U562" s="183" t="s">
        <v>495</v>
      </c>
      <c r="V562" s="174"/>
      <c r="W562" s="183" t="s">
        <v>495</v>
      </c>
      <c r="X562" s="175"/>
      <c r="Y562" s="175"/>
      <c r="Z562" s="183" t="s">
        <v>495</v>
      </c>
      <c r="AA562" s="174"/>
      <c r="AB562" s="183" t="s">
        <v>495</v>
      </c>
      <c r="AC562" s="174"/>
      <c r="AD562" s="183" t="s">
        <v>495</v>
      </c>
      <c r="AE562" s="175"/>
      <c r="AF562" s="176"/>
      <c r="AG562" s="185"/>
      <c r="AH562" s="185"/>
      <c r="AI562" s="201"/>
      <c r="AJ562" s="273">
        <f ca="1">(COUNTA(OFFSET(D562,0,WEEKDAY($A$3,2)):AF562))+IF(AND((_xlfn.DAYS((EOMONTH($A$3,0)),$A$3)=27),(WEEKDAY($A$3,2))=1),0,(COUNTA(E562:(OFFSET(D562,0,(_xlfn.DAYS((EOMONTH($A$3,0)),$A$3))+(WEEKDAY($A$3,2))-28)))))</f>
        <v>12</v>
      </c>
    </row>
    <row r="563" spans="1:36" x14ac:dyDescent="0.25">
      <c r="A563" s="200" t="s">
        <v>171</v>
      </c>
      <c r="B563" s="177" t="s">
        <v>346</v>
      </c>
      <c r="C563" s="177">
        <v>2</v>
      </c>
      <c r="D563" s="177">
        <v>20</v>
      </c>
      <c r="E563" s="183" t="s">
        <v>495</v>
      </c>
      <c r="F563" s="174"/>
      <c r="G563" s="174"/>
      <c r="H563" s="174"/>
      <c r="I563" s="174"/>
      <c r="J563" s="175"/>
      <c r="K563" s="175"/>
      <c r="L563" s="174"/>
      <c r="M563" s="174"/>
      <c r="N563" s="174"/>
      <c r="O563" s="174"/>
      <c r="P563" s="174"/>
      <c r="Q563" s="175"/>
      <c r="R563" s="175"/>
      <c r="S563" s="183" t="s">
        <v>495</v>
      </c>
      <c r="T563" s="174"/>
      <c r="U563" s="174"/>
      <c r="V563" s="174"/>
      <c r="W563" s="174"/>
      <c r="X563" s="175"/>
      <c r="Y563" s="175"/>
      <c r="Z563" s="174"/>
      <c r="AA563" s="174"/>
      <c r="AB563" s="174"/>
      <c r="AC563" s="174"/>
      <c r="AD563" s="174"/>
      <c r="AE563" s="175"/>
      <c r="AF563" s="176"/>
      <c r="AG563" s="185"/>
      <c r="AH563" s="185"/>
      <c r="AI563" s="201"/>
      <c r="AJ563" s="273">
        <f ca="1">(COUNTA(OFFSET(D563,0,WEEKDAY($A$3,2)):AF563))+IF(AND((_xlfn.DAYS((EOMONTH($A$3,0)),$A$3)=27),(WEEKDAY($A$3,2))=1),0,(COUNTA(E563:(OFFSET(D563,0,(_xlfn.DAYS((EOMONTH($A$3,0)),$A$3))+(WEEKDAY($A$3,2))-28)))))</f>
        <v>2</v>
      </c>
    </row>
    <row r="564" spans="1:36" x14ac:dyDescent="0.25">
      <c r="A564" s="200" t="s">
        <v>171</v>
      </c>
      <c r="B564" s="177" t="s">
        <v>347</v>
      </c>
      <c r="C564" s="177">
        <v>4</v>
      </c>
      <c r="D564" s="177">
        <v>1</v>
      </c>
      <c r="E564" s="183" t="s">
        <v>495</v>
      </c>
      <c r="F564" s="174"/>
      <c r="G564" s="174"/>
      <c r="H564" s="174"/>
      <c r="I564" s="174"/>
      <c r="J564" s="175"/>
      <c r="K564" s="175"/>
      <c r="L564" s="183" t="s">
        <v>495</v>
      </c>
      <c r="M564" s="174"/>
      <c r="N564" s="174"/>
      <c r="O564" s="174"/>
      <c r="P564" s="174"/>
      <c r="Q564" s="175"/>
      <c r="R564" s="175"/>
      <c r="S564" s="183" t="s">
        <v>495</v>
      </c>
      <c r="T564" s="174"/>
      <c r="U564" s="174"/>
      <c r="V564" s="174"/>
      <c r="W564" s="174"/>
      <c r="X564" s="175"/>
      <c r="Y564" s="175"/>
      <c r="Z564" s="183" t="s">
        <v>495</v>
      </c>
      <c r="AA564" s="174"/>
      <c r="AB564" s="174"/>
      <c r="AC564" s="174"/>
      <c r="AD564" s="174"/>
      <c r="AE564" s="175"/>
      <c r="AF564" s="176"/>
      <c r="AG564" s="185"/>
      <c r="AH564" s="185"/>
      <c r="AI564" s="201"/>
      <c r="AJ564" s="273">
        <f ca="1">(COUNTA(OFFSET(D564,0,WEEKDAY($A$3,2)):AF564))+IF(AND((_xlfn.DAYS((EOMONTH($A$3,0)),$A$3)=27),(WEEKDAY($A$3,2))=1),0,(COUNTA(E564:(OFFSET(D564,0,(_xlfn.DAYS((EOMONTH($A$3,0)),$A$3))+(WEEKDAY($A$3,2))-28)))))</f>
        <v>4</v>
      </c>
    </row>
    <row r="565" spans="1:36" x14ac:dyDescent="0.25">
      <c r="A565" s="200" t="s">
        <v>171</v>
      </c>
      <c r="B565" s="177" t="s">
        <v>350</v>
      </c>
      <c r="C565" s="177">
        <v>2</v>
      </c>
      <c r="D565" s="177">
        <v>450</v>
      </c>
      <c r="E565" s="183" t="s">
        <v>495</v>
      </c>
      <c r="F565" s="174"/>
      <c r="G565" s="174"/>
      <c r="H565" s="174"/>
      <c r="I565" s="174"/>
      <c r="J565" s="175"/>
      <c r="K565" s="175"/>
      <c r="L565" s="174"/>
      <c r="M565" s="174"/>
      <c r="N565" s="174"/>
      <c r="O565" s="174"/>
      <c r="P565" s="174"/>
      <c r="Q565" s="175"/>
      <c r="R565" s="175"/>
      <c r="S565" s="183" t="s">
        <v>495</v>
      </c>
      <c r="T565" s="174"/>
      <c r="U565" s="174"/>
      <c r="V565" s="174"/>
      <c r="W565" s="174"/>
      <c r="X565" s="175"/>
      <c r="Y565" s="175"/>
      <c r="Z565" s="174"/>
      <c r="AA565" s="174"/>
      <c r="AB565" s="174"/>
      <c r="AC565" s="174"/>
      <c r="AD565" s="174"/>
      <c r="AE565" s="175"/>
      <c r="AF565" s="176"/>
      <c r="AG565" s="185"/>
      <c r="AH565" s="185"/>
      <c r="AI565" s="201"/>
      <c r="AJ565" s="273">
        <f ca="1">(COUNTA(OFFSET(D565,0,WEEKDAY($A$3,2)):AF565))+IF(AND((_xlfn.DAYS((EOMONTH($A$3,0)),$A$3)=27),(WEEKDAY($A$3,2))=1),0,(COUNTA(E565:(OFFSET(D565,0,(_xlfn.DAYS((EOMONTH($A$3,0)),$A$3))+(WEEKDAY($A$3,2))-28)))))</f>
        <v>2</v>
      </c>
    </row>
    <row r="566" spans="1:36" x14ac:dyDescent="0.25">
      <c r="A566" s="200" t="s">
        <v>171</v>
      </c>
      <c r="B566" s="177" t="s">
        <v>391</v>
      </c>
      <c r="C566" s="177">
        <v>1</v>
      </c>
      <c r="D566" s="177">
        <v>750</v>
      </c>
      <c r="E566" s="183" t="s">
        <v>495</v>
      </c>
      <c r="F566" s="174"/>
      <c r="G566" s="174"/>
      <c r="H566" s="174"/>
      <c r="I566" s="174"/>
      <c r="J566" s="175"/>
      <c r="K566" s="175"/>
      <c r="L566" s="174"/>
      <c r="M566" s="174"/>
      <c r="N566" s="174"/>
      <c r="O566" s="174"/>
      <c r="P566" s="174"/>
      <c r="Q566" s="175"/>
      <c r="R566" s="175"/>
      <c r="S566" s="174"/>
      <c r="T566" s="174"/>
      <c r="U566" s="174"/>
      <c r="V566" s="174"/>
      <c r="W566" s="174"/>
      <c r="X566" s="175"/>
      <c r="Y566" s="175"/>
      <c r="Z566" s="174"/>
      <c r="AA566" s="174"/>
      <c r="AB566" s="174"/>
      <c r="AC566" s="174"/>
      <c r="AD566" s="174"/>
      <c r="AE566" s="175"/>
      <c r="AF566" s="176"/>
      <c r="AG566" s="185"/>
      <c r="AH566" s="185"/>
      <c r="AI566" s="201"/>
      <c r="AJ566" s="273">
        <f ca="1">(COUNTA(OFFSET(D566,0,WEEKDAY($A$3,2)):AF566))+IF(AND((_xlfn.DAYS((EOMONTH($A$3,0)),$A$3)=27),(WEEKDAY($A$3,2))=1),0,(COUNTA(E566:(OFFSET(D566,0,(_xlfn.DAYS((EOMONTH($A$3,0)),$A$3))+(WEEKDAY($A$3,2))-28)))))</f>
        <v>1</v>
      </c>
    </row>
    <row r="567" spans="1:36" x14ac:dyDescent="0.25">
      <c r="A567" s="200" t="s">
        <v>34</v>
      </c>
      <c r="B567" s="177" t="s">
        <v>345</v>
      </c>
      <c r="C567" s="177">
        <v>4</v>
      </c>
      <c r="D567" s="177">
        <v>2</v>
      </c>
      <c r="E567" s="183" t="s">
        <v>495</v>
      </c>
      <c r="F567" s="174"/>
      <c r="G567" s="174"/>
      <c r="H567" s="174"/>
      <c r="I567" s="174"/>
      <c r="J567" s="175"/>
      <c r="K567" s="175"/>
      <c r="L567" s="183" t="s">
        <v>495</v>
      </c>
      <c r="M567" s="174"/>
      <c r="N567" s="174"/>
      <c r="O567" s="174"/>
      <c r="P567" s="174"/>
      <c r="Q567" s="175"/>
      <c r="R567" s="175"/>
      <c r="S567" s="183" t="s">
        <v>495</v>
      </c>
      <c r="T567" s="174"/>
      <c r="U567" s="174"/>
      <c r="V567" s="174"/>
      <c r="W567" s="174"/>
      <c r="X567" s="175"/>
      <c r="Y567" s="175"/>
      <c r="Z567" s="183" t="s">
        <v>495</v>
      </c>
      <c r="AA567" s="174"/>
      <c r="AB567" s="174"/>
      <c r="AC567" s="174"/>
      <c r="AD567" s="174"/>
      <c r="AE567" s="175"/>
      <c r="AF567" s="176"/>
      <c r="AG567" s="185"/>
      <c r="AH567" s="185"/>
      <c r="AI567" s="201"/>
      <c r="AJ567" s="273">
        <f ca="1">(COUNTA(OFFSET(D567,0,WEEKDAY($A$3,2)):AF567))+IF(AND((_xlfn.DAYS((EOMONTH($A$3,0)),$A$3)=27),(WEEKDAY($A$3,2))=1),0,(COUNTA(E567:(OFFSET(D567,0,(_xlfn.DAYS((EOMONTH($A$3,0)),$A$3))+(WEEKDAY($A$3,2))-28)))))</f>
        <v>4</v>
      </c>
    </row>
    <row r="568" spans="1:36" x14ac:dyDescent="0.25">
      <c r="A568" s="200" t="s">
        <v>34</v>
      </c>
      <c r="B568" s="177" t="s">
        <v>347</v>
      </c>
      <c r="C568" s="177">
        <v>4</v>
      </c>
      <c r="D568" s="177">
        <v>5</v>
      </c>
      <c r="E568" s="183" t="s">
        <v>495</v>
      </c>
      <c r="F568" s="174"/>
      <c r="G568" s="174"/>
      <c r="H568" s="174"/>
      <c r="I568" s="174"/>
      <c r="J568" s="175"/>
      <c r="K568" s="175"/>
      <c r="L568" s="183" t="s">
        <v>495</v>
      </c>
      <c r="M568" s="174"/>
      <c r="N568" s="174"/>
      <c r="O568" s="174"/>
      <c r="P568" s="174"/>
      <c r="Q568" s="175"/>
      <c r="R568" s="175"/>
      <c r="S568" s="183" t="s">
        <v>495</v>
      </c>
      <c r="T568" s="174"/>
      <c r="U568" s="174"/>
      <c r="V568" s="174"/>
      <c r="W568" s="174"/>
      <c r="X568" s="175"/>
      <c r="Y568" s="175"/>
      <c r="Z568" s="183" t="s">
        <v>495</v>
      </c>
      <c r="AA568" s="174"/>
      <c r="AB568" s="174"/>
      <c r="AC568" s="174"/>
      <c r="AD568" s="174"/>
      <c r="AE568" s="175"/>
      <c r="AF568" s="176"/>
      <c r="AG568" s="185"/>
      <c r="AH568" s="185"/>
      <c r="AI568" s="201"/>
      <c r="AJ568" s="273">
        <f ca="1">(COUNTA(OFFSET(D568,0,WEEKDAY($A$3,2)):AF568))+IF(AND((_xlfn.DAYS((EOMONTH($A$3,0)),$A$3)=27),(WEEKDAY($A$3,2))=1),0,(COUNTA(E568:(OFFSET(D568,0,(_xlfn.DAYS((EOMONTH($A$3,0)),$A$3))+(WEEKDAY($A$3,2))-28)))))</f>
        <v>4</v>
      </c>
    </row>
    <row r="569" spans="1:36" x14ac:dyDescent="0.25">
      <c r="A569" s="200" t="s">
        <v>34</v>
      </c>
      <c r="B569" s="177" t="s">
        <v>347</v>
      </c>
      <c r="C569" s="177">
        <v>20</v>
      </c>
      <c r="D569" s="177">
        <v>1</v>
      </c>
      <c r="E569" s="183" t="s">
        <v>495</v>
      </c>
      <c r="F569" s="183" t="s">
        <v>495</v>
      </c>
      <c r="G569" s="183" t="s">
        <v>495</v>
      </c>
      <c r="H569" s="183" t="s">
        <v>495</v>
      </c>
      <c r="I569" s="183" t="s">
        <v>495</v>
      </c>
      <c r="J569" s="175"/>
      <c r="K569" s="175"/>
      <c r="L569" s="183" t="s">
        <v>495</v>
      </c>
      <c r="M569" s="183" t="s">
        <v>495</v>
      </c>
      <c r="N569" s="183" t="s">
        <v>495</v>
      </c>
      <c r="O569" s="183" t="s">
        <v>495</v>
      </c>
      <c r="P569" s="183" t="s">
        <v>495</v>
      </c>
      <c r="Q569" s="175"/>
      <c r="R569" s="175"/>
      <c r="S569" s="183" t="s">
        <v>495</v>
      </c>
      <c r="T569" s="183" t="s">
        <v>495</v>
      </c>
      <c r="U569" s="183" t="s">
        <v>495</v>
      </c>
      <c r="V569" s="183" t="s">
        <v>495</v>
      </c>
      <c r="W569" s="183" t="s">
        <v>495</v>
      </c>
      <c r="X569" s="175"/>
      <c r="Y569" s="175"/>
      <c r="Z569" s="183" t="s">
        <v>495</v>
      </c>
      <c r="AA569" s="183" t="s">
        <v>495</v>
      </c>
      <c r="AB569" s="183" t="s">
        <v>495</v>
      </c>
      <c r="AC569" s="183" t="s">
        <v>495</v>
      </c>
      <c r="AD569" s="183" t="s">
        <v>495</v>
      </c>
      <c r="AE569" s="175"/>
      <c r="AF569" s="176"/>
      <c r="AG569" s="185"/>
      <c r="AH569" s="185"/>
      <c r="AI569" s="201"/>
      <c r="AJ569" s="273">
        <f ca="1">(COUNTA(OFFSET(D569,0,WEEKDAY($A$3,2)):AF569))+IF(AND((_xlfn.DAYS((EOMONTH($A$3,0)),$A$3)=27),(WEEKDAY($A$3,2))=1),0,(COUNTA(E569:(OFFSET(D569,0,(_xlfn.DAYS((EOMONTH($A$3,0)),$A$3))+(WEEKDAY($A$3,2))-28)))))</f>
        <v>20</v>
      </c>
    </row>
    <row r="570" spans="1:36" x14ac:dyDescent="0.25">
      <c r="A570" s="200" t="s">
        <v>34</v>
      </c>
      <c r="B570" s="177" t="s">
        <v>348</v>
      </c>
      <c r="C570" s="177">
        <v>4</v>
      </c>
      <c r="D570" s="177">
        <v>2</v>
      </c>
      <c r="E570" s="183" t="s">
        <v>495</v>
      </c>
      <c r="F570" s="174"/>
      <c r="G570" s="174"/>
      <c r="H570" s="174"/>
      <c r="I570" s="174"/>
      <c r="J570" s="175"/>
      <c r="K570" s="175"/>
      <c r="L570" s="183" t="s">
        <v>495</v>
      </c>
      <c r="M570" s="174"/>
      <c r="N570" s="174"/>
      <c r="O570" s="174"/>
      <c r="P570" s="174"/>
      <c r="Q570" s="175"/>
      <c r="R570" s="175"/>
      <c r="S570" s="183" t="s">
        <v>495</v>
      </c>
      <c r="T570" s="174"/>
      <c r="U570" s="174"/>
      <c r="V570" s="174"/>
      <c r="W570" s="174"/>
      <c r="X570" s="175"/>
      <c r="Y570" s="175"/>
      <c r="Z570" s="183" t="s">
        <v>495</v>
      </c>
      <c r="AA570" s="174"/>
      <c r="AB570" s="174"/>
      <c r="AC570" s="174"/>
      <c r="AD570" s="174"/>
      <c r="AE570" s="175"/>
      <c r="AF570" s="176"/>
      <c r="AG570" s="185"/>
      <c r="AH570" s="185"/>
      <c r="AI570" s="201"/>
      <c r="AJ570" s="273">
        <f ca="1">(COUNTA(OFFSET(D570,0,WEEKDAY($A$3,2)):AF570))+IF(AND((_xlfn.DAYS((EOMONTH($A$3,0)),$A$3)=27),(WEEKDAY($A$3,2))=1),0,(COUNTA(E570:(OFFSET(D570,0,(_xlfn.DAYS((EOMONTH($A$3,0)),$A$3))+(WEEKDAY($A$3,2))-28)))))</f>
        <v>4</v>
      </c>
    </row>
    <row r="571" spans="1:36" x14ac:dyDescent="0.25">
      <c r="A571" s="200" t="s">
        <v>34</v>
      </c>
      <c r="B571" s="177" t="s">
        <v>348</v>
      </c>
      <c r="C571" s="177">
        <v>12</v>
      </c>
      <c r="D571" s="177">
        <v>1</v>
      </c>
      <c r="E571" s="183" t="s">
        <v>495</v>
      </c>
      <c r="F571" s="174"/>
      <c r="G571" s="183" t="s">
        <v>495</v>
      </c>
      <c r="H571" s="174"/>
      <c r="I571" s="183" t="s">
        <v>495</v>
      </c>
      <c r="J571" s="175"/>
      <c r="K571" s="175"/>
      <c r="L571" s="183" t="s">
        <v>495</v>
      </c>
      <c r="M571" s="174"/>
      <c r="N571" s="183" t="s">
        <v>495</v>
      </c>
      <c r="O571" s="174"/>
      <c r="P571" s="183" t="s">
        <v>495</v>
      </c>
      <c r="Q571" s="175"/>
      <c r="R571" s="175"/>
      <c r="S571" s="183" t="s">
        <v>495</v>
      </c>
      <c r="T571" s="174"/>
      <c r="U571" s="183" t="s">
        <v>495</v>
      </c>
      <c r="V571" s="174"/>
      <c r="W571" s="183" t="s">
        <v>495</v>
      </c>
      <c r="X571" s="175"/>
      <c r="Y571" s="175"/>
      <c r="Z571" s="183" t="s">
        <v>495</v>
      </c>
      <c r="AA571" s="174"/>
      <c r="AB571" s="183" t="s">
        <v>495</v>
      </c>
      <c r="AC571" s="174"/>
      <c r="AD571" s="183" t="s">
        <v>495</v>
      </c>
      <c r="AE571" s="175"/>
      <c r="AF571" s="176"/>
      <c r="AG571" s="185"/>
      <c r="AH571" s="185"/>
      <c r="AI571" s="201"/>
      <c r="AJ571" s="273">
        <f ca="1">(COUNTA(OFFSET(D571,0,WEEKDAY($A$3,2)):AF571))+IF(AND((_xlfn.DAYS((EOMONTH($A$3,0)),$A$3)=27),(WEEKDAY($A$3,2))=1),0,(COUNTA(E571:(OFFSET(D571,0,(_xlfn.DAYS((EOMONTH($A$3,0)),$A$3))+(WEEKDAY($A$3,2))-28)))))</f>
        <v>12</v>
      </c>
    </row>
    <row r="572" spans="1:36" x14ac:dyDescent="0.25">
      <c r="A572" s="200" t="s">
        <v>34</v>
      </c>
      <c r="B572" s="177" t="s">
        <v>349</v>
      </c>
      <c r="C572" s="177">
        <v>4</v>
      </c>
      <c r="D572" s="177">
        <v>163</v>
      </c>
      <c r="E572" s="183" t="s">
        <v>495</v>
      </c>
      <c r="F572" s="174"/>
      <c r="G572" s="174"/>
      <c r="H572" s="174"/>
      <c r="I572" s="174"/>
      <c r="J572" s="175"/>
      <c r="K572" s="175"/>
      <c r="L572" s="183" t="s">
        <v>495</v>
      </c>
      <c r="M572" s="174"/>
      <c r="N572" s="174"/>
      <c r="O572" s="174"/>
      <c r="P572" s="174"/>
      <c r="Q572" s="175"/>
      <c r="R572" s="175"/>
      <c r="S572" s="183" t="s">
        <v>495</v>
      </c>
      <c r="T572" s="174"/>
      <c r="U572" s="174"/>
      <c r="V572" s="174"/>
      <c r="W572" s="174"/>
      <c r="X572" s="175"/>
      <c r="Y572" s="175"/>
      <c r="Z572" s="183" t="s">
        <v>495</v>
      </c>
      <c r="AA572" s="174"/>
      <c r="AB572" s="174"/>
      <c r="AC572" s="174"/>
      <c r="AD572" s="174"/>
      <c r="AE572" s="175"/>
      <c r="AF572" s="176"/>
      <c r="AG572" s="185"/>
      <c r="AH572" s="185"/>
      <c r="AI572" s="201"/>
      <c r="AJ572" s="273">
        <f ca="1">(COUNTA(OFFSET(D572,0,WEEKDAY($A$3,2)):AF572))+IF(AND((_xlfn.DAYS((EOMONTH($A$3,0)),$A$3)=27),(WEEKDAY($A$3,2))=1),0,(COUNTA(E572:(OFFSET(D572,0,(_xlfn.DAYS((EOMONTH($A$3,0)),$A$3))+(WEEKDAY($A$3,2))-28)))))</f>
        <v>4</v>
      </c>
    </row>
    <row r="573" spans="1:36" x14ac:dyDescent="0.25">
      <c r="A573" s="200" t="s">
        <v>34</v>
      </c>
      <c r="B573" s="177" t="s">
        <v>350</v>
      </c>
      <c r="C573" s="177">
        <v>4</v>
      </c>
      <c r="D573" s="177">
        <v>3000</v>
      </c>
      <c r="E573" s="183" t="s">
        <v>495</v>
      </c>
      <c r="F573" s="174"/>
      <c r="G573" s="174"/>
      <c r="H573" s="174"/>
      <c r="I573" s="174"/>
      <c r="J573" s="175"/>
      <c r="K573" s="175"/>
      <c r="L573" s="183" t="s">
        <v>495</v>
      </c>
      <c r="M573" s="174"/>
      <c r="N573" s="174"/>
      <c r="O573" s="174"/>
      <c r="P573" s="174"/>
      <c r="Q573" s="175"/>
      <c r="R573" s="175"/>
      <c r="S573" s="183" t="s">
        <v>495</v>
      </c>
      <c r="T573" s="174"/>
      <c r="U573" s="174"/>
      <c r="V573" s="174"/>
      <c r="W573" s="174"/>
      <c r="X573" s="175"/>
      <c r="Y573" s="175"/>
      <c r="Z573" s="183" t="s">
        <v>495</v>
      </c>
      <c r="AA573" s="174"/>
      <c r="AB573" s="174"/>
      <c r="AC573" s="174"/>
      <c r="AD573" s="174"/>
      <c r="AE573" s="175"/>
      <c r="AF573" s="176"/>
      <c r="AG573" s="185"/>
      <c r="AH573" s="185"/>
      <c r="AI573" s="201"/>
      <c r="AJ573" s="273">
        <f ca="1">(COUNTA(OFFSET(D573,0,WEEKDAY($A$3,2)):AF573))+IF(AND((_xlfn.DAYS((EOMONTH($A$3,0)),$A$3)=27),(WEEKDAY($A$3,2))=1),0,(COUNTA(E573:(OFFSET(D573,0,(_xlfn.DAYS((EOMONTH($A$3,0)),$A$3))+(WEEKDAY($A$3,2))-28)))))</f>
        <v>4</v>
      </c>
    </row>
    <row r="574" spans="1:36" x14ac:dyDescent="0.25">
      <c r="A574" s="200" t="s">
        <v>34</v>
      </c>
      <c r="B574" s="177" t="s">
        <v>350</v>
      </c>
      <c r="C574" s="177">
        <v>12</v>
      </c>
      <c r="D574" s="177">
        <v>293</v>
      </c>
      <c r="E574" s="183" t="s">
        <v>495</v>
      </c>
      <c r="F574" s="174"/>
      <c r="G574" s="183" t="s">
        <v>495</v>
      </c>
      <c r="H574" s="174"/>
      <c r="I574" s="183" t="s">
        <v>495</v>
      </c>
      <c r="J574" s="175"/>
      <c r="K574" s="175"/>
      <c r="L574" s="183" t="s">
        <v>495</v>
      </c>
      <c r="M574" s="174"/>
      <c r="N574" s="183" t="s">
        <v>495</v>
      </c>
      <c r="O574" s="174"/>
      <c r="P574" s="183" t="s">
        <v>495</v>
      </c>
      <c r="Q574" s="175"/>
      <c r="R574" s="175"/>
      <c r="S574" s="183" t="s">
        <v>495</v>
      </c>
      <c r="T574" s="174"/>
      <c r="U574" s="183" t="s">
        <v>495</v>
      </c>
      <c r="V574" s="174"/>
      <c r="W574" s="183" t="s">
        <v>495</v>
      </c>
      <c r="X574" s="175"/>
      <c r="Y574" s="175"/>
      <c r="Z574" s="183" t="s">
        <v>495</v>
      </c>
      <c r="AA574" s="174"/>
      <c r="AB574" s="183" t="s">
        <v>495</v>
      </c>
      <c r="AC574" s="174"/>
      <c r="AD574" s="183" t="s">
        <v>495</v>
      </c>
      <c r="AE574" s="175"/>
      <c r="AF574" s="176"/>
      <c r="AG574" s="185"/>
      <c r="AH574" s="185"/>
      <c r="AI574" s="201"/>
      <c r="AJ574" s="273">
        <f ca="1">(COUNTA(OFFSET(D574,0,WEEKDAY($A$3,2)):AF574))+IF(AND((_xlfn.DAYS((EOMONTH($A$3,0)),$A$3)=27),(WEEKDAY($A$3,2))=1),0,(COUNTA(E574:(OFFSET(D574,0,(_xlfn.DAYS((EOMONTH($A$3,0)),$A$3))+(WEEKDAY($A$3,2))-28)))))</f>
        <v>12</v>
      </c>
    </row>
    <row r="575" spans="1:36" x14ac:dyDescent="0.25">
      <c r="A575" s="200" t="s">
        <v>34</v>
      </c>
      <c r="B575" s="177" t="s">
        <v>391</v>
      </c>
      <c r="C575" s="177">
        <v>1</v>
      </c>
      <c r="D575" s="177">
        <v>1500</v>
      </c>
      <c r="E575" s="183" t="s">
        <v>495</v>
      </c>
      <c r="F575" s="174"/>
      <c r="G575" s="174"/>
      <c r="H575" s="174"/>
      <c r="I575" s="174"/>
      <c r="J575" s="175"/>
      <c r="K575" s="175"/>
      <c r="L575" s="174"/>
      <c r="M575" s="174"/>
      <c r="N575" s="174"/>
      <c r="O575" s="174"/>
      <c r="P575" s="174"/>
      <c r="Q575" s="175"/>
      <c r="R575" s="175"/>
      <c r="S575" s="174"/>
      <c r="T575" s="174"/>
      <c r="U575" s="174"/>
      <c r="V575" s="174"/>
      <c r="W575" s="174"/>
      <c r="X575" s="175"/>
      <c r="Y575" s="175"/>
      <c r="Z575" s="174"/>
      <c r="AA575" s="174"/>
      <c r="AB575" s="174"/>
      <c r="AC575" s="174"/>
      <c r="AD575" s="174"/>
      <c r="AE575" s="175"/>
      <c r="AF575" s="176"/>
      <c r="AG575" s="185"/>
      <c r="AH575" s="185"/>
      <c r="AI575" s="201"/>
      <c r="AJ575" s="273">
        <f ca="1">(COUNTA(OFFSET(D575,0,WEEKDAY($A$3,2)):AF575))+IF(AND((_xlfn.DAYS((EOMONTH($A$3,0)),$A$3)=27),(WEEKDAY($A$3,2))=1),0,(COUNTA(E575:(OFFSET(D575,0,(_xlfn.DAYS((EOMONTH($A$3,0)),$A$3))+(WEEKDAY($A$3,2))-28)))))</f>
        <v>1</v>
      </c>
    </row>
    <row r="576" spans="1:36" x14ac:dyDescent="0.25">
      <c r="A576" s="200" t="s">
        <v>8</v>
      </c>
      <c r="B576" s="177" t="s">
        <v>346</v>
      </c>
      <c r="C576" s="177">
        <v>2</v>
      </c>
      <c r="D576" s="177">
        <v>33</v>
      </c>
      <c r="E576" s="183" t="s">
        <v>495</v>
      </c>
      <c r="F576" s="174"/>
      <c r="G576" s="174"/>
      <c r="H576" s="174"/>
      <c r="I576" s="174"/>
      <c r="J576" s="175"/>
      <c r="K576" s="175"/>
      <c r="L576" s="174"/>
      <c r="M576" s="174"/>
      <c r="N576" s="174"/>
      <c r="O576" s="174"/>
      <c r="P576" s="174"/>
      <c r="Q576" s="175"/>
      <c r="R576" s="175"/>
      <c r="S576" s="183" t="s">
        <v>495</v>
      </c>
      <c r="T576" s="174"/>
      <c r="U576" s="174"/>
      <c r="V576" s="174"/>
      <c r="W576" s="174"/>
      <c r="X576" s="175"/>
      <c r="Y576" s="175"/>
      <c r="Z576" s="174"/>
      <c r="AA576" s="174"/>
      <c r="AB576" s="174"/>
      <c r="AC576" s="174"/>
      <c r="AD576" s="174"/>
      <c r="AE576" s="175"/>
      <c r="AF576" s="176"/>
      <c r="AG576" s="185"/>
      <c r="AH576" s="185"/>
      <c r="AI576" s="201"/>
      <c r="AJ576" s="273">
        <f ca="1">(COUNTA(OFFSET(D576,0,WEEKDAY($A$3,2)):AF576))+IF(AND((_xlfn.DAYS((EOMONTH($A$3,0)),$A$3)=27),(WEEKDAY($A$3,2))=1),0,(COUNTA(E576:(OFFSET(D576,0,(_xlfn.DAYS((EOMONTH($A$3,0)),$A$3))+(WEEKDAY($A$3,2))-28)))))</f>
        <v>2</v>
      </c>
    </row>
    <row r="577" spans="1:36" x14ac:dyDescent="0.25">
      <c r="A577" s="200" t="s">
        <v>8</v>
      </c>
      <c r="B577" s="177" t="s">
        <v>347</v>
      </c>
      <c r="C577" s="177">
        <v>4</v>
      </c>
      <c r="D577" s="177">
        <v>3</v>
      </c>
      <c r="E577" s="183" t="s">
        <v>495</v>
      </c>
      <c r="F577" s="174"/>
      <c r="G577" s="174"/>
      <c r="H577" s="174"/>
      <c r="I577" s="174"/>
      <c r="J577" s="175"/>
      <c r="K577" s="175"/>
      <c r="L577" s="183" t="s">
        <v>495</v>
      </c>
      <c r="M577" s="174"/>
      <c r="N577" s="174"/>
      <c r="O577" s="174"/>
      <c r="P577" s="174"/>
      <c r="Q577" s="175"/>
      <c r="R577" s="175"/>
      <c r="S577" s="183" t="s">
        <v>495</v>
      </c>
      <c r="T577" s="174"/>
      <c r="U577" s="174"/>
      <c r="V577" s="174"/>
      <c r="W577" s="174"/>
      <c r="X577" s="175"/>
      <c r="Y577" s="175"/>
      <c r="Z577" s="183" t="s">
        <v>495</v>
      </c>
      <c r="AA577" s="174"/>
      <c r="AB577" s="174"/>
      <c r="AC577" s="174"/>
      <c r="AD577" s="174"/>
      <c r="AE577" s="175"/>
      <c r="AF577" s="176"/>
      <c r="AG577" s="185"/>
      <c r="AH577" s="185"/>
      <c r="AI577" s="201"/>
      <c r="AJ577" s="273">
        <f ca="1">(COUNTA(OFFSET(D577,0,WEEKDAY($A$3,2)):AF577))+IF(AND((_xlfn.DAYS((EOMONTH($A$3,0)),$A$3)=27),(WEEKDAY($A$3,2))=1),0,(COUNTA(E577:(OFFSET(D577,0,(_xlfn.DAYS((EOMONTH($A$3,0)),$A$3))+(WEEKDAY($A$3,2))-28)))))</f>
        <v>4</v>
      </c>
    </row>
    <row r="578" spans="1:36" x14ac:dyDescent="0.25">
      <c r="A578" s="200" t="s">
        <v>8</v>
      </c>
      <c r="B578" s="177" t="s">
        <v>350</v>
      </c>
      <c r="C578" s="177">
        <v>4</v>
      </c>
      <c r="D578" s="177">
        <v>1110</v>
      </c>
      <c r="E578" s="183" t="s">
        <v>495</v>
      </c>
      <c r="F578" s="174"/>
      <c r="G578" s="174"/>
      <c r="H578" s="174"/>
      <c r="I578" s="174"/>
      <c r="J578" s="175"/>
      <c r="K578" s="175"/>
      <c r="L578" s="183" t="s">
        <v>495</v>
      </c>
      <c r="M578" s="174"/>
      <c r="N578" s="174"/>
      <c r="O578" s="174"/>
      <c r="P578" s="174"/>
      <c r="Q578" s="175"/>
      <c r="R578" s="175"/>
      <c r="S578" s="183" t="s">
        <v>495</v>
      </c>
      <c r="T578" s="174"/>
      <c r="U578" s="174"/>
      <c r="V578" s="174"/>
      <c r="W578" s="174"/>
      <c r="X578" s="175"/>
      <c r="Y578" s="175"/>
      <c r="Z578" s="183" t="s">
        <v>495</v>
      </c>
      <c r="AA578" s="174"/>
      <c r="AB578" s="174"/>
      <c r="AC578" s="174"/>
      <c r="AD578" s="174"/>
      <c r="AE578" s="175"/>
      <c r="AF578" s="176"/>
      <c r="AG578" s="185"/>
      <c r="AH578" s="185"/>
      <c r="AI578" s="201"/>
      <c r="AJ578" s="273">
        <f ca="1">(COUNTA(OFFSET(D578,0,WEEKDAY($A$3,2)):AF578))+IF(AND((_xlfn.DAYS((EOMONTH($A$3,0)),$A$3)=27),(WEEKDAY($A$3,2))=1),0,(COUNTA(E578:(OFFSET(D578,0,(_xlfn.DAYS((EOMONTH($A$3,0)),$A$3))+(WEEKDAY($A$3,2))-28)))))</f>
        <v>4</v>
      </c>
    </row>
    <row r="579" spans="1:36" x14ac:dyDescent="0.25">
      <c r="A579" s="200" t="s">
        <v>91</v>
      </c>
      <c r="B579" s="177" t="s">
        <v>345</v>
      </c>
      <c r="C579" s="177">
        <v>4</v>
      </c>
      <c r="D579" s="177">
        <v>1</v>
      </c>
      <c r="E579" s="183" t="s">
        <v>495</v>
      </c>
      <c r="F579" s="174"/>
      <c r="G579" s="174"/>
      <c r="H579" s="174"/>
      <c r="I579" s="174"/>
      <c r="J579" s="175"/>
      <c r="K579" s="175"/>
      <c r="L579" s="183" t="s">
        <v>495</v>
      </c>
      <c r="M579" s="174"/>
      <c r="N579" s="174"/>
      <c r="O579" s="174"/>
      <c r="P579" s="174"/>
      <c r="Q579" s="175"/>
      <c r="R579" s="175"/>
      <c r="S579" s="183" t="s">
        <v>495</v>
      </c>
      <c r="T579" s="174"/>
      <c r="U579" s="174"/>
      <c r="V579" s="174"/>
      <c r="W579" s="174"/>
      <c r="X579" s="175"/>
      <c r="Y579" s="175"/>
      <c r="Z579" s="183" t="s">
        <v>495</v>
      </c>
      <c r="AA579" s="174"/>
      <c r="AB579" s="174"/>
      <c r="AC579" s="174"/>
      <c r="AD579" s="174"/>
      <c r="AE579" s="175"/>
      <c r="AF579" s="176"/>
      <c r="AG579" s="185"/>
      <c r="AH579" s="185"/>
      <c r="AI579" s="201"/>
      <c r="AJ579" s="273">
        <f ca="1">(COUNTA(OFFSET(D579,0,WEEKDAY($A$3,2)):AF579))+IF(AND((_xlfn.DAYS((EOMONTH($A$3,0)),$A$3)=27),(WEEKDAY($A$3,2))=1),0,(COUNTA(E579:(OFFSET(D579,0,(_xlfn.DAYS((EOMONTH($A$3,0)),$A$3))+(WEEKDAY($A$3,2))-28)))))</f>
        <v>4</v>
      </c>
    </row>
    <row r="580" spans="1:36" x14ac:dyDescent="0.25">
      <c r="A580" s="200" t="s">
        <v>91</v>
      </c>
      <c r="B580" s="177" t="s">
        <v>346</v>
      </c>
      <c r="C580" s="177">
        <v>4</v>
      </c>
      <c r="D580" s="177">
        <v>25</v>
      </c>
      <c r="E580" s="183" t="s">
        <v>495</v>
      </c>
      <c r="F580" s="174"/>
      <c r="G580" s="174"/>
      <c r="H580" s="174"/>
      <c r="I580" s="174"/>
      <c r="J580" s="175"/>
      <c r="K580" s="175"/>
      <c r="L580" s="183" t="s">
        <v>495</v>
      </c>
      <c r="M580" s="174"/>
      <c r="N580" s="174"/>
      <c r="O580" s="174"/>
      <c r="P580" s="174"/>
      <c r="Q580" s="175"/>
      <c r="R580" s="175"/>
      <c r="S580" s="183" t="s">
        <v>495</v>
      </c>
      <c r="T580" s="174"/>
      <c r="U580" s="174"/>
      <c r="V580" s="174"/>
      <c r="W580" s="174"/>
      <c r="X580" s="175"/>
      <c r="Y580" s="175"/>
      <c r="Z580" s="183" t="s">
        <v>495</v>
      </c>
      <c r="AA580" s="174"/>
      <c r="AB580" s="174"/>
      <c r="AC580" s="174"/>
      <c r="AD580" s="174"/>
      <c r="AE580" s="175"/>
      <c r="AF580" s="176"/>
      <c r="AG580" s="185"/>
      <c r="AH580" s="185"/>
      <c r="AI580" s="201"/>
      <c r="AJ580" s="273">
        <f ca="1">(COUNTA(OFFSET(D580,0,WEEKDAY($A$3,2)):AF580))+IF(AND((_xlfn.DAYS((EOMONTH($A$3,0)),$A$3)=27),(WEEKDAY($A$3,2))=1),0,(COUNTA(E580:(OFFSET(D580,0,(_xlfn.DAYS((EOMONTH($A$3,0)),$A$3))+(WEEKDAY($A$3,2))-28)))))</f>
        <v>4</v>
      </c>
    </row>
    <row r="581" spans="1:36" x14ac:dyDescent="0.25">
      <c r="A581" s="200" t="s">
        <v>91</v>
      </c>
      <c r="B581" s="177" t="s">
        <v>347</v>
      </c>
      <c r="C581" s="177">
        <v>4</v>
      </c>
      <c r="D581" s="177">
        <v>4</v>
      </c>
      <c r="E581" s="183" t="s">
        <v>495</v>
      </c>
      <c r="F581" s="174"/>
      <c r="G581" s="174"/>
      <c r="H581" s="174"/>
      <c r="I581" s="174"/>
      <c r="J581" s="175"/>
      <c r="K581" s="175"/>
      <c r="L581" s="183" t="s">
        <v>495</v>
      </c>
      <c r="M581" s="174"/>
      <c r="N581" s="174"/>
      <c r="O581" s="174"/>
      <c r="P581" s="174"/>
      <c r="Q581" s="175"/>
      <c r="R581" s="175"/>
      <c r="S581" s="183" t="s">
        <v>495</v>
      </c>
      <c r="T581" s="174"/>
      <c r="U581" s="174"/>
      <c r="V581" s="174"/>
      <c r="W581" s="174"/>
      <c r="X581" s="175"/>
      <c r="Y581" s="175"/>
      <c r="Z581" s="183" t="s">
        <v>495</v>
      </c>
      <c r="AA581" s="174"/>
      <c r="AB581" s="174"/>
      <c r="AC581" s="174"/>
      <c r="AD581" s="174"/>
      <c r="AE581" s="175"/>
      <c r="AF581" s="176"/>
      <c r="AG581" s="185"/>
      <c r="AH581" s="185"/>
      <c r="AI581" s="201"/>
      <c r="AJ581" s="273">
        <f ca="1">(COUNTA(OFFSET(D581,0,WEEKDAY($A$3,2)):AF581))+IF(AND((_xlfn.DAYS((EOMONTH($A$3,0)),$A$3)=27),(WEEKDAY($A$3,2))=1),0,(COUNTA(E581:(OFFSET(D581,0,(_xlfn.DAYS((EOMONTH($A$3,0)),$A$3))+(WEEKDAY($A$3,2))-28)))))</f>
        <v>4</v>
      </c>
    </row>
    <row r="582" spans="1:36" x14ac:dyDescent="0.25">
      <c r="A582" s="200" t="s">
        <v>91</v>
      </c>
      <c r="B582" s="177" t="s">
        <v>348</v>
      </c>
      <c r="C582" s="177">
        <v>4</v>
      </c>
      <c r="D582" s="177">
        <v>2</v>
      </c>
      <c r="E582" s="183" t="s">
        <v>495</v>
      </c>
      <c r="F582" s="174"/>
      <c r="G582" s="174"/>
      <c r="H582" s="174"/>
      <c r="I582" s="174"/>
      <c r="J582" s="175"/>
      <c r="K582" s="175"/>
      <c r="L582" s="183" t="s">
        <v>495</v>
      </c>
      <c r="M582" s="174"/>
      <c r="N582" s="174"/>
      <c r="O582" s="174"/>
      <c r="P582" s="174"/>
      <c r="Q582" s="175"/>
      <c r="R582" s="175"/>
      <c r="S582" s="183" t="s">
        <v>495</v>
      </c>
      <c r="T582" s="174"/>
      <c r="U582" s="174"/>
      <c r="V582" s="174"/>
      <c r="W582" s="174"/>
      <c r="X582" s="175"/>
      <c r="Y582" s="175"/>
      <c r="Z582" s="183" t="s">
        <v>495</v>
      </c>
      <c r="AA582" s="174"/>
      <c r="AB582" s="174"/>
      <c r="AC582" s="174"/>
      <c r="AD582" s="174"/>
      <c r="AE582" s="175"/>
      <c r="AF582" s="176"/>
      <c r="AG582" s="185"/>
      <c r="AH582" s="185"/>
      <c r="AI582" s="201"/>
      <c r="AJ582" s="273">
        <f ca="1">(COUNTA(OFFSET(D582,0,WEEKDAY($A$3,2)):AF582))+IF(AND((_xlfn.DAYS((EOMONTH($A$3,0)),$A$3)=27),(WEEKDAY($A$3,2))=1),0,(COUNTA(E582:(OFFSET(D582,0,(_xlfn.DAYS((EOMONTH($A$3,0)),$A$3))+(WEEKDAY($A$3,2))-28)))))</f>
        <v>4</v>
      </c>
    </row>
    <row r="583" spans="1:36" x14ac:dyDescent="0.25">
      <c r="A583" s="200" t="s">
        <v>91</v>
      </c>
      <c r="B583" s="177" t="s">
        <v>349</v>
      </c>
      <c r="C583" s="177">
        <v>4</v>
      </c>
      <c r="D583" s="177">
        <v>120</v>
      </c>
      <c r="E583" s="183" t="s">
        <v>495</v>
      </c>
      <c r="F583" s="174"/>
      <c r="G583" s="174"/>
      <c r="H583" s="174"/>
      <c r="I583" s="174"/>
      <c r="J583" s="175"/>
      <c r="K583" s="175"/>
      <c r="L583" s="183" t="s">
        <v>495</v>
      </c>
      <c r="M583" s="174"/>
      <c r="N583" s="174"/>
      <c r="O583" s="174"/>
      <c r="P583" s="174"/>
      <c r="Q583" s="175"/>
      <c r="R583" s="175"/>
      <c r="S583" s="183" t="s">
        <v>495</v>
      </c>
      <c r="T583" s="174"/>
      <c r="U583" s="174"/>
      <c r="V583" s="174"/>
      <c r="W583" s="174"/>
      <c r="X583" s="175"/>
      <c r="Y583" s="175"/>
      <c r="Z583" s="183" t="s">
        <v>495</v>
      </c>
      <c r="AA583" s="174"/>
      <c r="AB583" s="174"/>
      <c r="AC583" s="174"/>
      <c r="AD583" s="174"/>
      <c r="AE583" s="175"/>
      <c r="AF583" s="176"/>
      <c r="AG583" s="185"/>
      <c r="AH583" s="185"/>
      <c r="AI583" s="201"/>
      <c r="AJ583" s="273">
        <f ca="1">(COUNTA(OFFSET(D583,0,WEEKDAY($A$3,2)):AF583))+IF(AND((_xlfn.DAYS((EOMONTH($A$3,0)),$A$3)=27),(WEEKDAY($A$3,2))=1),0,(COUNTA(E583:(OFFSET(D583,0,(_xlfn.DAYS((EOMONTH($A$3,0)),$A$3))+(WEEKDAY($A$3,2))-28)))))</f>
        <v>4</v>
      </c>
    </row>
    <row r="584" spans="1:36" x14ac:dyDescent="0.25">
      <c r="A584" s="200" t="s">
        <v>91</v>
      </c>
      <c r="B584" s="177" t="s">
        <v>350</v>
      </c>
      <c r="C584" s="177">
        <v>4</v>
      </c>
      <c r="D584" s="177">
        <v>1030</v>
      </c>
      <c r="E584" s="183" t="s">
        <v>495</v>
      </c>
      <c r="F584" s="174"/>
      <c r="G584" s="174"/>
      <c r="H584" s="174"/>
      <c r="I584" s="174"/>
      <c r="J584" s="175"/>
      <c r="K584" s="175"/>
      <c r="L584" s="183" t="s">
        <v>495</v>
      </c>
      <c r="M584" s="174"/>
      <c r="N584" s="174"/>
      <c r="O584" s="174"/>
      <c r="P584" s="174"/>
      <c r="Q584" s="175"/>
      <c r="R584" s="175"/>
      <c r="S584" s="183" t="s">
        <v>495</v>
      </c>
      <c r="T584" s="174"/>
      <c r="U584" s="174"/>
      <c r="V584" s="174"/>
      <c r="W584" s="174"/>
      <c r="X584" s="175"/>
      <c r="Y584" s="175"/>
      <c r="Z584" s="183" t="s">
        <v>495</v>
      </c>
      <c r="AA584" s="174"/>
      <c r="AB584" s="174"/>
      <c r="AC584" s="174"/>
      <c r="AD584" s="174"/>
      <c r="AE584" s="175"/>
      <c r="AF584" s="176"/>
      <c r="AG584" s="185"/>
      <c r="AH584" s="185"/>
      <c r="AI584" s="201"/>
      <c r="AJ584" s="273">
        <f ca="1">(COUNTA(OFFSET(D584,0,WEEKDAY($A$3,2)):AF584))+IF(AND((_xlfn.DAYS((EOMONTH($A$3,0)),$A$3)=27),(WEEKDAY($A$3,2))=1),0,(COUNTA(E584:(OFFSET(D584,0,(_xlfn.DAYS((EOMONTH($A$3,0)),$A$3))+(WEEKDAY($A$3,2))-28)))))</f>
        <v>4</v>
      </c>
    </row>
    <row r="585" spans="1:36" x14ac:dyDescent="0.25">
      <c r="A585" s="200" t="s">
        <v>92</v>
      </c>
      <c r="B585" s="177" t="s">
        <v>347</v>
      </c>
      <c r="C585" s="177">
        <v>20</v>
      </c>
      <c r="D585" s="177">
        <v>3</v>
      </c>
      <c r="E585" s="183" t="s">
        <v>495</v>
      </c>
      <c r="F585" s="183" t="s">
        <v>495</v>
      </c>
      <c r="G585" s="183" t="s">
        <v>495</v>
      </c>
      <c r="H585" s="183" t="s">
        <v>495</v>
      </c>
      <c r="I585" s="183" t="s">
        <v>495</v>
      </c>
      <c r="J585" s="175"/>
      <c r="K585" s="175"/>
      <c r="L585" s="183" t="s">
        <v>495</v>
      </c>
      <c r="M585" s="183" t="s">
        <v>495</v>
      </c>
      <c r="N585" s="183" t="s">
        <v>495</v>
      </c>
      <c r="O585" s="183" t="s">
        <v>495</v>
      </c>
      <c r="P585" s="183" t="s">
        <v>495</v>
      </c>
      <c r="Q585" s="175"/>
      <c r="R585" s="175"/>
      <c r="S585" s="183" t="s">
        <v>495</v>
      </c>
      <c r="T585" s="183" t="s">
        <v>495</v>
      </c>
      <c r="U585" s="183" t="s">
        <v>495</v>
      </c>
      <c r="V585" s="183" t="s">
        <v>495</v>
      </c>
      <c r="W585" s="183" t="s">
        <v>495</v>
      </c>
      <c r="X585" s="175"/>
      <c r="Y585" s="175"/>
      <c r="Z585" s="183" t="s">
        <v>495</v>
      </c>
      <c r="AA585" s="183" t="s">
        <v>495</v>
      </c>
      <c r="AB585" s="183" t="s">
        <v>495</v>
      </c>
      <c r="AC585" s="183" t="s">
        <v>495</v>
      </c>
      <c r="AD585" s="183" t="s">
        <v>495</v>
      </c>
      <c r="AE585" s="175"/>
      <c r="AF585" s="176"/>
      <c r="AG585" s="185"/>
      <c r="AH585" s="185"/>
      <c r="AI585" s="201"/>
      <c r="AJ585" s="273">
        <f ca="1">(COUNTA(OFFSET(D585,0,WEEKDAY($A$3,2)):AF585))+IF(AND((_xlfn.DAYS((EOMONTH($A$3,0)),$A$3)=27),(WEEKDAY($A$3,2))=1),0,(COUNTA(E585:(OFFSET(D585,0,(_xlfn.DAYS((EOMONTH($A$3,0)),$A$3))+(WEEKDAY($A$3,2))-28)))))</f>
        <v>20</v>
      </c>
    </row>
    <row r="586" spans="1:36" x14ac:dyDescent="0.25">
      <c r="A586" s="200" t="s">
        <v>92</v>
      </c>
      <c r="B586" s="177" t="s">
        <v>348</v>
      </c>
      <c r="C586" s="177">
        <v>12</v>
      </c>
      <c r="D586" s="177">
        <v>2</v>
      </c>
      <c r="E586" s="183" t="s">
        <v>495</v>
      </c>
      <c r="F586" s="174"/>
      <c r="G586" s="183" t="s">
        <v>495</v>
      </c>
      <c r="H586" s="174"/>
      <c r="I586" s="183" t="s">
        <v>495</v>
      </c>
      <c r="J586" s="175"/>
      <c r="K586" s="175"/>
      <c r="L586" s="183" t="s">
        <v>495</v>
      </c>
      <c r="M586" s="174"/>
      <c r="N586" s="183" t="s">
        <v>495</v>
      </c>
      <c r="O586" s="174"/>
      <c r="P586" s="183" t="s">
        <v>495</v>
      </c>
      <c r="Q586" s="175"/>
      <c r="R586" s="175"/>
      <c r="S586" s="183" t="s">
        <v>495</v>
      </c>
      <c r="T586" s="174"/>
      <c r="U586" s="183" t="s">
        <v>495</v>
      </c>
      <c r="V586" s="174"/>
      <c r="W586" s="183" t="s">
        <v>495</v>
      </c>
      <c r="X586" s="175"/>
      <c r="Y586" s="175"/>
      <c r="Z586" s="183" t="s">
        <v>495</v>
      </c>
      <c r="AA586" s="174"/>
      <c r="AB586" s="183" t="s">
        <v>495</v>
      </c>
      <c r="AC586" s="174"/>
      <c r="AD586" s="183" t="s">
        <v>495</v>
      </c>
      <c r="AE586" s="175"/>
      <c r="AF586" s="176"/>
      <c r="AG586" s="185"/>
      <c r="AH586" s="185"/>
      <c r="AI586" s="201"/>
      <c r="AJ586" s="273">
        <f ca="1">(COUNTA(OFFSET(D586,0,WEEKDAY($A$3,2)):AF586))+IF(AND((_xlfn.DAYS((EOMONTH($A$3,0)),$A$3)=27),(WEEKDAY($A$3,2))=1),0,(COUNTA(E586:(OFFSET(D586,0,(_xlfn.DAYS((EOMONTH($A$3,0)),$A$3))+(WEEKDAY($A$3,2))-28)))))</f>
        <v>12</v>
      </c>
    </row>
    <row r="587" spans="1:36" x14ac:dyDescent="0.25">
      <c r="A587" s="200" t="s">
        <v>92</v>
      </c>
      <c r="B587" s="177" t="s">
        <v>350</v>
      </c>
      <c r="C587" s="177">
        <v>12</v>
      </c>
      <c r="D587" s="177">
        <v>105</v>
      </c>
      <c r="E587" s="183" t="s">
        <v>495</v>
      </c>
      <c r="F587" s="174"/>
      <c r="G587" s="183" t="s">
        <v>495</v>
      </c>
      <c r="H587" s="174"/>
      <c r="I587" s="183" t="s">
        <v>495</v>
      </c>
      <c r="J587" s="175"/>
      <c r="K587" s="175"/>
      <c r="L587" s="183" t="s">
        <v>495</v>
      </c>
      <c r="M587" s="174"/>
      <c r="N587" s="183" t="s">
        <v>495</v>
      </c>
      <c r="O587" s="174"/>
      <c r="P587" s="183" t="s">
        <v>495</v>
      </c>
      <c r="Q587" s="175"/>
      <c r="R587" s="175"/>
      <c r="S587" s="183" t="s">
        <v>495</v>
      </c>
      <c r="T587" s="174"/>
      <c r="U587" s="183" t="s">
        <v>495</v>
      </c>
      <c r="V587" s="174"/>
      <c r="W587" s="183" t="s">
        <v>495</v>
      </c>
      <c r="X587" s="175"/>
      <c r="Y587" s="175"/>
      <c r="Z587" s="183" t="s">
        <v>495</v>
      </c>
      <c r="AA587" s="174"/>
      <c r="AB587" s="183" t="s">
        <v>495</v>
      </c>
      <c r="AC587" s="174"/>
      <c r="AD587" s="183" t="s">
        <v>495</v>
      </c>
      <c r="AE587" s="175"/>
      <c r="AF587" s="176"/>
      <c r="AG587" s="185"/>
      <c r="AH587" s="185"/>
      <c r="AI587" s="201"/>
      <c r="AJ587" s="273">
        <f ca="1">(COUNTA(OFFSET(D587,0,WEEKDAY($A$3,2)):AF587))+IF(AND((_xlfn.DAYS((EOMONTH($A$3,0)),$A$3)=27),(WEEKDAY($A$3,2))=1),0,(COUNTA(E587:(OFFSET(D587,0,(_xlfn.DAYS((EOMONTH($A$3,0)),$A$3))+(WEEKDAY($A$3,2))-28)))))</f>
        <v>12</v>
      </c>
    </row>
    <row r="588" spans="1:36" x14ac:dyDescent="0.25">
      <c r="A588" s="200" t="s">
        <v>270</v>
      </c>
      <c r="B588" s="177" t="s">
        <v>350</v>
      </c>
      <c r="C588" s="177">
        <v>4</v>
      </c>
      <c r="D588" s="177">
        <v>1248</v>
      </c>
      <c r="E588" s="183" t="s">
        <v>495</v>
      </c>
      <c r="F588" s="174"/>
      <c r="G588" s="174"/>
      <c r="H588" s="174"/>
      <c r="I588" s="174"/>
      <c r="J588" s="175"/>
      <c r="K588" s="175"/>
      <c r="L588" s="183" t="s">
        <v>495</v>
      </c>
      <c r="M588" s="174"/>
      <c r="N588" s="174"/>
      <c r="O588" s="174"/>
      <c r="P588" s="174"/>
      <c r="Q588" s="175"/>
      <c r="R588" s="175"/>
      <c r="S588" s="183" t="s">
        <v>495</v>
      </c>
      <c r="T588" s="174"/>
      <c r="U588" s="174"/>
      <c r="V588" s="174"/>
      <c r="W588" s="174"/>
      <c r="X588" s="175"/>
      <c r="Y588" s="175"/>
      <c r="Z588" s="183" t="s">
        <v>495</v>
      </c>
      <c r="AA588" s="174"/>
      <c r="AB588" s="174"/>
      <c r="AC588" s="174"/>
      <c r="AD588" s="174"/>
      <c r="AE588" s="175"/>
      <c r="AF588" s="176"/>
      <c r="AG588" s="185"/>
      <c r="AH588" s="185"/>
      <c r="AI588" s="201"/>
      <c r="AJ588" s="273">
        <f ca="1">(COUNTA(OFFSET(D588,0,WEEKDAY($A$3,2)):AF588))+IF(AND((_xlfn.DAYS((EOMONTH($A$3,0)),$A$3)=27),(WEEKDAY($A$3,2))=1),0,(COUNTA(E588:(OFFSET(D588,0,(_xlfn.DAYS((EOMONTH($A$3,0)),$A$3))+(WEEKDAY($A$3,2))-28)))))</f>
        <v>4</v>
      </c>
    </row>
    <row r="589" spans="1:36" x14ac:dyDescent="0.25">
      <c r="A589" s="200" t="s">
        <v>270</v>
      </c>
      <c r="B589" s="177" t="s">
        <v>391</v>
      </c>
      <c r="C589" s="177">
        <v>1</v>
      </c>
      <c r="D589" s="177">
        <v>3834</v>
      </c>
      <c r="E589" s="183" t="s">
        <v>495</v>
      </c>
      <c r="F589" s="174"/>
      <c r="G589" s="174"/>
      <c r="H589" s="174"/>
      <c r="I589" s="174"/>
      <c r="J589" s="175"/>
      <c r="K589" s="175"/>
      <c r="L589" s="174"/>
      <c r="M589" s="174"/>
      <c r="N589" s="174"/>
      <c r="O589" s="174"/>
      <c r="P589" s="174"/>
      <c r="Q589" s="175"/>
      <c r="R589" s="175"/>
      <c r="S589" s="174"/>
      <c r="T589" s="174"/>
      <c r="U589" s="174"/>
      <c r="V589" s="174"/>
      <c r="W589" s="174"/>
      <c r="X589" s="175"/>
      <c r="Y589" s="175"/>
      <c r="Z589" s="174"/>
      <c r="AA589" s="174"/>
      <c r="AB589" s="174"/>
      <c r="AC589" s="174"/>
      <c r="AD589" s="174"/>
      <c r="AE589" s="175"/>
      <c r="AF589" s="176"/>
      <c r="AG589" s="185"/>
      <c r="AH589" s="185"/>
      <c r="AI589" s="201"/>
      <c r="AJ589" s="273">
        <f ca="1">(COUNTA(OFFSET(D589,0,WEEKDAY($A$3,2)):AF589))+IF(AND((_xlfn.DAYS((EOMONTH($A$3,0)),$A$3)=27),(WEEKDAY($A$3,2))=1),0,(COUNTA(E589:(OFFSET(D589,0,(_xlfn.DAYS((EOMONTH($A$3,0)),$A$3))+(WEEKDAY($A$3,2))-28)))))</f>
        <v>1</v>
      </c>
    </row>
    <row r="590" spans="1:36" x14ac:dyDescent="0.25">
      <c r="A590" s="200" t="s">
        <v>93</v>
      </c>
      <c r="B590" s="177" t="s">
        <v>347</v>
      </c>
      <c r="C590" s="177">
        <v>20</v>
      </c>
      <c r="D590" s="177">
        <v>6</v>
      </c>
      <c r="E590" s="183" t="s">
        <v>495</v>
      </c>
      <c r="F590" s="183" t="s">
        <v>495</v>
      </c>
      <c r="G590" s="183" t="s">
        <v>495</v>
      </c>
      <c r="H590" s="183" t="s">
        <v>495</v>
      </c>
      <c r="I590" s="183" t="s">
        <v>495</v>
      </c>
      <c r="J590" s="175"/>
      <c r="K590" s="175"/>
      <c r="L590" s="183" t="s">
        <v>495</v>
      </c>
      <c r="M590" s="183" t="s">
        <v>495</v>
      </c>
      <c r="N590" s="183" t="s">
        <v>495</v>
      </c>
      <c r="O590" s="183" t="s">
        <v>495</v>
      </c>
      <c r="P590" s="183" t="s">
        <v>495</v>
      </c>
      <c r="Q590" s="175"/>
      <c r="R590" s="175"/>
      <c r="S590" s="183" t="s">
        <v>495</v>
      </c>
      <c r="T590" s="183" t="s">
        <v>495</v>
      </c>
      <c r="U590" s="183" t="s">
        <v>495</v>
      </c>
      <c r="V590" s="183" t="s">
        <v>495</v>
      </c>
      <c r="W590" s="183" t="s">
        <v>495</v>
      </c>
      <c r="X590" s="175"/>
      <c r="Y590" s="175"/>
      <c r="Z590" s="183" t="s">
        <v>495</v>
      </c>
      <c r="AA590" s="183" t="s">
        <v>495</v>
      </c>
      <c r="AB590" s="183" t="s">
        <v>495</v>
      </c>
      <c r="AC590" s="183" t="s">
        <v>495</v>
      </c>
      <c r="AD590" s="183" t="s">
        <v>495</v>
      </c>
      <c r="AE590" s="175"/>
      <c r="AF590" s="176"/>
      <c r="AG590" s="185"/>
      <c r="AH590" s="185"/>
      <c r="AI590" s="201"/>
      <c r="AJ590" s="273">
        <f ca="1">(COUNTA(OFFSET(D590,0,WEEKDAY($A$3,2)):AF590))+IF(AND((_xlfn.DAYS((EOMONTH($A$3,0)),$A$3)=27),(WEEKDAY($A$3,2))=1),0,(COUNTA(E590:(OFFSET(D590,0,(_xlfn.DAYS((EOMONTH($A$3,0)),$A$3))+(WEEKDAY($A$3,2))-28)))))</f>
        <v>20</v>
      </c>
    </row>
    <row r="591" spans="1:36" x14ac:dyDescent="0.25">
      <c r="A591" s="200" t="s">
        <v>93</v>
      </c>
      <c r="B591" s="177" t="s">
        <v>348</v>
      </c>
      <c r="C591" s="177">
        <v>12</v>
      </c>
      <c r="D591" s="177">
        <v>2</v>
      </c>
      <c r="E591" s="183" t="s">
        <v>495</v>
      </c>
      <c r="F591" s="174"/>
      <c r="G591" s="183" t="s">
        <v>495</v>
      </c>
      <c r="H591" s="174"/>
      <c r="I591" s="183" t="s">
        <v>495</v>
      </c>
      <c r="J591" s="175"/>
      <c r="K591" s="175"/>
      <c r="L591" s="183" t="s">
        <v>495</v>
      </c>
      <c r="M591" s="174"/>
      <c r="N591" s="183" t="s">
        <v>495</v>
      </c>
      <c r="O591" s="174"/>
      <c r="P591" s="183" t="s">
        <v>495</v>
      </c>
      <c r="Q591" s="175"/>
      <c r="R591" s="175"/>
      <c r="S591" s="183" t="s">
        <v>495</v>
      </c>
      <c r="T591" s="174"/>
      <c r="U591" s="183" t="s">
        <v>495</v>
      </c>
      <c r="V591" s="174"/>
      <c r="W591" s="183" t="s">
        <v>495</v>
      </c>
      <c r="X591" s="175"/>
      <c r="Y591" s="175"/>
      <c r="Z591" s="183" t="s">
        <v>495</v>
      </c>
      <c r="AA591" s="174"/>
      <c r="AB591" s="183" t="s">
        <v>495</v>
      </c>
      <c r="AC591" s="174"/>
      <c r="AD591" s="183" t="s">
        <v>495</v>
      </c>
      <c r="AE591" s="175"/>
      <c r="AF591" s="176"/>
      <c r="AG591" s="185"/>
      <c r="AH591" s="185"/>
      <c r="AI591" s="201"/>
      <c r="AJ591" s="273">
        <f ca="1">(COUNTA(OFFSET(D591,0,WEEKDAY($A$3,2)):AF591))+IF(AND((_xlfn.DAYS((EOMONTH($A$3,0)),$A$3)=27),(WEEKDAY($A$3,2))=1),0,(COUNTA(E591:(OFFSET(D591,0,(_xlfn.DAYS((EOMONTH($A$3,0)),$A$3))+(WEEKDAY($A$3,2))-28)))))</f>
        <v>12</v>
      </c>
    </row>
    <row r="592" spans="1:36" x14ac:dyDescent="0.25">
      <c r="A592" s="200" t="s">
        <v>93</v>
      </c>
      <c r="B592" s="177" t="s">
        <v>350</v>
      </c>
      <c r="C592" s="177">
        <v>12</v>
      </c>
      <c r="D592" s="177">
        <v>56</v>
      </c>
      <c r="E592" s="183" t="s">
        <v>495</v>
      </c>
      <c r="F592" s="174"/>
      <c r="G592" s="183" t="s">
        <v>495</v>
      </c>
      <c r="H592" s="174"/>
      <c r="I592" s="183" t="s">
        <v>495</v>
      </c>
      <c r="J592" s="175"/>
      <c r="K592" s="175"/>
      <c r="L592" s="183" t="s">
        <v>495</v>
      </c>
      <c r="M592" s="174"/>
      <c r="N592" s="183" t="s">
        <v>495</v>
      </c>
      <c r="O592" s="174"/>
      <c r="P592" s="183" t="s">
        <v>495</v>
      </c>
      <c r="Q592" s="175"/>
      <c r="R592" s="175"/>
      <c r="S592" s="183" t="s">
        <v>495</v>
      </c>
      <c r="T592" s="174"/>
      <c r="U592" s="183" t="s">
        <v>495</v>
      </c>
      <c r="V592" s="174"/>
      <c r="W592" s="183" t="s">
        <v>495</v>
      </c>
      <c r="X592" s="175"/>
      <c r="Y592" s="175"/>
      <c r="Z592" s="183" t="s">
        <v>495</v>
      </c>
      <c r="AA592" s="174"/>
      <c r="AB592" s="183" t="s">
        <v>495</v>
      </c>
      <c r="AC592" s="174"/>
      <c r="AD592" s="183" t="s">
        <v>495</v>
      </c>
      <c r="AE592" s="175"/>
      <c r="AF592" s="176"/>
      <c r="AG592" s="185"/>
      <c r="AH592" s="185"/>
      <c r="AI592" s="201"/>
      <c r="AJ592" s="273">
        <f ca="1">(COUNTA(OFFSET(D592,0,WEEKDAY($A$3,2)):AF592))+IF(AND((_xlfn.DAYS((EOMONTH($A$3,0)),$A$3)=27),(WEEKDAY($A$3,2))=1),0,(COUNTA(E592:(OFFSET(D592,0,(_xlfn.DAYS((EOMONTH($A$3,0)),$A$3))+(WEEKDAY($A$3,2))-28)))))</f>
        <v>12</v>
      </c>
    </row>
    <row r="593" spans="1:36" x14ac:dyDescent="0.25">
      <c r="A593" s="200" t="s">
        <v>94</v>
      </c>
      <c r="B593" s="177" t="s">
        <v>345</v>
      </c>
      <c r="C593" s="177">
        <v>4</v>
      </c>
      <c r="D593" s="177">
        <v>2</v>
      </c>
      <c r="E593" s="183" t="s">
        <v>495</v>
      </c>
      <c r="F593" s="174"/>
      <c r="G593" s="174"/>
      <c r="H593" s="174"/>
      <c r="I593" s="174"/>
      <c r="J593" s="175"/>
      <c r="K593" s="175"/>
      <c r="L593" s="183" t="s">
        <v>495</v>
      </c>
      <c r="M593" s="174"/>
      <c r="N593" s="174"/>
      <c r="O593" s="174"/>
      <c r="P593" s="174"/>
      <c r="Q593" s="175"/>
      <c r="R593" s="175"/>
      <c r="S593" s="183" t="s">
        <v>495</v>
      </c>
      <c r="T593" s="174"/>
      <c r="U593" s="174"/>
      <c r="V593" s="174"/>
      <c r="W593" s="174"/>
      <c r="X593" s="175"/>
      <c r="Y593" s="175"/>
      <c r="Z593" s="183" t="s">
        <v>495</v>
      </c>
      <c r="AA593" s="174"/>
      <c r="AB593" s="174"/>
      <c r="AC593" s="174"/>
      <c r="AD593" s="174"/>
      <c r="AE593" s="175"/>
      <c r="AF593" s="176"/>
      <c r="AG593" s="185"/>
      <c r="AH593" s="185"/>
      <c r="AI593" s="201"/>
      <c r="AJ593" s="273">
        <f ca="1">(COUNTA(OFFSET(D593,0,WEEKDAY($A$3,2)):AF593))+IF(AND((_xlfn.DAYS((EOMONTH($A$3,0)),$A$3)=27),(WEEKDAY($A$3,2))=1),0,(COUNTA(E593:(OFFSET(D593,0,(_xlfn.DAYS((EOMONTH($A$3,0)),$A$3))+(WEEKDAY($A$3,2))-28)))))</f>
        <v>4</v>
      </c>
    </row>
    <row r="594" spans="1:36" x14ac:dyDescent="0.25">
      <c r="A594" s="200" t="s">
        <v>94</v>
      </c>
      <c r="B594" s="177" t="s">
        <v>347</v>
      </c>
      <c r="C594" s="177">
        <v>4</v>
      </c>
      <c r="D594" s="177">
        <v>2</v>
      </c>
      <c r="E594" s="183" t="s">
        <v>495</v>
      </c>
      <c r="F594" s="174"/>
      <c r="G594" s="174"/>
      <c r="H594" s="174"/>
      <c r="I594" s="174"/>
      <c r="J594" s="175"/>
      <c r="K594" s="175"/>
      <c r="L594" s="183" t="s">
        <v>495</v>
      </c>
      <c r="M594" s="174"/>
      <c r="N594" s="174"/>
      <c r="O594" s="174"/>
      <c r="P594" s="174"/>
      <c r="Q594" s="175"/>
      <c r="R594" s="175"/>
      <c r="S594" s="183" t="s">
        <v>495</v>
      </c>
      <c r="T594" s="174"/>
      <c r="U594" s="174"/>
      <c r="V594" s="174"/>
      <c r="W594" s="174"/>
      <c r="X594" s="175"/>
      <c r="Y594" s="175"/>
      <c r="Z594" s="183" t="s">
        <v>495</v>
      </c>
      <c r="AA594" s="174"/>
      <c r="AB594" s="174"/>
      <c r="AC594" s="174"/>
      <c r="AD594" s="174"/>
      <c r="AE594" s="175"/>
      <c r="AF594" s="176"/>
      <c r="AG594" s="185"/>
      <c r="AH594" s="185"/>
      <c r="AI594" s="201"/>
      <c r="AJ594" s="273">
        <f ca="1">(COUNTA(OFFSET(D594,0,WEEKDAY($A$3,2)):AF594))+IF(AND((_xlfn.DAYS((EOMONTH($A$3,0)),$A$3)=27),(WEEKDAY($A$3,2))=1),0,(COUNTA(E594:(OFFSET(D594,0,(_xlfn.DAYS((EOMONTH($A$3,0)),$A$3))+(WEEKDAY($A$3,2))-28)))))</f>
        <v>4</v>
      </c>
    </row>
    <row r="595" spans="1:36" x14ac:dyDescent="0.25">
      <c r="A595" s="200" t="s">
        <v>94</v>
      </c>
      <c r="B595" s="177" t="s">
        <v>348</v>
      </c>
      <c r="C595" s="177">
        <v>4</v>
      </c>
      <c r="D595" s="177">
        <v>1</v>
      </c>
      <c r="E595" s="183" t="s">
        <v>495</v>
      </c>
      <c r="F595" s="174"/>
      <c r="G595" s="174"/>
      <c r="H595" s="174"/>
      <c r="I595" s="174"/>
      <c r="J595" s="175"/>
      <c r="K595" s="175"/>
      <c r="L595" s="183" t="s">
        <v>495</v>
      </c>
      <c r="M595" s="174"/>
      <c r="N595" s="174"/>
      <c r="O595" s="174"/>
      <c r="P595" s="174"/>
      <c r="Q595" s="175"/>
      <c r="R595" s="175"/>
      <c r="S595" s="183" t="s">
        <v>495</v>
      </c>
      <c r="T595" s="174"/>
      <c r="U595" s="174"/>
      <c r="V595" s="174"/>
      <c r="W595" s="174"/>
      <c r="X595" s="175"/>
      <c r="Y595" s="175"/>
      <c r="Z595" s="183" t="s">
        <v>495</v>
      </c>
      <c r="AA595" s="174"/>
      <c r="AB595" s="174"/>
      <c r="AC595" s="174"/>
      <c r="AD595" s="174"/>
      <c r="AE595" s="175"/>
      <c r="AF595" s="176"/>
      <c r="AG595" s="185"/>
      <c r="AH595" s="185"/>
      <c r="AI595" s="201"/>
      <c r="AJ595" s="273">
        <f ca="1">(COUNTA(OFFSET(D595,0,WEEKDAY($A$3,2)):AF595))+IF(AND((_xlfn.DAYS((EOMONTH($A$3,0)),$A$3)=27),(WEEKDAY($A$3,2))=1),0,(COUNTA(E595:(OFFSET(D595,0,(_xlfn.DAYS((EOMONTH($A$3,0)),$A$3))+(WEEKDAY($A$3,2))-28)))))</f>
        <v>4</v>
      </c>
    </row>
    <row r="596" spans="1:36" x14ac:dyDescent="0.25">
      <c r="A596" s="200" t="s">
        <v>94</v>
      </c>
      <c r="B596" s="177" t="s">
        <v>348</v>
      </c>
      <c r="C596" s="177">
        <v>12</v>
      </c>
      <c r="D596" s="177">
        <v>2</v>
      </c>
      <c r="E596" s="183" t="s">
        <v>495</v>
      </c>
      <c r="F596" s="174"/>
      <c r="G596" s="183" t="s">
        <v>495</v>
      </c>
      <c r="H596" s="174"/>
      <c r="I596" s="183" t="s">
        <v>495</v>
      </c>
      <c r="J596" s="175"/>
      <c r="K596" s="175"/>
      <c r="L596" s="183" t="s">
        <v>495</v>
      </c>
      <c r="M596" s="174"/>
      <c r="N596" s="183" t="s">
        <v>495</v>
      </c>
      <c r="O596" s="174"/>
      <c r="P596" s="183" t="s">
        <v>495</v>
      </c>
      <c r="Q596" s="175"/>
      <c r="R596" s="175"/>
      <c r="S596" s="183" t="s">
        <v>495</v>
      </c>
      <c r="T596" s="174"/>
      <c r="U596" s="183" t="s">
        <v>495</v>
      </c>
      <c r="V596" s="174"/>
      <c r="W596" s="183" t="s">
        <v>495</v>
      </c>
      <c r="X596" s="175"/>
      <c r="Y596" s="175"/>
      <c r="Z596" s="183" t="s">
        <v>495</v>
      </c>
      <c r="AA596" s="174"/>
      <c r="AB596" s="183" t="s">
        <v>495</v>
      </c>
      <c r="AC596" s="174"/>
      <c r="AD596" s="183" t="s">
        <v>495</v>
      </c>
      <c r="AE596" s="175"/>
      <c r="AF596" s="176"/>
      <c r="AG596" s="185"/>
      <c r="AH596" s="185"/>
      <c r="AI596" s="201"/>
      <c r="AJ596" s="273">
        <f ca="1">(COUNTA(OFFSET(D596,0,WEEKDAY($A$3,2)):AF596))+IF(AND((_xlfn.DAYS((EOMONTH($A$3,0)),$A$3)=27),(WEEKDAY($A$3,2))=1),0,(COUNTA(E596:(OFFSET(D596,0,(_xlfn.DAYS((EOMONTH($A$3,0)),$A$3))+(WEEKDAY($A$3,2))-28)))))</f>
        <v>12</v>
      </c>
    </row>
    <row r="597" spans="1:36" x14ac:dyDescent="0.25">
      <c r="A597" s="200" t="s">
        <v>94</v>
      </c>
      <c r="B597" s="177" t="s">
        <v>349</v>
      </c>
      <c r="C597" s="177">
        <v>4</v>
      </c>
      <c r="D597" s="177">
        <v>170</v>
      </c>
      <c r="E597" s="183" t="s">
        <v>495</v>
      </c>
      <c r="F597" s="174"/>
      <c r="G597" s="174"/>
      <c r="H597" s="174"/>
      <c r="I597" s="174"/>
      <c r="J597" s="175"/>
      <c r="K597" s="175"/>
      <c r="L597" s="183" t="s">
        <v>495</v>
      </c>
      <c r="M597" s="174"/>
      <c r="N597" s="174"/>
      <c r="O597" s="174"/>
      <c r="P597" s="174"/>
      <c r="Q597" s="175"/>
      <c r="R597" s="175"/>
      <c r="S597" s="183" t="s">
        <v>495</v>
      </c>
      <c r="T597" s="174"/>
      <c r="U597" s="174"/>
      <c r="V597" s="174"/>
      <c r="W597" s="174"/>
      <c r="X597" s="175"/>
      <c r="Y597" s="175"/>
      <c r="Z597" s="183" t="s">
        <v>495</v>
      </c>
      <c r="AA597" s="174"/>
      <c r="AB597" s="174"/>
      <c r="AC597" s="174"/>
      <c r="AD597" s="174"/>
      <c r="AE597" s="175"/>
      <c r="AF597" s="176"/>
      <c r="AG597" s="185"/>
      <c r="AH597" s="185"/>
      <c r="AI597" s="201"/>
      <c r="AJ597" s="273">
        <f ca="1">(COUNTA(OFFSET(D597,0,WEEKDAY($A$3,2)):AF597))+IF(AND((_xlfn.DAYS((EOMONTH($A$3,0)),$A$3)=27),(WEEKDAY($A$3,2))=1),0,(COUNTA(E597:(OFFSET(D597,0,(_xlfn.DAYS((EOMONTH($A$3,0)),$A$3))+(WEEKDAY($A$3,2))-28)))))</f>
        <v>4</v>
      </c>
    </row>
    <row r="598" spans="1:36" x14ac:dyDescent="0.25">
      <c r="A598" s="200" t="s">
        <v>94</v>
      </c>
      <c r="B598" s="177" t="s">
        <v>350</v>
      </c>
      <c r="C598" s="177">
        <v>4</v>
      </c>
      <c r="D598" s="177">
        <v>1135</v>
      </c>
      <c r="E598" s="183" t="s">
        <v>495</v>
      </c>
      <c r="F598" s="174"/>
      <c r="G598" s="174"/>
      <c r="H598" s="174"/>
      <c r="I598" s="174"/>
      <c r="J598" s="175"/>
      <c r="K598" s="175"/>
      <c r="L598" s="183" t="s">
        <v>495</v>
      </c>
      <c r="M598" s="174"/>
      <c r="N598" s="174"/>
      <c r="O598" s="174"/>
      <c r="P598" s="174"/>
      <c r="Q598" s="175"/>
      <c r="R598" s="175"/>
      <c r="S598" s="183" t="s">
        <v>495</v>
      </c>
      <c r="T598" s="174"/>
      <c r="U598" s="174"/>
      <c r="V598" s="174"/>
      <c r="W598" s="174"/>
      <c r="X598" s="175"/>
      <c r="Y598" s="175"/>
      <c r="Z598" s="183" t="s">
        <v>495</v>
      </c>
      <c r="AA598" s="174"/>
      <c r="AB598" s="174"/>
      <c r="AC598" s="174"/>
      <c r="AD598" s="174"/>
      <c r="AE598" s="175"/>
      <c r="AF598" s="176"/>
      <c r="AG598" s="185"/>
      <c r="AH598" s="185"/>
      <c r="AI598" s="201"/>
      <c r="AJ598" s="273">
        <f ca="1">(COUNTA(OFFSET(D598,0,WEEKDAY($A$3,2)):AF598))+IF(AND((_xlfn.DAYS((EOMONTH($A$3,0)),$A$3)=27),(WEEKDAY($A$3,2))=1),0,(COUNTA(E598:(OFFSET(D598,0,(_xlfn.DAYS((EOMONTH($A$3,0)),$A$3))+(WEEKDAY($A$3,2))-28)))))</f>
        <v>4</v>
      </c>
    </row>
    <row r="599" spans="1:36" x14ac:dyDescent="0.25">
      <c r="A599" s="200" t="s">
        <v>94</v>
      </c>
      <c r="B599" s="177" t="s">
        <v>350</v>
      </c>
      <c r="C599" s="177">
        <v>12</v>
      </c>
      <c r="D599" s="177">
        <v>237</v>
      </c>
      <c r="E599" s="183" t="s">
        <v>495</v>
      </c>
      <c r="F599" s="174"/>
      <c r="G599" s="183" t="s">
        <v>495</v>
      </c>
      <c r="H599" s="174"/>
      <c r="I599" s="183" t="s">
        <v>495</v>
      </c>
      <c r="J599" s="175"/>
      <c r="K599" s="175"/>
      <c r="L599" s="183" t="s">
        <v>495</v>
      </c>
      <c r="M599" s="174"/>
      <c r="N599" s="183" t="s">
        <v>495</v>
      </c>
      <c r="O599" s="174"/>
      <c r="P599" s="183" t="s">
        <v>495</v>
      </c>
      <c r="Q599" s="175"/>
      <c r="R599" s="175"/>
      <c r="S599" s="183" t="s">
        <v>495</v>
      </c>
      <c r="T599" s="174"/>
      <c r="U599" s="183" t="s">
        <v>495</v>
      </c>
      <c r="V599" s="174"/>
      <c r="W599" s="183" t="s">
        <v>495</v>
      </c>
      <c r="X599" s="175"/>
      <c r="Y599" s="175"/>
      <c r="Z599" s="183" t="s">
        <v>495</v>
      </c>
      <c r="AA599" s="174"/>
      <c r="AB599" s="183" t="s">
        <v>495</v>
      </c>
      <c r="AC599" s="174"/>
      <c r="AD599" s="183" t="s">
        <v>495</v>
      </c>
      <c r="AE599" s="175"/>
      <c r="AF599" s="176"/>
      <c r="AG599" s="185"/>
      <c r="AH599" s="185"/>
      <c r="AI599" s="201"/>
      <c r="AJ599" s="273">
        <f ca="1">(COUNTA(OFFSET(D599,0,WEEKDAY($A$3,2)):AF599))+IF(AND((_xlfn.DAYS((EOMONTH($A$3,0)),$A$3)=27),(WEEKDAY($A$3,2))=1),0,(COUNTA(E599:(OFFSET(D599,0,(_xlfn.DAYS((EOMONTH($A$3,0)),$A$3))+(WEEKDAY($A$3,2))-28)))))</f>
        <v>12</v>
      </c>
    </row>
    <row r="600" spans="1:36" x14ac:dyDescent="0.25">
      <c r="A600" s="200" t="s">
        <v>94</v>
      </c>
      <c r="B600" s="177" t="s">
        <v>391</v>
      </c>
      <c r="C600" s="177">
        <v>1</v>
      </c>
      <c r="D600" s="177">
        <v>1308</v>
      </c>
      <c r="E600" s="183" t="s">
        <v>495</v>
      </c>
      <c r="F600" s="174"/>
      <c r="G600" s="174"/>
      <c r="H600" s="174"/>
      <c r="I600" s="174"/>
      <c r="J600" s="175"/>
      <c r="K600" s="175"/>
      <c r="L600" s="174"/>
      <c r="M600" s="174"/>
      <c r="N600" s="174"/>
      <c r="O600" s="174"/>
      <c r="P600" s="174"/>
      <c r="Q600" s="175"/>
      <c r="R600" s="175"/>
      <c r="S600" s="174"/>
      <c r="T600" s="174"/>
      <c r="U600" s="174"/>
      <c r="V600" s="174"/>
      <c r="W600" s="174"/>
      <c r="X600" s="175"/>
      <c r="Y600" s="175"/>
      <c r="Z600" s="174"/>
      <c r="AA600" s="174"/>
      <c r="AB600" s="174"/>
      <c r="AC600" s="174"/>
      <c r="AD600" s="174"/>
      <c r="AE600" s="175"/>
      <c r="AF600" s="176"/>
      <c r="AG600" s="185"/>
      <c r="AH600" s="185"/>
      <c r="AI600" s="201"/>
      <c r="AJ600" s="273">
        <f ca="1">(COUNTA(OFFSET(D600,0,WEEKDAY($A$3,2)):AF600))+IF(AND((_xlfn.DAYS((EOMONTH($A$3,0)),$A$3)=27),(WEEKDAY($A$3,2))=1),0,(COUNTA(E600:(OFFSET(D600,0,(_xlfn.DAYS((EOMONTH($A$3,0)),$A$3))+(WEEKDAY($A$3,2))-28)))))</f>
        <v>1</v>
      </c>
    </row>
    <row r="601" spans="1:36" x14ac:dyDescent="0.25">
      <c r="A601" s="200" t="s">
        <v>282</v>
      </c>
      <c r="B601" s="177" t="s">
        <v>346</v>
      </c>
      <c r="C601" s="177">
        <v>2</v>
      </c>
      <c r="D601" s="177">
        <v>17</v>
      </c>
      <c r="E601" s="183" t="s">
        <v>495</v>
      </c>
      <c r="F601" s="174"/>
      <c r="G601" s="174"/>
      <c r="H601" s="174"/>
      <c r="I601" s="174"/>
      <c r="J601" s="175"/>
      <c r="K601" s="175"/>
      <c r="L601" s="174"/>
      <c r="M601" s="174"/>
      <c r="N601" s="174"/>
      <c r="O601" s="174"/>
      <c r="P601" s="174"/>
      <c r="Q601" s="175"/>
      <c r="R601" s="175"/>
      <c r="S601" s="183" t="s">
        <v>495</v>
      </c>
      <c r="T601" s="174"/>
      <c r="U601" s="174"/>
      <c r="V601" s="174"/>
      <c r="W601" s="174"/>
      <c r="X601" s="175"/>
      <c r="Y601" s="175"/>
      <c r="Z601" s="174"/>
      <c r="AA601" s="174"/>
      <c r="AB601" s="174"/>
      <c r="AC601" s="174"/>
      <c r="AD601" s="174"/>
      <c r="AE601" s="175"/>
      <c r="AF601" s="176"/>
      <c r="AG601" s="185"/>
      <c r="AH601" s="185"/>
      <c r="AI601" s="201"/>
      <c r="AJ601" s="273">
        <f ca="1">(COUNTA(OFFSET(D601,0,WEEKDAY($A$3,2)):AF601))+IF(AND((_xlfn.DAYS((EOMONTH($A$3,0)),$A$3)=27),(WEEKDAY($A$3,2))=1),0,(COUNTA(E601:(OFFSET(D601,0,(_xlfn.DAYS((EOMONTH($A$3,0)),$A$3))+(WEEKDAY($A$3,2))-28)))))</f>
        <v>2</v>
      </c>
    </row>
    <row r="602" spans="1:36" x14ac:dyDescent="0.25">
      <c r="A602" s="200" t="s">
        <v>282</v>
      </c>
      <c r="B602" s="177" t="s">
        <v>347</v>
      </c>
      <c r="C602" s="177">
        <v>4</v>
      </c>
      <c r="D602" s="177">
        <v>1</v>
      </c>
      <c r="E602" s="183" t="s">
        <v>495</v>
      </c>
      <c r="F602" s="174"/>
      <c r="G602" s="174"/>
      <c r="H602" s="174"/>
      <c r="I602" s="174"/>
      <c r="J602" s="175"/>
      <c r="K602" s="175"/>
      <c r="L602" s="183" t="s">
        <v>495</v>
      </c>
      <c r="M602" s="174"/>
      <c r="N602" s="174"/>
      <c r="O602" s="174"/>
      <c r="P602" s="174"/>
      <c r="Q602" s="175"/>
      <c r="R602" s="175"/>
      <c r="S602" s="183" t="s">
        <v>495</v>
      </c>
      <c r="T602" s="174"/>
      <c r="U602" s="174"/>
      <c r="V602" s="174"/>
      <c r="W602" s="174"/>
      <c r="X602" s="175"/>
      <c r="Y602" s="175"/>
      <c r="Z602" s="183" t="s">
        <v>495</v>
      </c>
      <c r="AA602" s="174"/>
      <c r="AB602" s="174"/>
      <c r="AC602" s="174"/>
      <c r="AD602" s="174"/>
      <c r="AE602" s="175"/>
      <c r="AF602" s="176"/>
      <c r="AG602" s="185"/>
      <c r="AH602" s="185"/>
      <c r="AI602" s="201"/>
      <c r="AJ602" s="273">
        <f ca="1">(COUNTA(OFFSET(D602,0,WEEKDAY($A$3,2)):AF602))+IF(AND((_xlfn.DAYS((EOMONTH($A$3,0)),$A$3)=27),(WEEKDAY($A$3,2))=1),0,(COUNTA(E602:(OFFSET(D602,0,(_xlfn.DAYS((EOMONTH($A$3,0)),$A$3))+(WEEKDAY($A$3,2))-28)))))</f>
        <v>4</v>
      </c>
    </row>
    <row r="603" spans="1:36" x14ac:dyDescent="0.25">
      <c r="A603" s="200" t="s">
        <v>172</v>
      </c>
      <c r="B603" s="177" t="s">
        <v>346</v>
      </c>
      <c r="C603" s="177">
        <v>2</v>
      </c>
      <c r="D603" s="177">
        <v>5</v>
      </c>
      <c r="E603" s="183" t="s">
        <v>495</v>
      </c>
      <c r="F603" s="174"/>
      <c r="G603" s="174"/>
      <c r="H603" s="174"/>
      <c r="I603" s="174"/>
      <c r="J603" s="175"/>
      <c r="K603" s="175"/>
      <c r="L603" s="174"/>
      <c r="M603" s="174"/>
      <c r="N603" s="174"/>
      <c r="O603" s="174"/>
      <c r="P603" s="174"/>
      <c r="Q603" s="175"/>
      <c r="R603" s="175"/>
      <c r="S603" s="183" t="s">
        <v>495</v>
      </c>
      <c r="T603" s="174"/>
      <c r="U603" s="174"/>
      <c r="V603" s="174"/>
      <c r="W603" s="174"/>
      <c r="X603" s="175"/>
      <c r="Y603" s="175"/>
      <c r="Z603" s="174"/>
      <c r="AA603" s="174"/>
      <c r="AB603" s="174"/>
      <c r="AC603" s="174"/>
      <c r="AD603" s="174"/>
      <c r="AE603" s="175"/>
      <c r="AF603" s="176"/>
      <c r="AG603" s="185"/>
      <c r="AH603" s="185"/>
      <c r="AI603" s="201"/>
      <c r="AJ603" s="273">
        <f ca="1">(COUNTA(OFFSET(D603,0,WEEKDAY($A$3,2)):AF603))+IF(AND((_xlfn.DAYS((EOMONTH($A$3,0)),$A$3)=27),(WEEKDAY($A$3,2))=1),0,(COUNTA(E603:(OFFSET(D603,0,(_xlfn.DAYS((EOMONTH($A$3,0)),$A$3))+(WEEKDAY($A$3,2))-28)))))</f>
        <v>2</v>
      </c>
    </row>
    <row r="604" spans="1:36" x14ac:dyDescent="0.25">
      <c r="A604" s="200" t="s">
        <v>172</v>
      </c>
      <c r="B604" s="177" t="s">
        <v>347</v>
      </c>
      <c r="C604" s="177">
        <v>4</v>
      </c>
      <c r="D604" s="177">
        <v>1</v>
      </c>
      <c r="E604" s="183" t="s">
        <v>495</v>
      </c>
      <c r="F604" s="174"/>
      <c r="G604" s="174"/>
      <c r="H604" s="174"/>
      <c r="I604" s="174"/>
      <c r="J604" s="175"/>
      <c r="K604" s="175"/>
      <c r="L604" s="183" t="s">
        <v>495</v>
      </c>
      <c r="M604" s="174"/>
      <c r="N604" s="174"/>
      <c r="O604" s="174"/>
      <c r="P604" s="174"/>
      <c r="Q604" s="175"/>
      <c r="R604" s="175"/>
      <c r="S604" s="183" t="s">
        <v>495</v>
      </c>
      <c r="T604" s="174"/>
      <c r="U604" s="174"/>
      <c r="V604" s="174"/>
      <c r="W604" s="174"/>
      <c r="X604" s="175"/>
      <c r="Y604" s="175"/>
      <c r="Z604" s="183" t="s">
        <v>495</v>
      </c>
      <c r="AA604" s="174"/>
      <c r="AB604" s="174"/>
      <c r="AC604" s="174"/>
      <c r="AD604" s="174"/>
      <c r="AE604" s="175"/>
      <c r="AF604" s="176"/>
      <c r="AG604" s="185"/>
      <c r="AH604" s="185"/>
      <c r="AI604" s="201"/>
      <c r="AJ604" s="273">
        <f ca="1">(COUNTA(OFFSET(D604,0,WEEKDAY($A$3,2)):AF604))+IF(AND((_xlfn.DAYS((EOMONTH($A$3,0)),$A$3)=27),(WEEKDAY($A$3,2))=1),0,(COUNTA(E604:(OFFSET(D604,0,(_xlfn.DAYS((EOMONTH($A$3,0)),$A$3))+(WEEKDAY($A$3,2))-28)))))</f>
        <v>4</v>
      </c>
    </row>
    <row r="605" spans="1:36" x14ac:dyDescent="0.25">
      <c r="A605" s="200" t="s">
        <v>172</v>
      </c>
      <c r="B605" s="177" t="s">
        <v>350</v>
      </c>
      <c r="C605" s="177">
        <v>2</v>
      </c>
      <c r="D605" s="177">
        <v>96</v>
      </c>
      <c r="E605" s="183" t="s">
        <v>495</v>
      </c>
      <c r="F605" s="174"/>
      <c r="G605" s="174"/>
      <c r="H605" s="174"/>
      <c r="I605" s="174"/>
      <c r="J605" s="175"/>
      <c r="K605" s="175"/>
      <c r="L605" s="174"/>
      <c r="M605" s="174"/>
      <c r="N605" s="174"/>
      <c r="O605" s="174"/>
      <c r="P605" s="174"/>
      <c r="Q605" s="175"/>
      <c r="R605" s="175"/>
      <c r="S605" s="183" t="s">
        <v>495</v>
      </c>
      <c r="T605" s="174"/>
      <c r="U605" s="174"/>
      <c r="V605" s="174"/>
      <c r="W605" s="174"/>
      <c r="X605" s="175"/>
      <c r="Y605" s="175"/>
      <c r="Z605" s="174"/>
      <c r="AA605" s="174"/>
      <c r="AB605" s="174"/>
      <c r="AC605" s="174"/>
      <c r="AD605" s="174"/>
      <c r="AE605" s="175"/>
      <c r="AF605" s="176"/>
      <c r="AG605" s="185"/>
      <c r="AH605" s="185"/>
      <c r="AI605" s="201"/>
      <c r="AJ605" s="273">
        <f ca="1">(COUNTA(OFFSET(D605,0,WEEKDAY($A$3,2)):AF605))+IF(AND((_xlfn.DAYS((EOMONTH($A$3,0)),$A$3)=27),(WEEKDAY($A$3,2))=1),0,(COUNTA(E605:(OFFSET(D605,0,(_xlfn.DAYS((EOMONTH($A$3,0)),$A$3))+(WEEKDAY($A$3,2))-28)))))</f>
        <v>2</v>
      </c>
    </row>
    <row r="606" spans="1:36" x14ac:dyDescent="0.25">
      <c r="A606" s="200" t="s">
        <v>172</v>
      </c>
      <c r="B606" s="177" t="s">
        <v>391</v>
      </c>
      <c r="C606" s="177">
        <v>1</v>
      </c>
      <c r="D606" s="177">
        <v>200</v>
      </c>
      <c r="E606" s="183" t="s">
        <v>495</v>
      </c>
      <c r="F606" s="174"/>
      <c r="G606" s="174"/>
      <c r="H606" s="174"/>
      <c r="I606" s="174"/>
      <c r="J606" s="175"/>
      <c r="K606" s="175"/>
      <c r="L606" s="174"/>
      <c r="M606" s="174"/>
      <c r="N606" s="174"/>
      <c r="O606" s="174"/>
      <c r="P606" s="174"/>
      <c r="Q606" s="175"/>
      <c r="R606" s="175"/>
      <c r="S606" s="174"/>
      <c r="T606" s="174"/>
      <c r="U606" s="174"/>
      <c r="V606" s="174"/>
      <c r="W606" s="174"/>
      <c r="X606" s="175"/>
      <c r="Y606" s="175"/>
      <c r="Z606" s="174"/>
      <c r="AA606" s="174"/>
      <c r="AB606" s="174"/>
      <c r="AC606" s="174"/>
      <c r="AD606" s="174"/>
      <c r="AE606" s="175"/>
      <c r="AF606" s="176"/>
      <c r="AG606" s="185"/>
      <c r="AH606" s="185"/>
      <c r="AI606" s="201"/>
      <c r="AJ606" s="273">
        <f ca="1">(COUNTA(OFFSET(D606,0,WEEKDAY($A$3,2)):AF606))+IF(AND((_xlfn.DAYS((EOMONTH($A$3,0)),$A$3)=27),(WEEKDAY($A$3,2))=1),0,(COUNTA(E606:(OFFSET(D606,0,(_xlfn.DAYS((EOMONTH($A$3,0)),$A$3))+(WEEKDAY($A$3,2))-28)))))</f>
        <v>1</v>
      </c>
    </row>
    <row r="607" spans="1:36" x14ac:dyDescent="0.25">
      <c r="A607" s="200" t="s">
        <v>63</v>
      </c>
      <c r="B607" s="177" t="s">
        <v>347</v>
      </c>
      <c r="C607" s="177">
        <v>4</v>
      </c>
      <c r="D607" s="177">
        <v>2</v>
      </c>
      <c r="E607" s="183" t="s">
        <v>495</v>
      </c>
      <c r="F607" s="174"/>
      <c r="G607" s="174"/>
      <c r="H607" s="174"/>
      <c r="I607" s="174"/>
      <c r="J607" s="175"/>
      <c r="K607" s="175"/>
      <c r="L607" s="183" t="s">
        <v>495</v>
      </c>
      <c r="M607" s="174"/>
      <c r="N607" s="174"/>
      <c r="O607" s="174"/>
      <c r="P607" s="174"/>
      <c r="Q607" s="175"/>
      <c r="R607" s="175"/>
      <c r="S607" s="183" t="s">
        <v>495</v>
      </c>
      <c r="T607" s="174"/>
      <c r="U607" s="174"/>
      <c r="V607" s="174"/>
      <c r="W607" s="174"/>
      <c r="X607" s="175"/>
      <c r="Y607" s="175"/>
      <c r="Z607" s="183" t="s">
        <v>495</v>
      </c>
      <c r="AA607" s="174"/>
      <c r="AB607" s="174"/>
      <c r="AC607" s="174"/>
      <c r="AD607" s="174"/>
      <c r="AE607" s="175"/>
      <c r="AF607" s="176"/>
      <c r="AG607" s="185"/>
      <c r="AH607" s="185"/>
      <c r="AI607" s="201"/>
      <c r="AJ607" s="273">
        <f ca="1">(COUNTA(OFFSET(D607,0,WEEKDAY($A$3,2)):AF607))+IF(AND((_xlfn.DAYS((EOMONTH($A$3,0)),$A$3)=27),(WEEKDAY($A$3,2))=1),0,(COUNTA(E607:(OFFSET(D607,0,(_xlfn.DAYS((EOMONTH($A$3,0)),$A$3))+(WEEKDAY($A$3,2))-28)))))</f>
        <v>4</v>
      </c>
    </row>
    <row r="608" spans="1:36" x14ac:dyDescent="0.25">
      <c r="A608" s="200" t="s">
        <v>283</v>
      </c>
      <c r="B608" s="177" t="s">
        <v>346</v>
      </c>
      <c r="C608" s="177">
        <v>4</v>
      </c>
      <c r="D608" s="177">
        <v>24</v>
      </c>
      <c r="E608" s="183" t="s">
        <v>495</v>
      </c>
      <c r="F608" s="174"/>
      <c r="G608" s="174"/>
      <c r="H608" s="174"/>
      <c r="I608" s="174"/>
      <c r="J608" s="175"/>
      <c r="K608" s="175"/>
      <c r="L608" s="183" t="s">
        <v>495</v>
      </c>
      <c r="M608" s="174"/>
      <c r="N608" s="174"/>
      <c r="O608" s="174"/>
      <c r="P608" s="174"/>
      <c r="Q608" s="175"/>
      <c r="R608" s="175"/>
      <c r="S608" s="183" t="s">
        <v>495</v>
      </c>
      <c r="T608" s="174"/>
      <c r="U608" s="174"/>
      <c r="V608" s="174"/>
      <c r="W608" s="174"/>
      <c r="X608" s="175"/>
      <c r="Y608" s="175"/>
      <c r="Z608" s="183" t="s">
        <v>495</v>
      </c>
      <c r="AA608" s="174"/>
      <c r="AB608" s="174"/>
      <c r="AC608" s="174"/>
      <c r="AD608" s="174"/>
      <c r="AE608" s="175"/>
      <c r="AF608" s="176"/>
      <c r="AG608" s="185"/>
      <c r="AH608" s="185"/>
      <c r="AI608" s="201"/>
      <c r="AJ608" s="273">
        <f ca="1">(COUNTA(OFFSET(D608,0,WEEKDAY($A$3,2)):AF608))+IF(AND((_xlfn.DAYS((EOMONTH($A$3,0)),$A$3)=27),(WEEKDAY($A$3,2))=1),0,(COUNTA(E608:(OFFSET(D608,0,(_xlfn.DAYS((EOMONTH($A$3,0)),$A$3))+(WEEKDAY($A$3,2))-28)))))</f>
        <v>4</v>
      </c>
    </row>
    <row r="609" spans="1:36" x14ac:dyDescent="0.25">
      <c r="A609" s="200" t="s">
        <v>283</v>
      </c>
      <c r="B609" s="177" t="s">
        <v>347</v>
      </c>
      <c r="C609" s="177">
        <v>4</v>
      </c>
      <c r="D609" s="177">
        <v>1</v>
      </c>
      <c r="E609" s="183" t="s">
        <v>495</v>
      </c>
      <c r="F609" s="174"/>
      <c r="G609" s="174"/>
      <c r="H609" s="174"/>
      <c r="I609" s="174"/>
      <c r="J609" s="175"/>
      <c r="K609" s="175"/>
      <c r="L609" s="183" t="s">
        <v>495</v>
      </c>
      <c r="M609" s="174"/>
      <c r="N609" s="174"/>
      <c r="O609" s="174"/>
      <c r="P609" s="174"/>
      <c r="Q609" s="175"/>
      <c r="R609" s="175"/>
      <c r="S609" s="183" t="s">
        <v>495</v>
      </c>
      <c r="T609" s="174"/>
      <c r="U609" s="174"/>
      <c r="V609" s="174"/>
      <c r="W609" s="174"/>
      <c r="X609" s="175"/>
      <c r="Y609" s="175"/>
      <c r="Z609" s="183" t="s">
        <v>495</v>
      </c>
      <c r="AA609" s="174"/>
      <c r="AB609" s="174"/>
      <c r="AC609" s="174"/>
      <c r="AD609" s="174"/>
      <c r="AE609" s="175"/>
      <c r="AF609" s="176"/>
      <c r="AG609" s="185"/>
      <c r="AH609" s="185"/>
      <c r="AI609" s="201"/>
      <c r="AJ609" s="273">
        <f ca="1">(COUNTA(OFFSET(D609,0,WEEKDAY($A$3,2)):AF609))+IF(AND((_xlfn.DAYS((EOMONTH($A$3,0)),$A$3)=27),(WEEKDAY($A$3,2))=1),0,(COUNTA(E609:(OFFSET(D609,0,(_xlfn.DAYS((EOMONTH($A$3,0)),$A$3))+(WEEKDAY($A$3,2))-28)))))</f>
        <v>4</v>
      </c>
    </row>
    <row r="610" spans="1:36" x14ac:dyDescent="0.25">
      <c r="A610" s="200" t="s">
        <v>283</v>
      </c>
      <c r="B610" s="177" t="s">
        <v>348</v>
      </c>
      <c r="C610" s="177">
        <v>4</v>
      </c>
      <c r="D610" s="177">
        <v>1</v>
      </c>
      <c r="E610" s="183" t="s">
        <v>495</v>
      </c>
      <c r="F610" s="174"/>
      <c r="G610" s="174"/>
      <c r="H610" s="174"/>
      <c r="I610" s="174"/>
      <c r="J610" s="175"/>
      <c r="K610" s="175"/>
      <c r="L610" s="183" t="s">
        <v>495</v>
      </c>
      <c r="M610" s="174"/>
      <c r="N610" s="174"/>
      <c r="O610" s="174"/>
      <c r="P610" s="174"/>
      <c r="Q610" s="175"/>
      <c r="R610" s="175"/>
      <c r="S610" s="183" t="s">
        <v>495</v>
      </c>
      <c r="T610" s="174"/>
      <c r="U610" s="174"/>
      <c r="V610" s="174"/>
      <c r="W610" s="174"/>
      <c r="X610" s="175"/>
      <c r="Y610" s="175"/>
      <c r="Z610" s="183" t="s">
        <v>495</v>
      </c>
      <c r="AA610" s="174"/>
      <c r="AB610" s="174"/>
      <c r="AC610" s="174"/>
      <c r="AD610" s="174"/>
      <c r="AE610" s="175"/>
      <c r="AF610" s="176"/>
      <c r="AG610" s="185"/>
      <c r="AH610" s="185"/>
      <c r="AI610" s="201"/>
      <c r="AJ610" s="273">
        <f ca="1">(COUNTA(OFFSET(D610,0,WEEKDAY($A$3,2)):AF610))+IF(AND((_xlfn.DAYS((EOMONTH($A$3,0)),$A$3)=27),(WEEKDAY($A$3,2))=1),0,(COUNTA(E610:(OFFSET(D610,0,(_xlfn.DAYS((EOMONTH($A$3,0)),$A$3))+(WEEKDAY($A$3,2))-28)))))</f>
        <v>4</v>
      </c>
    </row>
    <row r="611" spans="1:36" x14ac:dyDescent="0.25">
      <c r="A611" s="200" t="s">
        <v>283</v>
      </c>
      <c r="B611" s="177" t="s">
        <v>350</v>
      </c>
      <c r="C611" s="177">
        <v>2</v>
      </c>
      <c r="D611" s="177">
        <v>210</v>
      </c>
      <c r="E611" s="183" t="s">
        <v>495</v>
      </c>
      <c r="F611" s="174"/>
      <c r="G611" s="174"/>
      <c r="H611" s="174"/>
      <c r="I611" s="174"/>
      <c r="J611" s="175"/>
      <c r="K611" s="175"/>
      <c r="L611" s="174"/>
      <c r="M611" s="174"/>
      <c r="N611" s="174"/>
      <c r="O611" s="174"/>
      <c r="P611" s="174"/>
      <c r="Q611" s="175"/>
      <c r="R611" s="175"/>
      <c r="S611" s="183" t="s">
        <v>495</v>
      </c>
      <c r="T611" s="174"/>
      <c r="U611" s="174"/>
      <c r="V611" s="174"/>
      <c r="W611" s="174"/>
      <c r="X611" s="175"/>
      <c r="Y611" s="175"/>
      <c r="Z611" s="174"/>
      <c r="AA611" s="174"/>
      <c r="AB611" s="174"/>
      <c r="AC611" s="174"/>
      <c r="AD611" s="174"/>
      <c r="AE611" s="175"/>
      <c r="AF611" s="176"/>
      <c r="AG611" s="185"/>
      <c r="AH611" s="185"/>
      <c r="AI611" s="201"/>
      <c r="AJ611" s="273">
        <f ca="1">(COUNTA(OFFSET(D611,0,WEEKDAY($A$3,2)):AF611))+IF(AND((_xlfn.DAYS((EOMONTH($A$3,0)),$A$3)=27),(WEEKDAY($A$3,2))=1),0,(COUNTA(E611:(OFFSET(D611,0,(_xlfn.DAYS((EOMONTH($A$3,0)),$A$3))+(WEEKDAY($A$3,2))-28)))))</f>
        <v>2</v>
      </c>
    </row>
    <row r="612" spans="1:36" x14ac:dyDescent="0.25">
      <c r="A612" s="200" t="s">
        <v>283</v>
      </c>
      <c r="B612" s="177" t="s">
        <v>391</v>
      </c>
      <c r="C612" s="177">
        <v>1</v>
      </c>
      <c r="D612" s="177">
        <v>60</v>
      </c>
      <c r="E612" s="183" t="s">
        <v>495</v>
      </c>
      <c r="F612" s="174"/>
      <c r="G612" s="174"/>
      <c r="H612" s="174"/>
      <c r="I612" s="174"/>
      <c r="J612" s="175"/>
      <c r="K612" s="175"/>
      <c r="L612" s="174"/>
      <c r="M612" s="174"/>
      <c r="N612" s="174"/>
      <c r="O612" s="174"/>
      <c r="P612" s="174"/>
      <c r="Q612" s="175"/>
      <c r="R612" s="175"/>
      <c r="S612" s="174"/>
      <c r="T612" s="174"/>
      <c r="U612" s="174"/>
      <c r="V612" s="174"/>
      <c r="W612" s="174"/>
      <c r="X612" s="175"/>
      <c r="Y612" s="175"/>
      <c r="Z612" s="174"/>
      <c r="AA612" s="174"/>
      <c r="AB612" s="174"/>
      <c r="AC612" s="174"/>
      <c r="AD612" s="174"/>
      <c r="AE612" s="175"/>
      <c r="AF612" s="176"/>
      <c r="AG612" s="185"/>
      <c r="AH612" s="185"/>
      <c r="AI612" s="201"/>
      <c r="AJ612" s="273">
        <f ca="1">(COUNTA(OFFSET(D612,0,WEEKDAY($A$3,2)):AF612))+IF(AND((_xlfn.DAYS((EOMONTH($A$3,0)),$A$3)=27),(WEEKDAY($A$3,2))=1),0,(COUNTA(E612:(OFFSET(D612,0,(_xlfn.DAYS((EOMONTH($A$3,0)),$A$3))+(WEEKDAY($A$3,2))-28)))))</f>
        <v>1</v>
      </c>
    </row>
    <row r="613" spans="1:36" x14ac:dyDescent="0.25">
      <c r="A613" s="200" t="s">
        <v>173</v>
      </c>
      <c r="B613" s="177" t="s">
        <v>346</v>
      </c>
      <c r="C613" s="177">
        <v>2</v>
      </c>
      <c r="D613" s="177">
        <v>20</v>
      </c>
      <c r="E613" s="183" t="s">
        <v>495</v>
      </c>
      <c r="F613" s="174"/>
      <c r="G613" s="174"/>
      <c r="H613" s="174"/>
      <c r="I613" s="174"/>
      <c r="J613" s="175"/>
      <c r="K613" s="175"/>
      <c r="L613" s="174"/>
      <c r="M613" s="174"/>
      <c r="N613" s="174"/>
      <c r="O613" s="174"/>
      <c r="P613" s="174"/>
      <c r="Q613" s="175"/>
      <c r="R613" s="175"/>
      <c r="S613" s="183" t="s">
        <v>495</v>
      </c>
      <c r="T613" s="174"/>
      <c r="U613" s="174"/>
      <c r="V613" s="174"/>
      <c r="W613" s="174"/>
      <c r="X613" s="175"/>
      <c r="Y613" s="175"/>
      <c r="Z613" s="174"/>
      <c r="AA613" s="174"/>
      <c r="AB613" s="174"/>
      <c r="AC613" s="174"/>
      <c r="AD613" s="174"/>
      <c r="AE613" s="175"/>
      <c r="AF613" s="176"/>
      <c r="AG613" s="185"/>
      <c r="AH613" s="185"/>
      <c r="AI613" s="201"/>
      <c r="AJ613" s="273">
        <f ca="1">(COUNTA(OFFSET(D613,0,WEEKDAY($A$3,2)):AF613))+IF(AND((_xlfn.DAYS((EOMONTH($A$3,0)),$A$3)=27),(WEEKDAY($A$3,2))=1),0,(COUNTA(E613:(OFFSET(D613,0,(_xlfn.DAYS((EOMONTH($A$3,0)),$A$3))+(WEEKDAY($A$3,2))-28)))))</f>
        <v>2</v>
      </c>
    </row>
    <row r="614" spans="1:36" x14ac:dyDescent="0.25">
      <c r="A614" s="200" t="s">
        <v>173</v>
      </c>
      <c r="B614" s="177" t="s">
        <v>347</v>
      </c>
      <c r="C614" s="177">
        <v>4</v>
      </c>
      <c r="D614" s="177">
        <v>1</v>
      </c>
      <c r="E614" s="183" t="s">
        <v>495</v>
      </c>
      <c r="F614" s="174"/>
      <c r="G614" s="174"/>
      <c r="H614" s="174"/>
      <c r="I614" s="174"/>
      <c r="J614" s="175"/>
      <c r="K614" s="175"/>
      <c r="L614" s="183" t="s">
        <v>495</v>
      </c>
      <c r="M614" s="174"/>
      <c r="N614" s="174"/>
      <c r="O614" s="174"/>
      <c r="P614" s="174"/>
      <c r="Q614" s="175"/>
      <c r="R614" s="175"/>
      <c r="S614" s="183" t="s">
        <v>495</v>
      </c>
      <c r="T614" s="174"/>
      <c r="U614" s="174"/>
      <c r="V614" s="174"/>
      <c r="W614" s="174"/>
      <c r="X614" s="175"/>
      <c r="Y614" s="175"/>
      <c r="Z614" s="183" t="s">
        <v>495</v>
      </c>
      <c r="AA614" s="174"/>
      <c r="AB614" s="174"/>
      <c r="AC614" s="174"/>
      <c r="AD614" s="174"/>
      <c r="AE614" s="175"/>
      <c r="AF614" s="176"/>
      <c r="AG614" s="185"/>
      <c r="AH614" s="185"/>
      <c r="AI614" s="201"/>
      <c r="AJ614" s="273">
        <f ca="1">(COUNTA(OFFSET(D614,0,WEEKDAY($A$3,2)):AF614))+IF(AND((_xlfn.DAYS((EOMONTH($A$3,0)),$A$3)=27),(WEEKDAY($A$3,2))=1),0,(COUNTA(E614:(OFFSET(D614,0,(_xlfn.DAYS((EOMONTH($A$3,0)),$A$3))+(WEEKDAY($A$3,2))-28)))))</f>
        <v>4</v>
      </c>
    </row>
    <row r="615" spans="1:36" x14ac:dyDescent="0.25">
      <c r="A615" s="200" t="s">
        <v>173</v>
      </c>
      <c r="B615" s="177" t="s">
        <v>350</v>
      </c>
      <c r="C615" s="177">
        <v>2</v>
      </c>
      <c r="D615" s="177">
        <v>240</v>
      </c>
      <c r="E615" s="183" t="s">
        <v>495</v>
      </c>
      <c r="F615" s="174"/>
      <c r="G615" s="174"/>
      <c r="H615" s="174"/>
      <c r="I615" s="174"/>
      <c r="J615" s="175"/>
      <c r="K615" s="175"/>
      <c r="L615" s="174"/>
      <c r="M615" s="174"/>
      <c r="N615" s="174"/>
      <c r="O615" s="174"/>
      <c r="P615" s="174"/>
      <c r="Q615" s="175"/>
      <c r="R615" s="175"/>
      <c r="S615" s="183" t="s">
        <v>495</v>
      </c>
      <c r="T615" s="174"/>
      <c r="U615" s="174"/>
      <c r="V615" s="174"/>
      <c r="W615" s="174"/>
      <c r="X615" s="175"/>
      <c r="Y615" s="175"/>
      <c r="Z615" s="174"/>
      <c r="AA615" s="174"/>
      <c r="AB615" s="174"/>
      <c r="AC615" s="174"/>
      <c r="AD615" s="174"/>
      <c r="AE615" s="175"/>
      <c r="AF615" s="176"/>
      <c r="AG615" s="185"/>
      <c r="AH615" s="185"/>
      <c r="AI615" s="201"/>
      <c r="AJ615" s="273">
        <f ca="1">(COUNTA(OFFSET(D615,0,WEEKDAY($A$3,2)):AF615))+IF(AND((_xlfn.DAYS((EOMONTH($A$3,0)),$A$3)=27),(WEEKDAY($A$3,2))=1),0,(COUNTA(E615:(OFFSET(D615,0,(_xlfn.DAYS((EOMONTH($A$3,0)),$A$3))+(WEEKDAY($A$3,2))-28)))))</f>
        <v>2</v>
      </c>
    </row>
    <row r="616" spans="1:36" x14ac:dyDescent="0.25">
      <c r="A616" s="200" t="s">
        <v>173</v>
      </c>
      <c r="B616" s="177" t="s">
        <v>391</v>
      </c>
      <c r="C616" s="177">
        <v>1</v>
      </c>
      <c r="D616" s="177">
        <v>400</v>
      </c>
      <c r="E616" s="183" t="s">
        <v>495</v>
      </c>
      <c r="F616" s="174"/>
      <c r="G616" s="174"/>
      <c r="H616" s="174"/>
      <c r="I616" s="174"/>
      <c r="J616" s="175"/>
      <c r="K616" s="175"/>
      <c r="L616" s="174"/>
      <c r="M616" s="174"/>
      <c r="N616" s="174"/>
      <c r="O616" s="174"/>
      <c r="P616" s="174"/>
      <c r="Q616" s="175"/>
      <c r="R616" s="175"/>
      <c r="S616" s="174"/>
      <c r="T616" s="174"/>
      <c r="U616" s="174"/>
      <c r="V616" s="174"/>
      <c r="W616" s="174"/>
      <c r="X616" s="175"/>
      <c r="Y616" s="175"/>
      <c r="Z616" s="174"/>
      <c r="AA616" s="174"/>
      <c r="AB616" s="174"/>
      <c r="AC616" s="174"/>
      <c r="AD616" s="174"/>
      <c r="AE616" s="175"/>
      <c r="AF616" s="176"/>
      <c r="AG616" s="185"/>
      <c r="AH616" s="185"/>
      <c r="AI616" s="201"/>
      <c r="AJ616" s="273">
        <f ca="1">(COUNTA(OFFSET(D616,0,WEEKDAY($A$3,2)):AF616))+IF(AND((_xlfn.DAYS((EOMONTH($A$3,0)),$A$3)=27),(WEEKDAY($A$3,2))=1),0,(COUNTA(E616:(OFFSET(D616,0,(_xlfn.DAYS((EOMONTH($A$3,0)),$A$3))+(WEEKDAY($A$3,2))-28)))))</f>
        <v>1</v>
      </c>
    </row>
    <row r="617" spans="1:36" x14ac:dyDescent="0.25">
      <c r="A617" s="200" t="s">
        <v>174</v>
      </c>
      <c r="B617" s="177" t="s">
        <v>346</v>
      </c>
      <c r="C617" s="177">
        <v>2</v>
      </c>
      <c r="D617" s="177">
        <v>25</v>
      </c>
      <c r="E617" s="183" t="s">
        <v>495</v>
      </c>
      <c r="F617" s="174"/>
      <c r="G617" s="174"/>
      <c r="H617" s="174"/>
      <c r="I617" s="174"/>
      <c r="J617" s="175"/>
      <c r="K617" s="175"/>
      <c r="L617" s="174"/>
      <c r="M617" s="174"/>
      <c r="N617" s="174"/>
      <c r="O617" s="174"/>
      <c r="P617" s="174"/>
      <c r="Q617" s="175"/>
      <c r="R617" s="175"/>
      <c r="S617" s="183" t="s">
        <v>495</v>
      </c>
      <c r="T617" s="174"/>
      <c r="U617" s="174"/>
      <c r="V617" s="174"/>
      <c r="W617" s="174"/>
      <c r="X617" s="175"/>
      <c r="Y617" s="175"/>
      <c r="Z617" s="174"/>
      <c r="AA617" s="174"/>
      <c r="AB617" s="174"/>
      <c r="AC617" s="174"/>
      <c r="AD617" s="174"/>
      <c r="AE617" s="175"/>
      <c r="AF617" s="176"/>
      <c r="AG617" s="185"/>
      <c r="AH617" s="185"/>
      <c r="AI617" s="201"/>
      <c r="AJ617" s="273">
        <f ca="1">(COUNTA(OFFSET(D617,0,WEEKDAY($A$3,2)):AF617))+IF(AND((_xlfn.DAYS((EOMONTH($A$3,0)),$A$3)=27),(WEEKDAY($A$3,2))=1),0,(COUNTA(E617:(OFFSET(D617,0,(_xlfn.DAYS((EOMONTH($A$3,0)),$A$3))+(WEEKDAY($A$3,2))-28)))))</f>
        <v>2</v>
      </c>
    </row>
    <row r="618" spans="1:36" x14ac:dyDescent="0.25">
      <c r="A618" s="200" t="s">
        <v>174</v>
      </c>
      <c r="B618" s="177" t="s">
        <v>347</v>
      </c>
      <c r="C618" s="177">
        <v>4</v>
      </c>
      <c r="D618" s="177">
        <v>1</v>
      </c>
      <c r="E618" s="183" t="s">
        <v>495</v>
      </c>
      <c r="F618" s="174"/>
      <c r="G618" s="174"/>
      <c r="H618" s="174"/>
      <c r="I618" s="174"/>
      <c r="J618" s="175"/>
      <c r="K618" s="175"/>
      <c r="L618" s="183" t="s">
        <v>495</v>
      </c>
      <c r="M618" s="174"/>
      <c r="N618" s="174"/>
      <c r="O618" s="174"/>
      <c r="P618" s="174"/>
      <c r="Q618" s="175"/>
      <c r="R618" s="175"/>
      <c r="S618" s="183" t="s">
        <v>495</v>
      </c>
      <c r="T618" s="174"/>
      <c r="U618" s="174"/>
      <c r="V618" s="174"/>
      <c r="W618" s="174"/>
      <c r="X618" s="175"/>
      <c r="Y618" s="175"/>
      <c r="Z618" s="183" t="s">
        <v>495</v>
      </c>
      <c r="AA618" s="174"/>
      <c r="AB618" s="174"/>
      <c r="AC618" s="174"/>
      <c r="AD618" s="174"/>
      <c r="AE618" s="175"/>
      <c r="AF618" s="176"/>
      <c r="AG618" s="185"/>
      <c r="AH618" s="185"/>
      <c r="AI618" s="201"/>
      <c r="AJ618" s="273">
        <f ca="1">(COUNTA(OFFSET(D618,0,WEEKDAY($A$3,2)):AF618))+IF(AND((_xlfn.DAYS((EOMONTH($A$3,0)),$A$3)=27),(WEEKDAY($A$3,2))=1),0,(COUNTA(E618:(OFFSET(D618,0,(_xlfn.DAYS((EOMONTH($A$3,0)),$A$3))+(WEEKDAY($A$3,2))-28)))))</f>
        <v>4</v>
      </c>
    </row>
    <row r="619" spans="1:36" x14ac:dyDescent="0.25">
      <c r="A619" s="200" t="s">
        <v>174</v>
      </c>
      <c r="B619" s="177" t="s">
        <v>350</v>
      </c>
      <c r="C619" s="177">
        <v>2</v>
      </c>
      <c r="D619" s="177">
        <v>273</v>
      </c>
      <c r="E619" s="183" t="s">
        <v>495</v>
      </c>
      <c r="F619" s="174"/>
      <c r="G619" s="174"/>
      <c r="H619" s="174"/>
      <c r="I619" s="174"/>
      <c r="J619" s="175"/>
      <c r="K619" s="175"/>
      <c r="L619" s="174"/>
      <c r="M619" s="174"/>
      <c r="N619" s="174"/>
      <c r="O619" s="174"/>
      <c r="P619" s="174"/>
      <c r="Q619" s="175"/>
      <c r="R619" s="175"/>
      <c r="S619" s="183" t="s">
        <v>495</v>
      </c>
      <c r="T619" s="174"/>
      <c r="U619" s="174"/>
      <c r="V619" s="174"/>
      <c r="W619" s="174"/>
      <c r="X619" s="175"/>
      <c r="Y619" s="175"/>
      <c r="Z619" s="174"/>
      <c r="AA619" s="174"/>
      <c r="AB619" s="174"/>
      <c r="AC619" s="174"/>
      <c r="AD619" s="174"/>
      <c r="AE619" s="175"/>
      <c r="AF619" s="176"/>
      <c r="AG619" s="185"/>
      <c r="AH619" s="185"/>
      <c r="AI619" s="201"/>
      <c r="AJ619" s="273">
        <f ca="1">(COUNTA(OFFSET(D619,0,WEEKDAY($A$3,2)):AF619))+IF(AND((_xlfn.DAYS((EOMONTH($A$3,0)),$A$3)=27),(WEEKDAY($A$3,2))=1),0,(COUNTA(E619:(OFFSET(D619,0,(_xlfn.DAYS((EOMONTH($A$3,0)),$A$3))+(WEEKDAY($A$3,2))-28)))))</f>
        <v>2</v>
      </c>
    </row>
    <row r="620" spans="1:36" x14ac:dyDescent="0.25">
      <c r="A620" s="200" t="s">
        <v>174</v>
      </c>
      <c r="B620" s="177" t="s">
        <v>391</v>
      </c>
      <c r="C620" s="177">
        <v>1</v>
      </c>
      <c r="D620" s="177">
        <v>455</v>
      </c>
      <c r="E620" s="183" t="s">
        <v>495</v>
      </c>
      <c r="F620" s="174"/>
      <c r="G620" s="174"/>
      <c r="H620" s="174"/>
      <c r="I620" s="174"/>
      <c r="J620" s="175"/>
      <c r="K620" s="175"/>
      <c r="L620" s="174"/>
      <c r="M620" s="174"/>
      <c r="N620" s="174"/>
      <c r="O620" s="174"/>
      <c r="P620" s="174"/>
      <c r="Q620" s="175"/>
      <c r="R620" s="175"/>
      <c r="S620" s="174"/>
      <c r="T620" s="174"/>
      <c r="U620" s="174"/>
      <c r="V620" s="174"/>
      <c r="W620" s="174"/>
      <c r="X620" s="175"/>
      <c r="Y620" s="175"/>
      <c r="Z620" s="174"/>
      <c r="AA620" s="174"/>
      <c r="AB620" s="174"/>
      <c r="AC620" s="174"/>
      <c r="AD620" s="174"/>
      <c r="AE620" s="175"/>
      <c r="AF620" s="176"/>
      <c r="AG620" s="185"/>
      <c r="AH620" s="185"/>
      <c r="AI620" s="201"/>
      <c r="AJ620" s="273">
        <f ca="1">(COUNTA(OFFSET(D620,0,WEEKDAY($A$3,2)):AF620))+IF(AND((_xlfn.DAYS((EOMONTH($A$3,0)),$A$3)=27),(WEEKDAY($A$3,2))=1),0,(COUNTA(E620:(OFFSET(D620,0,(_xlfn.DAYS((EOMONTH($A$3,0)),$A$3))+(WEEKDAY($A$3,2))-28)))))</f>
        <v>1</v>
      </c>
    </row>
    <row r="621" spans="1:36" x14ac:dyDescent="0.25">
      <c r="A621" s="200" t="s">
        <v>175</v>
      </c>
      <c r="B621" s="177" t="s">
        <v>347</v>
      </c>
      <c r="C621" s="177">
        <v>20</v>
      </c>
      <c r="D621" s="177">
        <v>4</v>
      </c>
      <c r="E621" s="183" t="s">
        <v>495</v>
      </c>
      <c r="F621" s="183" t="s">
        <v>495</v>
      </c>
      <c r="G621" s="183" t="s">
        <v>495</v>
      </c>
      <c r="H621" s="183" t="s">
        <v>495</v>
      </c>
      <c r="I621" s="183" t="s">
        <v>495</v>
      </c>
      <c r="J621" s="175"/>
      <c r="K621" s="175"/>
      <c r="L621" s="183" t="s">
        <v>495</v>
      </c>
      <c r="M621" s="183" t="s">
        <v>495</v>
      </c>
      <c r="N621" s="183" t="s">
        <v>495</v>
      </c>
      <c r="O621" s="183" t="s">
        <v>495</v>
      </c>
      <c r="P621" s="183" t="s">
        <v>495</v>
      </c>
      <c r="Q621" s="175"/>
      <c r="R621" s="175"/>
      <c r="S621" s="183" t="s">
        <v>495</v>
      </c>
      <c r="T621" s="183" t="s">
        <v>495</v>
      </c>
      <c r="U621" s="183" t="s">
        <v>495</v>
      </c>
      <c r="V621" s="183" t="s">
        <v>495</v>
      </c>
      <c r="W621" s="183" t="s">
        <v>495</v>
      </c>
      <c r="X621" s="175"/>
      <c r="Y621" s="175"/>
      <c r="Z621" s="183" t="s">
        <v>495</v>
      </c>
      <c r="AA621" s="183" t="s">
        <v>495</v>
      </c>
      <c r="AB621" s="183" t="s">
        <v>495</v>
      </c>
      <c r="AC621" s="183" t="s">
        <v>495</v>
      </c>
      <c r="AD621" s="183" t="s">
        <v>495</v>
      </c>
      <c r="AE621" s="175"/>
      <c r="AF621" s="176"/>
      <c r="AG621" s="185"/>
      <c r="AH621" s="185"/>
      <c r="AI621" s="201"/>
      <c r="AJ621" s="273">
        <f ca="1">(COUNTA(OFFSET(D621,0,WEEKDAY($A$3,2)):AF621))+IF(AND((_xlfn.DAYS((EOMONTH($A$3,0)),$A$3)=27),(WEEKDAY($A$3,2))=1),0,(COUNTA(E621:(OFFSET(D621,0,(_xlfn.DAYS((EOMONTH($A$3,0)),$A$3))+(WEEKDAY($A$3,2))-28)))))</f>
        <v>20</v>
      </c>
    </row>
    <row r="622" spans="1:36" x14ac:dyDescent="0.25">
      <c r="A622" s="200" t="s">
        <v>175</v>
      </c>
      <c r="B622" s="177" t="s">
        <v>348</v>
      </c>
      <c r="C622" s="177">
        <v>12</v>
      </c>
      <c r="D622" s="177">
        <v>1</v>
      </c>
      <c r="E622" s="183" t="s">
        <v>495</v>
      </c>
      <c r="F622" s="174"/>
      <c r="G622" s="183" t="s">
        <v>495</v>
      </c>
      <c r="H622" s="174"/>
      <c r="I622" s="183" t="s">
        <v>495</v>
      </c>
      <c r="J622" s="175"/>
      <c r="K622" s="175"/>
      <c r="L622" s="183" t="s">
        <v>495</v>
      </c>
      <c r="M622" s="174"/>
      <c r="N622" s="183" t="s">
        <v>495</v>
      </c>
      <c r="O622" s="174"/>
      <c r="P622" s="183" t="s">
        <v>495</v>
      </c>
      <c r="Q622" s="175"/>
      <c r="R622" s="175"/>
      <c r="S622" s="183" t="s">
        <v>495</v>
      </c>
      <c r="T622" s="174"/>
      <c r="U622" s="183" t="s">
        <v>495</v>
      </c>
      <c r="V622" s="174"/>
      <c r="W622" s="183" t="s">
        <v>495</v>
      </c>
      <c r="X622" s="175"/>
      <c r="Y622" s="175"/>
      <c r="Z622" s="183" t="s">
        <v>495</v>
      </c>
      <c r="AA622" s="174"/>
      <c r="AB622" s="183" t="s">
        <v>495</v>
      </c>
      <c r="AC622" s="174"/>
      <c r="AD622" s="183" t="s">
        <v>495</v>
      </c>
      <c r="AE622" s="175"/>
      <c r="AF622" s="176"/>
      <c r="AG622" s="185"/>
      <c r="AH622" s="185"/>
      <c r="AI622" s="201"/>
      <c r="AJ622" s="273">
        <f ca="1">(COUNTA(OFFSET(D622,0,WEEKDAY($A$3,2)):AF622))+IF(AND((_xlfn.DAYS((EOMONTH($A$3,0)),$A$3)=27),(WEEKDAY($A$3,2))=1),0,(COUNTA(E622:(OFFSET(D622,0,(_xlfn.DAYS((EOMONTH($A$3,0)),$A$3))+(WEEKDAY($A$3,2))-28)))))</f>
        <v>12</v>
      </c>
    </row>
    <row r="623" spans="1:36" x14ac:dyDescent="0.25">
      <c r="A623" s="200" t="s">
        <v>175</v>
      </c>
      <c r="B623" s="177" t="s">
        <v>350</v>
      </c>
      <c r="C623" s="177">
        <v>4</v>
      </c>
      <c r="D623" s="177">
        <v>1173</v>
      </c>
      <c r="E623" s="183" t="s">
        <v>495</v>
      </c>
      <c r="F623" s="174"/>
      <c r="G623" s="174"/>
      <c r="H623" s="174"/>
      <c r="I623" s="174"/>
      <c r="J623" s="175"/>
      <c r="K623" s="175"/>
      <c r="L623" s="183" t="s">
        <v>495</v>
      </c>
      <c r="M623" s="174"/>
      <c r="N623" s="174"/>
      <c r="O623" s="174"/>
      <c r="P623" s="174"/>
      <c r="Q623" s="175"/>
      <c r="R623" s="175"/>
      <c r="S623" s="183" t="s">
        <v>495</v>
      </c>
      <c r="T623" s="174"/>
      <c r="U623" s="174"/>
      <c r="V623" s="174"/>
      <c r="W623" s="174"/>
      <c r="X623" s="175"/>
      <c r="Y623" s="175"/>
      <c r="Z623" s="183" t="s">
        <v>495</v>
      </c>
      <c r="AA623" s="174"/>
      <c r="AB623" s="174"/>
      <c r="AC623" s="174"/>
      <c r="AD623" s="174"/>
      <c r="AE623" s="175"/>
      <c r="AF623" s="176"/>
      <c r="AG623" s="185"/>
      <c r="AH623" s="185"/>
      <c r="AI623" s="201"/>
      <c r="AJ623" s="273">
        <f ca="1">(COUNTA(OFFSET(D623,0,WEEKDAY($A$3,2)):AF623))+IF(AND((_xlfn.DAYS((EOMONTH($A$3,0)),$A$3)=27),(WEEKDAY($A$3,2))=1),0,(COUNTA(E623:(OFFSET(D623,0,(_xlfn.DAYS((EOMONTH($A$3,0)),$A$3))+(WEEKDAY($A$3,2))-28)))))</f>
        <v>4</v>
      </c>
    </row>
    <row r="624" spans="1:36" x14ac:dyDescent="0.25">
      <c r="A624" s="200" t="s">
        <v>175</v>
      </c>
      <c r="B624" s="177" t="s">
        <v>350</v>
      </c>
      <c r="C624" s="177">
        <v>12</v>
      </c>
      <c r="D624" s="177">
        <v>130</v>
      </c>
      <c r="E624" s="183" t="s">
        <v>495</v>
      </c>
      <c r="F624" s="174"/>
      <c r="G624" s="183" t="s">
        <v>495</v>
      </c>
      <c r="H624" s="174"/>
      <c r="I624" s="183" t="s">
        <v>495</v>
      </c>
      <c r="J624" s="175"/>
      <c r="K624" s="175"/>
      <c r="L624" s="183" t="s">
        <v>495</v>
      </c>
      <c r="M624" s="174"/>
      <c r="N624" s="183" t="s">
        <v>495</v>
      </c>
      <c r="O624" s="174"/>
      <c r="P624" s="183" t="s">
        <v>495</v>
      </c>
      <c r="Q624" s="175"/>
      <c r="R624" s="175"/>
      <c r="S624" s="183" t="s">
        <v>495</v>
      </c>
      <c r="T624" s="174"/>
      <c r="U624" s="183" t="s">
        <v>495</v>
      </c>
      <c r="V624" s="174"/>
      <c r="W624" s="183" t="s">
        <v>495</v>
      </c>
      <c r="X624" s="175"/>
      <c r="Y624" s="175"/>
      <c r="Z624" s="183" t="s">
        <v>495</v>
      </c>
      <c r="AA624" s="174"/>
      <c r="AB624" s="183" t="s">
        <v>495</v>
      </c>
      <c r="AC624" s="174"/>
      <c r="AD624" s="183" t="s">
        <v>495</v>
      </c>
      <c r="AE624" s="175"/>
      <c r="AF624" s="176"/>
      <c r="AG624" s="185"/>
      <c r="AH624" s="185"/>
      <c r="AI624" s="201"/>
      <c r="AJ624" s="273">
        <f ca="1">(COUNTA(OFFSET(D624,0,WEEKDAY($A$3,2)):AF624))+IF(AND((_xlfn.DAYS((EOMONTH($A$3,0)),$A$3)=27),(WEEKDAY($A$3,2))=1),0,(COUNTA(E624:(OFFSET(D624,0,(_xlfn.DAYS((EOMONTH($A$3,0)),$A$3))+(WEEKDAY($A$3,2))-28)))))</f>
        <v>12</v>
      </c>
    </row>
    <row r="625" spans="1:36" x14ac:dyDescent="0.25">
      <c r="A625" s="200" t="s">
        <v>175</v>
      </c>
      <c r="B625" s="177" t="s">
        <v>391</v>
      </c>
      <c r="C625" s="177">
        <v>2</v>
      </c>
      <c r="D625" s="177">
        <v>3703</v>
      </c>
      <c r="E625" s="183" t="s">
        <v>495</v>
      </c>
      <c r="F625" s="174"/>
      <c r="G625" s="174"/>
      <c r="H625" s="174"/>
      <c r="I625" s="174"/>
      <c r="J625" s="175"/>
      <c r="K625" s="175"/>
      <c r="L625" s="174"/>
      <c r="M625" s="174"/>
      <c r="N625" s="174"/>
      <c r="O625" s="174"/>
      <c r="P625" s="174"/>
      <c r="Q625" s="175"/>
      <c r="R625" s="175"/>
      <c r="S625" s="183" t="s">
        <v>495</v>
      </c>
      <c r="T625" s="174"/>
      <c r="U625" s="174"/>
      <c r="V625" s="174"/>
      <c r="W625" s="174"/>
      <c r="X625" s="175"/>
      <c r="Y625" s="175"/>
      <c r="Z625" s="174"/>
      <c r="AA625" s="174"/>
      <c r="AB625" s="174"/>
      <c r="AC625" s="174"/>
      <c r="AD625" s="174"/>
      <c r="AE625" s="175"/>
      <c r="AF625" s="176"/>
      <c r="AG625" s="185"/>
      <c r="AH625" s="185"/>
      <c r="AI625" s="201"/>
      <c r="AJ625" s="273">
        <f ca="1">(COUNTA(OFFSET(D625,0,WEEKDAY($A$3,2)):AF625))+IF(AND((_xlfn.DAYS((EOMONTH($A$3,0)),$A$3)=27),(WEEKDAY($A$3,2))=1),0,(COUNTA(E625:(OFFSET(D625,0,(_xlfn.DAYS((EOMONTH($A$3,0)),$A$3))+(WEEKDAY($A$3,2))-28)))))</f>
        <v>2</v>
      </c>
    </row>
    <row r="626" spans="1:36" x14ac:dyDescent="0.25">
      <c r="A626" s="200" t="s">
        <v>176</v>
      </c>
      <c r="B626" s="177" t="s">
        <v>347</v>
      </c>
      <c r="C626" s="177">
        <v>4</v>
      </c>
      <c r="D626" s="177">
        <v>5</v>
      </c>
      <c r="E626" s="183" t="s">
        <v>495</v>
      </c>
      <c r="F626" s="174"/>
      <c r="G626" s="174"/>
      <c r="H626" s="174"/>
      <c r="I626" s="174"/>
      <c r="J626" s="175"/>
      <c r="K626" s="175"/>
      <c r="L626" s="183" t="s">
        <v>495</v>
      </c>
      <c r="M626" s="174"/>
      <c r="N626" s="174"/>
      <c r="O626" s="174"/>
      <c r="P626" s="174"/>
      <c r="Q626" s="175"/>
      <c r="R626" s="175"/>
      <c r="S626" s="183" t="s">
        <v>495</v>
      </c>
      <c r="T626" s="174"/>
      <c r="U626" s="174"/>
      <c r="V626" s="174"/>
      <c r="W626" s="174"/>
      <c r="X626" s="175"/>
      <c r="Y626" s="175"/>
      <c r="Z626" s="183" t="s">
        <v>495</v>
      </c>
      <c r="AA626" s="174"/>
      <c r="AB626" s="174"/>
      <c r="AC626" s="174"/>
      <c r="AD626" s="174"/>
      <c r="AE626" s="175"/>
      <c r="AF626" s="176"/>
      <c r="AG626" s="185"/>
      <c r="AH626" s="185"/>
      <c r="AI626" s="201"/>
      <c r="AJ626" s="273">
        <f ca="1">(COUNTA(OFFSET(D626,0,WEEKDAY($A$3,2)):AF626))+IF(AND((_xlfn.DAYS((EOMONTH($A$3,0)),$A$3)=27),(WEEKDAY($A$3,2))=1),0,(COUNTA(E626:(OFFSET(D626,0,(_xlfn.DAYS((EOMONTH($A$3,0)),$A$3))+(WEEKDAY($A$3,2))-28)))))</f>
        <v>4</v>
      </c>
    </row>
    <row r="627" spans="1:36" x14ac:dyDescent="0.25">
      <c r="A627" s="200" t="s">
        <v>176</v>
      </c>
      <c r="B627" s="177" t="s">
        <v>350</v>
      </c>
      <c r="C627" s="177">
        <v>2</v>
      </c>
      <c r="D627" s="177">
        <v>696</v>
      </c>
      <c r="E627" s="183" t="s">
        <v>495</v>
      </c>
      <c r="F627" s="174"/>
      <c r="G627" s="174"/>
      <c r="H627" s="174"/>
      <c r="I627" s="174"/>
      <c r="J627" s="175"/>
      <c r="K627" s="175"/>
      <c r="L627" s="174"/>
      <c r="M627" s="174"/>
      <c r="N627" s="174"/>
      <c r="O627" s="174"/>
      <c r="P627" s="174"/>
      <c r="Q627" s="175"/>
      <c r="R627" s="175"/>
      <c r="S627" s="183" t="s">
        <v>495</v>
      </c>
      <c r="T627" s="174"/>
      <c r="U627" s="174"/>
      <c r="V627" s="174"/>
      <c r="W627" s="174"/>
      <c r="X627" s="175"/>
      <c r="Y627" s="175"/>
      <c r="Z627" s="174"/>
      <c r="AA627" s="174"/>
      <c r="AB627" s="174"/>
      <c r="AC627" s="174"/>
      <c r="AD627" s="174"/>
      <c r="AE627" s="175"/>
      <c r="AF627" s="176"/>
      <c r="AG627" s="185"/>
      <c r="AH627" s="185"/>
      <c r="AI627" s="201"/>
      <c r="AJ627" s="273">
        <f ca="1">(COUNTA(OFFSET(D627,0,WEEKDAY($A$3,2)):AF627))+IF(AND((_xlfn.DAYS((EOMONTH($A$3,0)),$A$3)=27),(WEEKDAY($A$3,2))=1),0,(COUNTA(E627:(OFFSET(D627,0,(_xlfn.DAYS((EOMONTH($A$3,0)),$A$3))+(WEEKDAY($A$3,2))-28)))))</f>
        <v>2</v>
      </c>
    </row>
    <row r="628" spans="1:36" x14ac:dyDescent="0.25">
      <c r="A628" s="200" t="s">
        <v>176</v>
      </c>
      <c r="B628" s="177" t="s">
        <v>350</v>
      </c>
      <c r="C628" s="177">
        <v>12</v>
      </c>
      <c r="D628" s="177">
        <v>52</v>
      </c>
      <c r="E628" s="183" t="s">
        <v>495</v>
      </c>
      <c r="F628" s="174"/>
      <c r="G628" s="183" t="s">
        <v>495</v>
      </c>
      <c r="H628" s="174"/>
      <c r="I628" s="183" t="s">
        <v>495</v>
      </c>
      <c r="J628" s="175"/>
      <c r="K628" s="175"/>
      <c r="L628" s="183" t="s">
        <v>495</v>
      </c>
      <c r="M628" s="174"/>
      <c r="N628" s="183" t="s">
        <v>495</v>
      </c>
      <c r="O628" s="174"/>
      <c r="P628" s="183" t="s">
        <v>495</v>
      </c>
      <c r="Q628" s="175"/>
      <c r="R628" s="175"/>
      <c r="S628" s="183" t="s">
        <v>495</v>
      </c>
      <c r="T628" s="174"/>
      <c r="U628" s="183" t="s">
        <v>495</v>
      </c>
      <c r="V628" s="174"/>
      <c r="W628" s="183" t="s">
        <v>495</v>
      </c>
      <c r="X628" s="175"/>
      <c r="Y628" s="175"/>
      <c r="Z628" s="183" t="s">
        <v>495</v>
      </c>
      <c r="AA628" s="174"/>
      <c r="AB628" s="183" t="s">
        <v>495</v>
      </c>
      <c r="AC628" s="174"/>
      <c r="AD628" s="183" t="s">
        <v>495</v>
      </c>
      <c r="AE628" s="175"/>
      <c r="AF628" s="176"/>
      <c r="AG628" s="185"/>
      <c r="AH628" s="185"/>
      <c r="AI628" s="201"/>
      <c r="AJ628" s="273">
        <f ca="1">(COUNTA(OFFSET(D628,0,WEEKDAY($A$3,2)):AF628))+IF(AND((_xlfn.DAYS((EOMONTH($A$3,0)),$A$3)=27),(WEEKDAY($A$3,2))=1),0,(COUNTA(E628:(OFFSET(D628,0,(_xlfn.DAYS((EOMONTH($A$3,0)),$A$3))+(WEEKDAY($A$3,2))-28)))))</f>
        <v>12</v>
      </c>
    </row>
    <row r="629" spans="1:36" x14ac:dyDescent="0.25">
      <c r="A629" s="200" t="s">
        <v>95</v>
      </c>
      <c r="B629" s="177" t="s">
        <v>347</v>
      </c>
      <c r="C629" s="177">
        <v>4</v>
      </c>
      <c r="D629" s="177">
        <v>3</v>
      </c>
      <c r="E629" s="183" t="s">
        <v>495</v>
      </c>
      <c r="F629" s="174"/>
      <c r="G629" s="174"/>
      <c r="H629" s="174"/>
      <c r="I629" s="174"/>
      <c r="J629" s="175"/>
      <c r="K629" s="175"/>
      <c r="L629" s="183" t="s">
        <v>495</v>
      </c>
      <c r="M629" s="174"/>
      <c r="N629" s="174"/>
      <c r="O629" s="174"/>
      <c r="P629" s="174"/>
      <c r="Q629" s="175"/>
      <c r="R629" s="175"/>
      <c r="S629" s="183" t="s">
        <v>495</v>
      </c>
      <c r="T629" s="174"/>
      <c r="U629" s="174"/>
      <c r="V629" s="174"/>
      <c r="W629" s="174"/>
      <c r="X629" s="175"/>
      <c r="Y629" s="175"/>
      <c r="Z629" s="183" t="s">
        <v>495</v>
      </c>
      <c r="AA629" s="174"/>
      <c r="AB629" s="174"/>
      <c r="AC629" s="174"/>
      <c r="AD629" s="174"/>
      <c r="AE629" s="175"/>
      <c r="AF629" s="176"/>
      <c r="AG629" s="185"/>
      <c r="AH629" s="185"/>
      <c r="AI629" s="201"/>
      <c r="AJ629" s="273">
        <f ca="1">(COUNTA(OFFSET(D629,0,WEEKDAY($A$3,2)):AF629))+IF(AND((_xlfn.DAYS((EOMONTH($A$3,0)),$A$3)=27),(WEEKDAY($A$3,2))=1),0,(COUNTA(E629:(OFFSET(D629,0,(_xlfn.DAYS((EOMONTH($A$3,0)),$A$3))+(WEEKDAY($A$3,2))-28)))))</f>
        <v>4</v>
      </c>
    </row>
    <row r="630" spans="1:36" x14ac:dyDescent="0.25">
      <c r="A630" s="200" t="s">
        <v>95</v>
      </c>
      <c r="B630" s="177" t="s">
        <v>350</v>
      </c>
      <c r="C630" s="177">
        <v>4</v>
      </c>
      <c r="D630" s="177">
        <v>358</v>
      </c>
      <c r="E630" s="183" t="s">
        <v>495</v>
      </c>
      <c r="F630" s="174"/>
      <c r="G630" s="174"/>
      <c r="H630" s="174"/>
      <c r="I630" s="174"/>
      <c r="J630" s="175"/>
      <c r="K630" s="175"/>
      <c r="L630" s="183" t="s">
        <v>495</v>
      </c>
      <c r="M630" s="174"/>
      <c r="N630" s="174"/>
      <c r="O630" s="174"/>
      <c r="P630" s="174"/>
      <c r="Q630" s="175"/>
      <c r="R630" s="175"/>
      <c r="S630" s="183" t="s">
        <v>495</v>
      </c>
      <c r="T630" s="174"/>
      <c r="U630" s="174"/>
      <c r="V630" s="174"/>
      <c r="W630" s="174"/>
      <c r="X630" s="175"/>
      <c r="Y630" s="175"/>
      <c r="Z630" s="183" t="s">
        <v>495</v>
      </c>
      <c r="AA630" s="174"/>
      <c r="AB630" s="174"/>
      <c r="AC630" s="174"/>
      <c r="AD630" s="174"/>
      <c r="AE630" s="175"/>
      <c r="AF630" s="176"/>
      <c r="AG630" s="185"/>
      <c r="AH630" s="185"/>
      <c r="AI630" s="201"/>
      <c r="AJ630" s="273">
        <f ca="1">(COUNTA(OFFSET(D630,0,WEEKDAY($A$3,2)):AF630))+IF(AND((_xlfn.DAYS((EOMONTH($A$3,0)),$A$3)=27),(WEEKDAY($A$3,2))=1),0,(COUNTA(E630:(OFFSET(D630,0,(_xlfn.DAYS((EOMONTH($A$3,0)),$A$3))+(WEEKDAY($A$3,2))-28)))))</f>
        <v>4</v>
      </c>
    </row>
    <row r="631" spans="1:36" x14ac:dyDescent="0.25">
      <c r="A631" s="200" t="s">
        <v>95</v>
      </c>
      <c r="B631" s="177" t="s">
        <v>391</v>
      </c>
      <c r="C631" s="177">
        <v>1</v>
      </c>
      <c r="D631" s="177">
        <v>165</v>
      </c>
      <c r="E631" s="183" t="s">
        <v>495</v>
      </c>
      <c r="F631" s="174"/>
      <c r="G631" s="174"/>
      <c r="H631" s="174"/>
      <c r="I631" s="174"/>
      <c r="J631" s="175"/>
      <c r="K631" s="175"/>
      <c r="L631" s="174"/>
      <c r="M631" s="174"/>
      <c r="N631" s="174"/>
      <c r="O631" s="174"/>
      <c r="P631" s="174"/>
      <c r="Q631" s="175"/>
      <c r="R631" s="175"/>
      <c r="S631" s="174"/>
      <c r="T631" s="174"/>
      <c r="U631" s="174"/>
      <c r="V631" s="174"/>
      <c r="W631" s="174"/>
      <c r="X631" s="175"/>
      <c r="Y631" s="175"/>
      <c r="Z631" s="174"/>
      <c r="AA631" s="174"/>
      <c r="AB631" s="174"/>
      <c r="AC631" s="174"/>
      <c r="AD631" s="174"/>
      <c r="AE631" s="175"/>
      <c r="AF631" s="176"/>
      <c r="AG631" s="185"/>
      <c r="AH631" s="185"/>
      <c r="AI631" s="201"/>
      <c r="AJ631" s="273">
        <f ca="1">(COUNTA(OFFSET(D631,0,WEEKDAY($A$3,2)):AF631))+IF(AND((_xlfn.DAYS((EOMONTH($A$3,0)),$A$3)=27),(WEEKDAY($A$3,2))=1),0,(COUNTA(E631:(OFFSET(D631,0,(_xlfn.DAYS((EOMONTH($A$3,0)),$A$3))+(WEEKDAY($A$3,2))-28)))))</f>
        <v>1</v>
      </c>
    </row>
    <row r="632" spans="1:36" x14ac:dyDescent="0.25">
      <c r="A632" s="200" t="s">
        <v>59</v>
      </c>
      <c r="B632" s="177" t="s">
        <v>347</v>
      </c>
      <c r="C632" s="177">
        <v>4</v>
      </c>
      <c r="D632" s="177">
        <v>2</v>
      </c>
      <c r="E632" s="183" t="s">
        <v>495</v>
      </c>
      <c r="F632" s="174"/>
      <c r="G632" s="174"/>
      <c r="H632" s="174"/>
      <c r="I632" s="174"/>
      <c r="J632" s="175"/>
      <c r="K632" s="175"/>
      <c r="L632" s="183" t="s">
        <v>495</v>
      </c>
      <c r="M632" s="174"/>
      <c r="N632" s="174"/>
      <c r="O632" s="174"/>
      <c r="P632" s="174"/>
      <c r="Q632" s="175"/>
      <c r="R632" s="175"/>
      <c r="S632" s="183" t="s">
        <v>495</v>
      </c>
      <c r="T632" s="174"/>
      <c r="U632" s="174"/>
      <c r="V632" s="174"/>
      <c r="W632" s="174"/>
      <c r="X632" s="175"/>
      <c r="Y632" s="175"/>
      <c r="Z632" s="183" t="s">
        <v>495</v>
      </c>
      <c r="AA632" s="174"/>
      <c r="AB632" s="174"/>
      <c r="AC632" s="174"/>
      <c r="AD632" s="174"/>
      <c r="AE632" s="175"/>
      <c r="AF632" s="176"/>
      <c r="AG632" s="185"/>
      <c r="AH632" s="185"/>
      <c r="AI632" s="201"/>
      <c r="AJ632" s="273">
        <f ca="1">(COUNTA(OFFSET(D632,0,WEEKDAY($A$3,2)):AF632))+IF(AND((_xlfn.DAYS((EOMONTH($A$3,0)),$A$3)=27),(WEEKDAY($A$3,2))=1),0,(COUNTA(E632:(OFFSET(D632,0,(_xlfn.DAYS((EOMONTH($A$3,0)),$A$3))+(WEEKDAY($A$3,2))-28)))))</f>
        <v>4</v>
      </c>
    </row>
    <row r="633" spans="1:36" x14ac:dyDescent="0.25">
      <c r="A633" s="200" t="s">
        <v>59</v>
      </c>
      <c r="B633" s="177" t="s">
        <v>347</v>
      </c>
      <c r="C633" s="177">
        <v>20</v>
      </c>
      <c r="D633" s="177">
        <v>2</v>
      </c>
      <c r="E633" s="183" t="s">
        <v>495</v>
      </c>
      <c r="F633" s="183" t="s">
        <v>495</v>
      </c>
      <c r="G633" s="183" t="s">
        <v>495</v>
      </c>
      <c r="H633" s="183" t="s">
        <v>495</v>
      </c>
      <c r="I633" s="183" t="s">
        <v>495</v>
      </c>
      <c r="J633" s="175"/>
      <c r="K633" s="175"/>
      <c r="L633" s="183" t="s">
        <v>495</v>
      </c>
      <c r="M633" s="183" t="s">
        <v>495</v>
      </c>
      <c r="N633" s="183" t="s">
        <v>495</v>
      </c>
      <c r="O633" s="183" t="s">
        <v>495</v>
      </c>
      <c r="P633" s="183" t="s">
        <v>495</v>
      </c>
      <c r="Q633" s="175"/>
      <c r="R633" s="175"/>
      <c r="S633" s="183" t="s">
        <v>495</v>
      </c>
      <c r="T633" s="183" t="s">
        <v>495</v>
      </c>
      <c r="U633" s="183" t="s">
        <v>495</v>
      </c>
      <c r="V633" s="183" t="s">
        <v>495</v>
      </c>
      <c r="W633" s="183" t="s">
        <v>495</v>
      </c>
      <c r="X633" s="175"/>
      <c r="Y633" s="175"/>
      <c r="Z633" s="183" t="s">
        <v>495</v>
      </c>
      <c r="AA633" s="183" t="s">
        <v>495</v>
      </c>
      <c r="AB633" s="183" t="s">
        <v>495</v>
      </c>
      <c r="AC633" s="183" t="s">
        <v>495</v>
      </c>
      <c r="AD633" s="183" t="s">
        <v>495</v>
      </c>
      <c r="AE633" s="175"/>
      <c r="AF633" s="176"/>
      <c r="AG633" s="185"/>
      <c r="AH633" s="185"/>
      <c r="AI633" s="201"/>
      <c r="AJ633" s="273">
        <f ca="1">(COUNTA(OFFSET(D633,0,WEEKDAY($A$3,2)):AF633))+IF(AND((_xlfn.DAYS((EOMONTH($A$3,0)),$A$3)=27),(WEEKDAY($A$3,2))=1),0,(COUNTA(E633:(OFFSET(D633,0,(_xlfn.DAYS((EOMONTH($A$3,0)),$A$3))+(WEEKDAY($A$3,2))-28)))))</f>
        <v>20</v>
      </c>
    </row>
    <row r="634" spans="1:36" x14ac:dyDescent="0.25">
      <c r="A634" s="200" t="s">
        <v>59</v>
      </c>
      <c r="B634" s="177" t="s">
        <v>350</v>
      </c>
      <c r="C634" s="177">
        <v>4</v>
      </c>
      <c r="D634" s="177">
        <v>70</v>
      </c>
      <c r="E634" s="183" t="s">
        <v>495</v>
      </c>
      <c r="F634" s="174"/>
      <c r="G634" s="174"/>
      <c r="H634" s="174"/>
      <c r="I634" s="174"/>
      <c r="J634" s="175"/>
      <c r="K634" s="175"/>
      <c r="L634" s="183" t="s">
        <v>495</v>
      </c>
      <c r="M634" s="174"/>
      <c r="N634" s="174"/>
      <c r="O634" s="174"/>
      <c r="P634" s="174"/>
      <c r="Q634" s="175"/>
      <c r="R634" s="175"/>
      <c r="S634" s="183" t="s">
        <v>495</v>
      </c>
      <c r="T634" s="174"/>
      <c r="U634" s="174"/>
      <c r="V634" s="174"/>
      <c r="W634" s="174"/>
      <c r="X634" s="175"/>
      <c r="Y634" s="175"/>
      <c r="Z634" s="183" t="s">
        <v>495</v>
      </c>
      <c r="AA634" s="174"/>
      <c r="AB634" s="174"/>
      <c r="AC634" s="174"/>
      <c r="AD634" s="174"/>
      <c r="AE634" s="175"/>
      <c r="AF634" s="176"/>
      <c r="AG634" s="185"/>
      <c r="AH634" s="185"/>
      <c r="AI634" s="201"/>
      <c r="AJ634" s="273">
        <f ca="1">(COUNTA(OFFSET(D634,0,WEEKDAY($A$3,2)):AF634))+IF(AND((_xlfn.DAYS((EOMONTH($A$3,0)),$A$3)=27),(WEEKDAY($A$3,2))=1),0,(COUNTA(E634:(OFFSET(D634,0,(_xlfn.DAYS((EOMONTH($A$3,0)),$A$3))+(WEEKDAY($A$3,2))-28)))))</f>
        <v>4</v>
      </c>
    </row>
    <row r="635" spans="1:36" x14ac:dyDescent="0.25">
      <c r="A635" s="200" t="s">
        <v>59</v>
      </c>
      <c r="B635" s="177" t="s">
        <v>350</v>
      </c>
      <c r="C635" s="177">
        <v>12</v>
      </c>
      <c r="D635" s="177">
        <v>130</v>
      </c>
      <c r="E635" s="183" t="s">
        <v>495</v>
      </c>
      <c r="F635" s="174"/>
      <c r="G635" s="183" t="s">
        <v>495</v>
      </c>
      <c r="H635" s="174"/>
      <c r="I635" s="183" t="s">
        <v>495</v>
      </c>
      <c r="J635" s="175"/>
      <c r="K635" s="175"/>
      <c r="L635" s="183" t="s">
        <v>495</v>
      </c>
      <c r="M635" s="174"/>
      <c r="N635" s="183" t="s">
        <v>495</v>
      </c>
      <c r="O635" s="174"/>
      <c r="P635" s="183" t="s">
        <v>495</v>
      </c>
      <c r="Q635" s="175"/>
      <c r="R635" s="175"/>
      <c r="S635" s="183" t="s">
        <v>495</v>
      </c>
      <c r="T635" s="174"/>
      <c r="U635" s="183" t="s">
        <v>495</v>
      </c>
      <c r="V635" s="174"/>
      <c r="W635" s="183" t="s">
        <v>495</v>
      </c>
      <c r="X635" s="175"/>
      <c r="Y635" s="175"/>
      <c r="Z635" s="183" t="s">
        <v>495</v>
      </c>
      <c r="AA635" s="174"/>
      <c r="AB635" s="183" t="s">
        <v>495</v>
      </c>
      <c r="AC635" s="174"/>
      <c r="AD635" s="183" t="s">
        <v>495</v>
      </c>
      <c r="AE635" s="175"/>
      <c r="AF635" s="176"/>
      <c r="AG635" s="185"/>
      <c r="AH635" s="185"/>
      <c r="AI635" s="201"/>
      <c r="AJ635" s="273">
        <f ca="1">(COUNTA(OFFSET(D635,0,WEEKDAY($A$3,2)):AF635))+IF(AND((_xlfn.DAYS((EOMONTH($A$3,0)),$A$3)=27),(WEEKDAY($A$3,2))=1),0,(COUNTA(E635:(OFFSET(D635,0,(_xlfn.DAYS((EOMONTH($A$3,0)),$A$3))+(WEEKDAY($A$3,2))-28)))))</f>
        <v>12</v>
      </c>
    </row>
    <row r="636" spans="1:36" x14ac:dyDescent="0.25">
      <c r="A636" s="200" t="s">
        <v>96</v>
      </c>
      <c r="B636" s="177" t="s">
        <v>347</v>
      </c>
      <c r="C636" s="177">
        <v>4</v>
      </c>
      <c r="D636" s="177">
        <v>1</v>
      </c>
      <c r="E636" s="183" t="s">
        <v>495</v>
      </c>
      <c r="F636" s="174"/>
      <c r="G636" s="174"/>
      <c r="H636" s="174"/>
      <c r="I636" s="174"/>
      <c r="J636" s="175"/>
      <c r="K636" s="175"/>
      <c r="L636" s="183" t="s">
        <v>495</v>
      </c>
      <c r="M636" s="174"/>
      <c r="N636" s="174"/>
      <c r="O636" s="174"/>
      <c r="P636" s="174"/>
      <c r="Q636" s="175"/>
      <c r="R636" s="175"/>
      <c r="S636" s="183" t="s">
        <v>495</v>
      </c>
      <c r="T636" s="174"/>
      <c r="U636" s="174"/>
      <c r="V636" s="174"/>
      <c r="W636" s="174"/>
      <c r="X636" s="175"/>
      <c r="Y636" s="175"/>
      <c r="Z636" s="183" t="s">
        <v>495</v>
      </c>
      <c r="AA636" s="174"/>
      <c r="AB636" s="174"/>
      <c r="AC636" s="174"/>
      <c r="AD636" s="174"/>
      <c r="AE636" s="175"/>
      <c r="AF636" s="176"/>
      <c r="AG636" s="185"/>
      <c r="AH636" s="185"/>
      <c r="AI636" s="201"/>
      <c r="AJ636" s="273">
        <f ca="1">(COUNTA(OFFSET(D636,0,WEEKDAY($A$3,2)):AF636))+IF(AND((_xlfn.DAYS((EOMONTH($A$3,0)),$A$3)=27),(WEEKDAY($A$3,2))=1),0,(COUNTA(E636:(OFFSET(D636,0,(_xlfn.DAYS((EOMONTH($A$3,0)),$A$3))+(WEEKDAY($A$3,2))-28)))))</f>
        <v>4</v>
      </c>
    </row>
    <row r="637" spans="1:36" x14ac:dyDescent="0.25">
      <c r="A637" s="200" t="s">
        <v>96</v>
      </c>
      <c r="B637" s="177" t="s">
        <v>350</v>
      </c>
      <c r="C637" s="177">
        <v>4</v>
      </c>
      <c r="D637" s="177">
        <v>57</v>
      </c>
      <c r="E637" s="183" t="s">
        <v>495</v>
      </c>
      <c r="F637" s="174"/>
      <c r="G637" s="174"/>
      <c r="H637" s="174"/>
      <c r="I637" s="174"/>
      <c r="J637" s="175"/>
      <c r="K637" s="175"/>
      <c r="L637" s="183" t="s">
        <v>495</v>
      </c>
      <c r="M637" s="174"/>
      <c r="N637" s="174"/>
      <c r="O637" s="174"/>
      <c r="P637" s="174"/>
      <c r="Q637" s="175"/>
      <c r="R637" s="175"/>
      <c r="S637" s="183" t="s">
        <v>495</v>
      </c>
      <c r="T637" s="174"/>
      <c r="U637" s="174"/>
      <c r="V637" s="174"/>
      <c r="W637" s="174"/>
      <c r="X637" s="175"/>
      <c r="Y637" s="175"/>
      <c r="Z637" s="183" t="s">
        <v>495</v>
      </c>
      <c r="AA637" s="174"/>
      <c r="AB637" s="174"/>
      <c r="AC637" s="174"/>
      <c r="AD637" s="174"/>
      <c r="AE637" s="175"/>
      <c r="AF637" s="176"/>
      <c r="AG637" s="185"/>
      <c r="AH637" s="185"/>
      <c r="AI637" s="201"/>
      <c r="AJ637" s="273">
        <f ca="1">(COUNTA(OFFSET(D637,0,WEEKDAY($A$3,2)):AF637))+IF(AND((_xlfn.DAYS((EOMONTH($A$3,0)),$A$3)=27),(WEEKDAY($A$3,2))=1),0,(COUNTA(E637:(OFFSET(D637,0,(_xlfn.DAYS((EOMONTH($A$3,0)),$A$3))+(WEEKDAY($A$3,2))-28)))))</f>
        <v>4</v>
      </c>
    </row>
    <row r="638" spans="1:36" x14ac:dyDescent="0.25">
      <c r="A638" s="200" t="s">
        <v>177</v>
      </c>
      <c r="B638" s="177" t="s">
        <v>346</v>
      </c>
      <c r="C638" s="177">
        <v>2</v>
      </c>
      <c r="D638" s="177">
        <v>40</v>
      </c>
      <c r="E638" s="183" t="s">
        <v>495</v>
      </c>
      <c r="F638" s="174"/>
      <c r="G638" s="174"/>
      <c r="H638" s="174"/>
      <c r="I638" s="174"/>
      <c r="J638" s="175"/>
      <c r="K638" s="175"/>
      <c r="L638" s="174"/>
      <c r="M638" s="174"/>
      <c r="N638" s="174"/>
      <c r="O638" s="174"/>
      <c r="P638" s="174"/>
      <c r="Q638" s="175"/>
      <c r="R638" s="175"/>
      <c r="S638" s="183" t="s">
        <v>495</v>
      </c>
      <c r="T638" s="174"/>
      <c r="U638" s="174"/>
      <c r="V638" s="174"/>
      <c r="W638" s="174"/>
      <c r="X638" s="175"/>
      <c r="Y638" s="175"/>
      <c r="Z638" s="174"/>
      <c r="AA638" s="174"/>
      <c r="AB638" s="174"/>
      <c r="AC638" s="174"/>
      <c r="AD638" s="174"/>
      <c r="AE638" s="175"/>
      <c r="AF638" s="176"/>
      <c r="AG638" s="185"/>
      <c r="AH638" s="185"/>
      <c r="AI638" s="201"/>
      <c r="AJ638" s="273">
        <f ca="1">(COUNTA(OFFSET(D638,0,WEEKDAY($A$3,2)):AF638))+IF(AND((_xlfn.DAYS((EOMONTH($A$3,0)),$A$3)=27),(WEEKDAY($A$3,2))=1),0,(COUNTA(E638:(OFFSET(D638,0,(_xlfn.DAYS((EOMONTH($A$3,0)),$A$3))+(WEEKDAY($A$3,2))-28)))))</f>
        <v>2</v>
      </c>
    </row>
    <row r="639" spans="1:36" x14ac:dyDescent="0.25">
      <c r="A639" s="200" t="s">
        <v>177</v>
      </c>
      <c r="B639" s="177" t="s">
        <v>347</v>
      </c>
      <c r="C639" s="177">
        <v>4</v>
      </c>
      <c r="D639" s="177">
        <v>2</v>
      </c>
      <c r="E639" s="183" t="s">
        <v>495</v>
      </c>
      <c r="F639" s="174"/>
      <c r="G639" s="174"/>
      <c r="H639" s="174"/>
      <c r="I639" s="174"/>
      <c r="J639" s="175"/>
      <c r="K639" s="175"/>
      <c r="L639" s="183" t="s">
        <v>495</v>
      </c>
      <c r="M639" s="174"/>
      <c r="N639" s="174"/>
      <c r="O639" s="174"/>
      <c r="P639" s="174"/>
      <c r="Q639" s="175"/>
      <c r="R639" s="175"/>
      <c r="S639" s="183" t="s">
        <v>495</v>
      </c>
      <c r="T639" s="174"/>
      <c r="U639" s="174"/>
      <c r="V639" s="174"/>
      <c r="W639" s="174"/>
      <c r="X639" s="175"/>
      <c r="Y639" s="175"/>
      <c r="Z639" s="183" t="s">
        <v>495</v>
      </c>
      <c r="AA639" s="174"/>
      <c r="AB639" s="174"/>
      <c r="AC639" s="174"/>
      <c r="AD639" s="174"/>
      <c r="AE639" s="175"/>
      <c r="AF639" s="176"/>
      <c r="AG639" s="185"/>
      <c r="AH639" s="185"/>
      <c r="AI639" s="201"/>
      <c r="AJ639" s="273">
        <f ca="1">(COUNTA(OFFSET(D639,0,WEEKDAY($A$3,2)):AF639))+IF(AND((_xlfn.DAYS((EOMONTH($A$3,0)),$A$3)=27),(WEEKDAY($A$3,2))=1),0,(COUNTA(E639:(OFFSET(D639,0,(_xlfn.DAYS((EOMONTH($A$3,0)),$A$3))+(WEEKDAY($A$3,2))-28)))))</f>
        <v>4</v>
      </c>
    </row>
    <row r="640" spans="1:36" x14ac:dyDescent="0.25">
      <c r="A640" s="200" t="s">
        <v>177</v>
      </c>
      <c r="B640" s="177" t="s">
        <v>350</v>
      </c>
      <c r="C640" s="177">
        <v>2</v>
      </c>
      <c r="D640" s="177">
        <v>1467</v>
      </c>
      <c r="E640" s="183" t="s">
        <v>495</v>
      </c>
      <c r="F640" s="174"/>
      <c r="G640" s="174"/>
      <c r="H640" s="174"/>
      <c r="I640" s="174"/>
      <c r="J640" s="175"/>
      <c r="K640" s="175"/>
      <c r="L640" s="174"/>
      <c r="M640" s="174"/>
      <c r="N640" s="174"/>
      <c r="O640" s="174"/>
      <c r="P640" s="174"/>
      <c r="Q640" s="175"/>
      <c r="R640" s="175"/>
      <c r="S640" s="183" t="s">
        <v>495</v>
      </c>
      <c r="T640" s="174"/>
      <c r="U640" s="174"/>
      <c r="V640" s="174"/>
      <c r="W640" s="174"/>
      <c r="X640" s="175"/>
      <c r="Y640" s="175"/>
      <c r="Z640" s="174"/>
      <c r="AA640" s="174"/>
      <c r="AB640" s="174"/>
      <c r="AC640" s="174"/>
      <c r="AD640" s="174"/>
      <c r="AE640" s="175"/>
      <c r="AF640" s="176"/>
      <c r="AG640" s="185"/>
      <c r="AH640" s="185"/>
      <c r="AI640" s="201"/>
      <c r="AJ640" s="273">
        <f ca="1">(COUNTA(OFFSET(D640,0,WEEKDAY($A$3,2)):AF640))+IF(AND((_xlfn.DAYS((EOMONTH($A$3,0)),$A$3)=27),(WEEKDAY($A$3,2))=1),0,(COUNTA(E640:(OFFSET(D640,0,(_xlfn.DAYS((EOMONTH($A$3,0)),$A$3))+(WEEKDAY($A$3,2))-28)))))</f>
        <v>2</v>
      </c>
    </row>
    <row r="641" spans="1:36" x14ac:dyDescent="0.25">
      <c r="A641" s="200" t="s">
        <v>177</v>
      </c>
      <c r="B641" s="177" t="s">
        <v>391</v>
      </c>
      <c r="C641" s="177">
        <v>1</v>
      </c>
      <c r="D641" s="177">
        <v>1149</v>
      </c>
      <c r="E641" s="183" t="s">
        <v>495</v>
      </c>
      <c r="F641" s="174"/>
      <c r="G641" s="174"/>
      <c r="H641" s="174"/>
      <c r="I641" s="174"/>
      <c r="J641" s="175"/>
      <c r="K641" s="175"/>
      <c r="L641" s="174"/>
      <c r="M641" s="174"/>
      <c r="N641" s="174"/>
      <c r="O641" s="174"/>
      <c r="P641" s="174"/>
      <c r="Q641" s="175"/>
      <c r="R641" s="175"/>
      <c r="S641" s="174"/>
      <c r="T641" s="174"/>
      <c r="U641" s="174"/>
      <c r="V641" s="174"/>
      <c r="W641" s="174"/>
      <c r="X641" s="175"/>
      <c r="Y641" s="175"/>
      <c r="Z641" s="174"/>
      <c r="AA641" s="174"/>
      <c r="AB641" s="174"/>
      <c r="AC641" s="174"/>
      <c r="AD641" s="174"/>
      <c r="AE641" s="175"/>
      <c r="AF641" s="176"/>
      <c r="AG641" s="185"/>
      <c r="AH641" s="185"/>
      <c r="AI641" s="201"/>
      <c r="AJ641" s="273">
        <f ca="1">(COUNTA(OFFSET(D641,0,WEEKDAY($A$3,2)):AF641))+IF(AND((_xlfn.DAYS((EOMONTH($A$3,0)),$A$3)=27),(WEEKDAY($A$3,2))=1),0,(COUNTA(E641:(OFFSET(D641,0,(_xlfn.DAYS((EOMONTH($A$3,0)),$A$3))+(WEEKDAY($A$3,2))-28)))))</f>
        <v>1</v>
      </c>
    </row>
    <row r="642" spans="1:36" x14ac:dyDescent="0.25">
      <c r="A642" s="200" t="s">
        <v>178</v>
      </c>
      <c r="B642" s="177" t="s">
        <v>346</v>
      </c>
      <c r="C642" s="177">
        <v>2</v>
      </c>
      <c r="D642" s="177">
        <v>30</v>
      </c>
      <c r="E642" s="183" t="s">
        <v>495</v>
      </c>
      <c r="F642" s="174"/>
      <c r="G642" s="174"/>
      <c r="H642" s="174"/>
      <c r="I642" s="174"/>
      <c r="J642" s="175"/>
      <c r="K642" s="175"/>
      <c r="L642" s="174"/>
      <c r="M642" s="174"/>
      <c r="N642" s="174"/>
      <c r="O642" s="174"/>
      <c r="P642" s="174"/>
      <c r="Q642" s="175"/>
      <c r="R642" s="175"/>
      <c r="S642" s="183" t="s">
        <v>495</v>
      </c>
      <c r="T642" s="174"/>
      <c r="U642" s="174"/>
      <c r="V642" s="174"/>
      <c r="W642" s="174"/>
      <c r="X642" s="175"/>
      <c r="Y642" s="175"/>
      <c r="Z642" s="174"/>
      <c r="AA642" s="174"/>
      <c r="AB642" s="174"/>
      <c r="AC642" s="174"/>
      <c r="AD642" s="174"/>
      <c r="AE642" s="175"/>
      <c r="AF642" s="176"/>
      <c r="AG642" s="185"/>
      <c r="AH642" s="185"/>
      <c r="AI642" s="201"/>
      <c r="AJ642" s="273">
        <f ca="1">(COUNTA(OFFSET(D642,0,WEEKDAY($A$3,2)):AF642))+IF(AND((_xlfn.DAYS((EOMONTH($A$3,0)),$A$3)=27),(WEEKDAY($A$3,2))=1),0,(COUNTA(E642:(OFFSET(D642,0,(_xlfn.DAYS((EOMONTH($A$3,0)),$A$3))+(WEEKDAY($A$3,2))-28)))))</f>
        <v>2</v>
      </c>
    </row>
    <row r="643" spans="1:36" x14ac:dyDescent="0.25">
      <c r="A643" s="200" t="s">
        <v>178</v>
      </c>
      <c r="B643" s="177" t="s">
        <v>347</v>
      </c>
      <c r="C643" s="177">
        <v>4</v>
      </c>
      <c r="D643" s="177">
        <v>2</v>
      </c>
      <c r="E643" s="183" t="s">
        <v>495</v>
      </c>
      <c r="F643" s="174"/>
      <c r="G643" s="174"/>
      <c r="H643" s="174"/>
      <c r="I643" s="174"/>
      <c r="J643" s="175"/>
      <c r="K643" s="175"/>
      <c r="L643" s="183" t="s">
        <v>495</v>
      </c>
      <c r="M643" s="174"/>
      <c r="N643" s="174"/>
      <c r="O643" s="174"/>
      <c r="P643" s="174"/>
      <c r="Q643" s="175"/>
      <c r="R643" s="175"/>
      <c r="S643" s="183" t="s">
        <v>495</v>
      </c>
      <c r="T643" s="174"/>
      <c r="U643" s="174"/>
      <c r="V643" s="174"/>
      <c r="W643" s="174"/>
      <c r="X643" s="175"/>
      <c r="Y643" s="175"/>
      <c r="Z643" s="183" t="s">
        <v>495</v>
      </c>
      <c r="AA643" s="174"/>
      <c r="AB643" s="174"/>
      <c r="AC643" s="174"/>
      <c r="AD643" s="174"/>
      <c r="AE643" s="175"/>
      <c r="AF643" s="176"/>
      <c r="AG643" s="185"/>
      <c r="AH643" s="185"/>
      <c r="AI643" s="201"/>
      <c r="AJ643" s="273">
        <f ca="1">(COUNTA(OFFSET(D643,0,WEEKDAY($A$3,2)):AF643))+IF(AND((_xlfn.DAYS((EOMONTH($A$3,0)),$A$3)=27),(WEEKDAY($A$3,2))=1),0,(COUNTA(E643:(OFFSET(D643,0,(_xlfn.DAYS((EOMONTH($A$3,0)),$A$3))+(WEEKDAY($A$3,2))-28)))))</f>
        <v>4</v>
      </c>
    </row>
    <row r="644" spans="1:36" x14ac:dyDescent="0.25">
      <c r="A644" s="200" t="s">
        <v>178</v>
      </c>
      <c r="B644" s="177" t="s">
        <v>350</v>
      </c>
      <c r="C644" s="177">
        <v>2</v>
      </c>
      <c r="D644" s="177">
        <v>1224</v>
      </c>
      <c r="E644" s="183" t="s">
        <v>495</v>
      </c>
      <c r="F644" s="174"/>
      <c r="G644" s="174"/>
      <c r="H644" s="174"/>
      <c r="I644" s="174"/>
      <c r="J644" s="175"/>
      <c r="K644" s="175"/>
      <c r="L644" s="174"/>
      <c r="M644" s="174"/>
      <c r="N644" s="174"/>
      <c r="O644" s="174"/>
      <c r="P644" s="174"/>
      <c r="Q644" s="175"/>
      <c r="R644" s="175"/>
      <c r="S644" s="183" t="s">
        <v>495</v>
      </c>
      <c r="T644" s="174"/>
      <c r="U644" s="174"/>
      <c r="V644" s="174"/>
      <c r="W644" s="174"/>
      <c r="X644" s="175"/>
      <c r="Y644" s="175"/>
      <c r="Z644" s="174"/>
      <c r="AA644" s="174"/>
      <c r="AB644" s="174"/>
      <c r="AC644" s="174"/>
      <c r="AD644" s="174"/>
      <c r="AE644" s="175"/>
      <c r="AF644" s="176"/>
      <c r="AG644" s="185"/>
      <c r="AH644" s="185"/>
      <c r="AI644" s="201"/>
      <c r="AJ644" s="273">
        <f ca="1">(COUNTA(OFFSET(D644,0,WEEKDAY($A$3,2)):AF644))+IF(AND((_xlfn.DAYS((EOMONTH($A$3,0)),$A$3)=27),(WEEKDAY($A$3,2))=1),0,(COUNTA(E644:(OFFSET(D644,0,(_xlfn.DAYS((EOMONTH($A$3,0)),$A$3))+(WEEKDAY($A$3,2))-28)))))</f>
        <v>2</v>
      </c>
    </row>
    <row r="645" spans="1:36" x14ac:dyDescent="0.25">
      <c r="A645" s="200" t="s">
        <v>178</v>
      </c>
      <c r="B645" s="177" t="s">
        <v>350</v>
      </c>
      <c r="C645" s="177">
        <v>4</v>
      </c>
      <c r="D645" s="177">
        <v>87</v>
      </c>
      <c r="E645" s="183" t="s">
        <v>495</v>
      </c>
      <c r="F645" s="174"/>
      <c r="G645" s="174"/>
      <c r="H645" s="174"/>
      <c r="I645" s="174"/>
      <c r="J645" s="175"/>
      <c r="K645" s="175"/>
      <c r="L645" s="183" t="s">
        <v>495</v>
      </c>
      <c r="M645" s="174"/>
      <c r="N645" s="174"/>
      <c r="O645" s="174"/>
      <c r="P645" s="174"/>
      <c r="Q645" s="175"/>
      <c r="R645" s="175"/>
      <c r="S645" s="183" t="s">
        <v>495</v>
      </c>
      <c r="T645" s="174"/>
      <c r="U645" s="174"/>
      <c r="V645" s="174"/>
      <c r="W645" s="174"/>
      <c r="X645" s="175"/>
      <c r="Y645" s="175"/>
      <c r="Z645" s="183" t="s">
        <v>495</v>
      </c>
      <c r="AA645" s="174"/>
      <c r="AB645" s="174"/>
      <c r="AC645" s="174"/>
      <c r="AD645" s="174"/>
      <c r="AE645" s="175"/>
      <c r="AF645" s="176"/>
      <c r="AG645" s="185"/>
      <c r="AH645" s="185"/>
      <c r="AI645" s="201"/>
      <c r="AJ645" s="273">
        <f ca="1">(COUNTA(OFFSET(D645,0,WEEKDAY($A$3,2)):AF645))+IF(AND((_xlfn.DAYS((EOMONTH($A$3,0)),$A$3)=27),(WEEKDAY($A$3,2))=1),0,(COUNTA(E645:(OFFSET(D645,0,(_xlfn.DAYS((EOMONTH($A$3,0)),$A$3))+(WEEKDAY($A$3,2))-28)))))</f>
        <v>4</v>
      </c>
    </row>
    <row r="646" spans="1:36" x14ac:dyDescent="0.25">
      <c r="A646" s="200" t="s">
        <v>178</v>
      </c>
      <c r="B646" s="177" t="s">
        <v>391</v>
      </c>
      <c r="C646" s="177">
        <v>1</v>
      </c>
      <c r="D646" s="177">
        <v>959</v>
      </c>
      <c r="E646" s="183" t="s">
        <v>495</v>
      </c>
      <c r="F646" s="174"/>
      <c r="G646" s="174"/>
      <c r="H646" s="174"/>
      <c r="I646" s="174"/>
      <c r="J646" s="175"/>
      <c r="K646" s="175"/>
      <c r="L646" s="174"/>
      <c r="M646" s="174"/>
      <c r="N646" s="174"/>
      <c r="O646" s="174"/>
      <c r="P646" s="174"/>
      <c r="Q646" s="175"/>
      <c r="R646" s="175"/>
      <c r="S646" s="174"/>
      <c r="T646" s="174"/>
      <c r="U646" s="174"/>
      <c r="V646" s="174"/>
      <c r="W646" s="174"/>
      <c r="X646" s="175"/>
      <c r="Y646" s="175"/>
      <c r="Z646" s="174"/>
      <c r="AA646" s="174"/>
      <c r="AB646" s="174"/>
      <c r="AC646" s="174"/>
      <c r="AD646" s="174"/>
      <c r="AE646" s="175"/>
      <c r="AF646" s="176"/>
      <c r="AG646" s="185"/>
      <c r="AH646" s="185"/>
      <c r="AI646" s="201"/>
      <c r="AJ646" s="273">
        <f ca="1">(COUNTA(OFFSET(D646,0,WEEKDAY($A$3,2)):AF646))+IF(AND((_xlfn.DAYS((EOMONTH($A$3,0)),$A$3)=27),(WEEKDAY($A$3,2))=1),0,(COUNTA(E646:(OFFSET(D646,0,(_xlfn.DAYS((EOMONTH($A$3,0)),$A$3))+(WEEKDAY($A$3,2))-28)))))</f>
        <v>1</v>
      </c>
    </row>
    <row r="647" spans="1:36" x14ac:dyDescent="0.25">
      <c r="A647" s="200" t="s">
        <v>271</v>
      </c>
      <c r="B647" s="177" t="s">
        <v>346</v>
      </c>
      <c r="C647" s="177">
        <v>2</v>
      </c>
      <c r="D647" s="177">
        <v>12</v>
      </c>
      <c r="E647" s="183" t="s">
        <v>495</v>
      </c>
      <c r="F647" s="174"/>
      <c r="G647" s="174"/>
      <c r="H647" s="174"/>
      <c r="I647" s="174"/>
      <c r="J647" s="175"/>
      <c r="K647" s="175"/>
      <c r="L647" s="174"/>
      <c r="M647" s="174"/>
      <c r="N647" s="174"/>
      <c r="O647" s="174"/>
      <c r="P647" s="174"/>
      <c r="Q647" s="175"/>
      <c r="R647" s="175"/>
      <c r="S647" s="183" t="s">
        <v>495</v>
      </c>
      <c r="T647" s="174"/>
      <c r="U647" s="174"/>
      <c r="V647" s="174"/>
      <c r="W647" s="174"/>
      <c r="X647" s="175"/>
      <c r="Y647" s="175"/>
      <c r="Z647" s="174"/>
      <c r="AA647" s="174"/>
      <c r="AB647" s="174"/>
      <c r="AC647" s="174"/>
      <c r="AD647" s="174"/>
      <c r="AE647" s="175"/>
      <c r="AF647" s="176"/>
      <c r="AG647" s="185"/>
      <c r="AH647" s="185"/>
      <c r="AI647" s="201"/>
      <c r="AJ647" s="273">
        <f ca="1">(COUNTA(OFFSET(D647,0,WEEKDAY($A$3,2)):AF647))+IF(AND((_xlfn.DAYS((EOMONTH($A$3,0)),$A$3)=27),(WEEKDAY($A$3,2))=1),0,(COUNTA(E647:(OFFSET(D647,0,(_xlfn.DAYS((EOMONTH($A$3,0)),$A$3))+(WEEKDAY($A$3,2))-28)))))</f>
        <v>2</v>
      </c>
    </row>
    <row r="648" spans="1:36" x14ac:dyDescent="0.25">
      <c r="A648" s="200" t="s">
        <v>271</v>
      </c>
      <c r="B648" s="177" t="s">
        <v>347</v>
      </c>
      <c r="C648" s="177">
        <v>4</v>
      </c>
      <c r="D648" s="177">
        <v>1</v>
      </c>
      <c r="E648" s="183" t="s">
        <v>495</v>
      </c>
      <c r="F648" s="174"/>
      <c r="G648" s="174"/>
      <c r="H648" s="174"/>
      <c r="I648" s="174"/>
      <c r="J648" s="175"/>
      <c r="K648" s="175"/>
      <c r="L648" s="183" t="s">
        <v>495</v>
      </c>
      <c r="M648" s="174"/>
      <c r="N648" s="174"/>
      <c r="O648" s="174"/>
      <c r="P648" s="174"/>
      <c r="Q648" s="175"/>
      <c r="R648" s="175"/>
      <c r="S648" s="183" t="s">
        <v>495</v>
      </c>
      <c r="T648" s="174"/>
      <c r="U648" s="174"/>
      <c r="V648" s="174"/>
      <c r="W648" s="174"/>
      <c r="X648" s="175"/>
      <c r="Y648" s="175"/>
      <c r="Z648" s="183" t="s">
        <v>495</v>
      </c>
      <c r="AA648" s="174"/>
      <c r="AB648" s="174"/>
      <c r="AC648" s="174"/>
      <c r="AD648" s="174"/>
      <c r="AE648" s="175"/>
      <c r="AF648" s="176"/>
      <c r="AG648" s="185"/>
      <c r="AH648" s="185"/>
      <c r="AI648" s="201"/>
      <c r="AJ648" s="273">
        <f ca="1">(COUNTA(OFFSET(D648,0,WEEKDAY($A$3,2)):AF648))+IF(AND((_xlfn.DAYS((EOMONTH($A$3,0)),$A$3)=27),(WEEKDAY($A$3,2))=1),0,(COUNTA(E648:(OFFSET(D648,0,(_xlfn.DAYS((EOMONTH($A$3,0)),$A$3))+(WEEKDAY($A$3,2))-28)))))</f>
        <v>4</v>
      </c>
    </row>
    <row r="649" spans="1:36" x14ac:dyDescent="0.25">
      <c r="A649" s="200" t="s">
        <v>271</v>
      </c>
      <c r="B649" s="177" t="s">
        <v>350</v>
      </c>
      <c r="C649" s="177">
        <v>2</v>
      </c>
      <c r="D649" s="177">
        <v>213</v>
      </c>
      <c r="E649" s="183" t="s">
        <v>495</v>
      </c>
      <c r="F649" s="174"/>
      <c r="G649" s="174"/>
      <c r="H649" s="174"/>
      <c r="I649" s="174"/>
      <c r="J649" s="175"/>
      <c r="K649" s="175"/>
      <c r="L649" s="174"/>
      <c r="M649" s="174"/>
      <c r="N649" s="174"/>
      <c r="O649" s="174"/>
      <c r="P649" s="174"/>
      <c r="Q649" s="175"/>
      <c r="R649" s="175"/>
      <c r="S649" s="183" t="s">
        <v>495</v>
      </c>
      <c r="T649" s="174"/>
      <c r="U649" s="174"/>
      <c r="V649" s="174"/>
      <c r="W649" s="174"/>
      <c r="X649" s="175"/>
      <c r="Y649" s="175"/>
      <c r="Z649" s="174"/>
      <c r="AA649" s="174"/>
      <c r="AB649" s="174"/>
      <c r="AC649" s="174"/>
      <c r="AD649" s="174"/>
      <c r="AE649" s="175"/>
      <c r="AF649" s="176"/>
      <c r="AG649" s="185"/>
      <c r="AH649" s="185"/>
      <c r="AI649" s="201"/>
      <c r="AJ649" s="273">
        <f ca="1">(COUNTA(OFFSET(D649,0,WEEKDAY($A$3,2)):AF649))+IF(AND((_xlfn.DAYS((EOMONTH($A$3,0)),$A$3)=27),(WEEKDAY($A$3,2))=1),0,(COUNTA(E649:(OFFSET(D649,0,(_xlfn.DAYS((EOMONTH($A$3,0)),$A$3))+(WEEKDAY($A$3,2))-28)))))</f>
        <v>2</v>
      </c>
    </row>
    <row r="650" spans="1:36" x14ac:dyDescent="0.25">
      <c r="A650" s="200" t="s">
        <v>271</v>
      </c>
      <c r="B650" s="177" t="s">
        <v>391</v>
      </c>
      <c r="C650" s="177">
        <v>1</v>
      </c>
      <c r="D650" s="177">
        <v>355</v>
      </c>
      <c r="E650" s="183" t="s">
        <v>495</v>
      </c>
      <c r="F650" s="174"/>
      <c r="G650" s="174"/>
      <c r="H650" s="174"/>
      <c r="I650" s="174"/>
      <c r="J650" s="175"/>
      <c r="K650" s="175"/>
      <c r="L650" s="174"/>
      <c r="M650" s="174"/>
      <c r="N650" s="174"/>
      <c r="O650" s="174"/>
      <c r="P650" s="174"/>
      <c r="Q650" s="175"/>
      <c r="R650" s="175"/>
      <c r="S650" s="174"/>
      <c r="T650" s="174"/>
      <c r="U650" s="174"/>
      <c r="V650" s="174"/>
      <c r="W650" s="174"/>
      <c r="X650" s="175"/>
      <c r="Y650" s="175"/>
      <c r="Z650" s="174"/>
      <c r="AA650" s="174"/>
      <c r="AB650" s="174"/>
      <c r="AC650" s="174"/>
      <c r="AD650" s="174"/>
      <c r="AE650" s="175"/>
      <c r="AF650" s="176"/>
      <c r="AG650" s="185"/>
      <c r="AH650" s="185"/>
      <c r="AI650" s="201"/>
      <c r="AJ650" s="273">
        <f ca="1">(COUNTA(OFFSET(D650,0,WEEKDAY($A$3,2)):AF650))+IF(AND((_xlfn.DAYS((EOMONTH($A$3,0)),$A$3)=27),(WEEKDAY($A$3,2))=1),0,(COUNTA(E650:(OFFSET(D650,0,(_xlfn.DAYS((EOMONTH($A$3,0)),$A$3))+(WEEKDAY($A$3,2))-28)))))</f>
        <v>1</v>
      </c>
    </row>
    <row r="651" spans="1:36" x14ac:dyDescent="0.25">
      <c r="A651" s="200" t="s">
        <v>179</v>
      </c>
      <c r="B651" s="177" t="s">
        <v>350</v>
      </c>
      <c r="C651" s="177">
        <v>2</v>
      </c>
      <c r="D651" s="177">
        <v>294</v>
      </c>
      <c r="E651" s="183" t="s">
        <v>495</v>
      </c>
      <c r="F651" s="174"/>
      <c r="G651" s="174"/>
      <c r="H651" s="174"/>
      <c r="I651" s="174"/>
      <c r="J651" s="175"/>
      <c r="K651" s="175"/>
      <c r="L651" s="174"/>
      <c r="M651" s="174"/>
      <c r="N651" s="174"/>
      <c r="O651" s="174"/>
      <c r="P651" s="174"/>
      <c r="Q651" s="175"/>
      <c r="R651" s="175"/>
      <c r="S651" s="183" t="s">
        <v>495</v>
      </c>
      <c r="T651" s="174"/>
      <c r="U651" s="174"/>
      <c r="V651" s="174"/>
      <c r="W651" s="174"/>
      <c r="X651" s="175"/>
      <c r="Y651" s="175"/>
      <c r="Z651" s="174"/>
      <c r="AA651" s="174"/>
      <c r="AB651" s="174"/>
      <c r="AC651" s="174"/>
      <c r="AD651" s="174"/>
      <c r="AE651" s="175"/>
      <c r="AF651" s="176"/>
      <c r="AG651" s="185"/>
      <c r="AH651" s="185"/>
      <c r="AI651" s="201"/>
      <c r="AJ651" s="273">
        <f ca="1">(COUNTA(OFFSET(D651,0,WEEKDAY($A$3,2)):AF651))+IF(AND((_xlfn.DAYS((EOMONTH($A$3,0)),$A$3)=27),(WEEKDAY($A$3,2))=1),0,(COUNTA(E651:(OFFSET(D651,0,(_xlfn.DAYS((EOMONTH($A$3,0)),$A$3))+(WEEKDAY($A$3,2))-28)))))</f>
        <v>2</v>
      </c>
    </row>
    <row r="652" spans="1:36" x14ac:dyDescent="0.25">
      <c r="A652" s="200" t="s">
        <v>179</v>
      </c>
      <c r="B652" s="177" t="s">
        <v>391</v>
      </c>
      <c r="C652" s="177">
        <v>1</v>
      </c>
      <c r="D652" s="177">
        <v>1466</v>
      </c>
      <c r="E652" s="183" t="s">
        <v>495</v>
      </c>
      <c r="F652" s="174"/>
      <c r="G652" s="174"/>
      <c r="H652" s="174"/>
      <c r="I652" s="174"/>
      <c r="J652" s="175"/>
      <c r="K652" s="175"/>
      <c r="L652" s="174"/>
      <c r="M652" s="174"/>
      <c r="N652" s="174"/>
      <c r="O652" s="174"/>
      <c r="P652" s="174"/>
      <c r="Q652" s="175"/>
      <c r="R652" s="175"/>
      <c r="S652" s="174"/>
      <c r="T652" s="174"/>
      <c r="U652" s="174"/>
      <c r="V652" s="174"/>
      <c r="W652" s="174"/>
      <c r="X652" s="175"/>
      <c r="Y652" s="175"/>
      <c r="Z652" s="174"/>
      <c r="AA652" s="174"/>
      <c r="AB652" s="174"/>
      <c r="AC652" s="174"/>
      <c r="AD652" s="174"/>
      <c r="AE652" s="175"/>
      <c r="AF652" s="176"/>
      <c r="AG652" s="185"/>
      <c r="AH652" s="185"/>
      <c r="AI652" s="201"/>
      <c r="AJ652" s="273">
        <f ca="1">(COUNTA(OFFSET(D652,0,WEEKDAY($A$3,2)):AF652))+IF(AND((_xlfn.DAYS((EOMONTH($A$3,0)),$A$3)=27),(WEEKDAY($A$3,2))=1),0,(COUNTA(E652:(OFFSET(D652,0,(_xlfn.DAYS((EOMONTH($A$3,0)),$A$3))+(WEEKDAY($A$3,2))-28)))))</f>
        <v>1</v>
      </c>
    </row>
    <row r="653" spans="1:36" x14ac:dyDescent="0.25">
      <c r="A653" s="200" t="s">
        <v>180</v>
      </c>
      <c r="B653" s="177" t="s">
        <v>346</v>
      </c>
      <c r="C653" s="177">
        <v>2</v>
      </c>
      <c r="D653" s="177">
        <v>10</v>
      </c>
      <c r="E653" s="183" t="s">
        <v>495</v>
      </c>
      <c r="F653" s="174"/>
      <c r="G653" s="174"/>
      <c r="H653" s="174"/>
      <c r="I653" s="174"/>
      <c r="J653" s="175"/>
      <c r="K653" s="175"/>
      <c r="L653" s="174"/>
      <c r="M653" s="174"/>
      <c r="N653" s="174"/>
      <c r="O653" s="174"/>
      <c r="P653" s="174"/>
      <c r="Q653" s="175"/>
      <c r="R653" s="175"/>
      <c r="S653" s="183" t="s">
        <v>495</v>
      </c>
      <c r="T653" s="174"/>
      <c r="U653" s="174"/>
      <c r="V653" s="174"/>
      <c r="W653" s="174"/>
      <c r="X653" s="175"/>
      <c r="Y653" s="175"/>
      <c r="Z653" s="174"/>
      <c r="AA653" s="174"/>
      <c r="AB653" s="174"/>
      <c r="AC653" s="174"/>
      <c r="AD653" s="174"/>
      <c r="AE653" s="175"/>
      <c r="AF653" s="176"/>
      <c r="AG653" s="185"/>
      <c r="AH653" s="185"/>
      <c r="AI653" s="201"/>
      <c r="AJ653" s="273">
        <f ca="1">(COUNTA(OFFSET(D653,0,WEEKDAY($A$3,2)):AF653))+IF(AND((_xlfn.DAYS((EOMONTH($A$3,0)),$A$3)=27),(WEEKDAY($A$3,2))=1),0,(COUNTA(E653:(OFFSET(D653,0,(_xlfn.DAYS((EOMONTH($A$3,0)),$A$3))+(WEEKDAY($A$3,2))-28)))))</f>
        <v>2</v>
      </c>
    </row>
    <row r="654" spans="1:36" x14ac:dyDescent="0.25">
      <c r="A654" s="200" t="s">
        <v>180</v>
      </c>
      <c r="B654" s="177" t="s">
        <v>347</v>
      </c>
      <c r="C654" s="177">
        <v>4</v>
      </c>
      <c r="D654" s="177">
        <v>2</v>
      </c>
      <c r="E654" s="183" t="s">
        <v>495</v>
      </c>
      <c r="F654" s="174"/>
      <c r="G654" s="174"/>
      <c r="H654" s="174"/>
      <c r="I654" s="174"/>
      <c r="J654" s="175"/>
      <c r="K654" s="175"/>
      <c r="L654" s="183" t="s">
        <v>495</v>
      </c>
      <c r="M654" s="174"/>
      <c r="N654" s="174"/>
      <c r="O654" s="174"/>
      <c r="P654" s="174"/>
      <c r="Q654" s="175"/>
      <c r="R654" s="175"/>
      <c r="S654" s="183" t="s">
        <v>495</v>
      </c>
      <c r="T654" s="174"/>
      <c r="U654" s="174"/>
      <c r="V654" s="174"/>
      <c r="W654" s="174"/>
      <c r="X654" s="175"/>
      <c r="Y654" s="175"/>
      <c r="Z654" s="183" t="s">
        <v>495</v>
      </c>
      <c r="AA654" s="174"/>
      <c r="AB654" s="174"/>
      <c r="AC654" s="174"/>
      <c r="AD654" s="174"/>
      <c r="AE654" s="175"/>
      <c r="AF654" s="176"/>
      <c r="AG654" s="185"/>
      <c r="AH654" s="185"/>
      <c r="AI654" s="201"/>
      <c r="AJ654" s="273">
        <f ca="1">(COUNTA(OFFSET(D654,0,WEEKDAY($A$3,2)):AF654))+IF(AND((_xlfn.DAYS((EOMONTH($A$3,0)),$A$3)=27),(WEEKDAY($A$3,2))=1),0,(COUNTA(E654:(OFFSET(D654,0,(_xlfn.DAYS((EOMONTH($A$3,0)),$A$3))+(WEEKDAY($A$3,2))-28)))))</f>
        <v>4</v>
      </c>
    </row>
    <row r="655" spans="1:36" x14ac:dyDescent="0.25">
      <c r="A655" s="200" t="s">
        <v>180</v>
      </c>
      <c r="B655" s="177" t="s">
        <v>350</v>
      </c>
      <c r="C655" s="177">
        <v>2</v>
      </c>
      <c r="D655" s="177">
        <v>1068</v>
      </c>
      <c r="E655" s="183" t="s">
        <v>495</v>
      </c>
      <c r="F655" s="174"/>
      <c r="G655" s="174"/>
      <c r="H655" s="174"/>
      <c r="I655" s="174"/>
      <c r="J655" s="175"/>
      <c r="K655" s="175"/>
      <c r="L655" s="174"/>
      <c r="M655" s="174"/>
      <c r="N655" s="174"/>
      <c r="O655" s="174"/>
      <c r="P655" s="174"/>
      <c r="Q655" s="175"/>
      <c r="R655" s="175"/>
      <c r="S655" s="183" t="s">
        <v>495</v>
      </c>
      <c r="T655" s="174"/>
      <c r="U655" s="174"/>
      <c r="V655" s="174"/>
      <c r="W655" s="174"/>
      <c r="X655" s="175"/>
      <c r="Y655" s="175"/>
      <c r="Z655" s="174"/>
      <c r="AA655" s="174"/>
      <c r="AB655" s="174"/>
      <c r="AC655" s="174"/>
      <c r="AD655" s="174"/>
      <c r="AE655" s="175"/>
      <c r="AF655" s="176"/>
      <c r="AG655" s="185"/>
      <c r="AH655" s="185"/>
      <c r="AI655" s="201"/>
      <c r="AJ655" s="273">
        <f ca="1">(COUNTA(OFFSET(D655,0,WEEKDAY($A$3,2)):AF655))+IF(AND((_xlfn.DAYS((EOMONTH($A$3,0)),$A$3)=27),(WEEKDAY($A$3,2))=1),0,(COUNTA(E655:(OFFSET(D655,0,(_xlfn.DAYS((EOMONTH($A$3,0)),$A$3))+(WEEKDAY($A$3,2))-28)))))</f>
        <v>2</v>
      </c>
    </row>
    <row r="656" spans="1:36" x14ac:dyDescent="0.25">
      <c r="A656" s="200" t="s">
        <v>180</v>
      </c>
      <c r="B656" s="177" t="s">
        <v>391</v>
      </c>
      <c r="C656" s="177">
        <v>1</v>
      </c>
      <c r="D656" s="177">
        <v>837</v>
      </c>
      <c r="E656" s="183" t="s">
        <v>495</v>
      </c>
      <c r="F656" s="174"/>
      <c r="G656" s="174"/>
      <c r="H656" s="174"/>
      <c r="I656" s="174"/>
      <c r="J656" s="175"/>
      <c r="K656" s="175"/>
      <c r="L656" s="174"/>
      <c r="M656" s="174"/>
      <c r="N656" s="174"/>
      <c r="O656" s="174"/>
      <c r="P656" s="174"/>
      <c r="Q656" s="175"/>
      <c r="R656" s="175"/>
      <c r="S656" s="174"/>
      <c r="T656" s="174"/>
      <c r="U656" s="174"/>
      <c r="V656" s="174"/>
      <c r="W656" s="174"/>
      <c r="X656" s="175"/>
      <c r="Y656" s="175"/>
      <c r="Z656" s="174"/>
      <c r="AA656" s="174"/>
      <c r="AB656" s="174"/>
      <c r="AC656" s="174"/>
      <c r="AD656" s="174"/>
      <c r="AE656" s="175"/>
      <c r="AF656" s="176"/>
      <c r="AG656" s="185"/>
      <c r="AH656" s="185"/>
      <c r="AI656" s="201"/>
      <c r="AJ656" s="273">
        <f ca="1">(COUNTA(OFFSET(D656,0,WEEKDAY($A$3,2)):AF656))+IF(AND((_xlfn.DAYS((EOMONTH($A$3,0)),$A$3)=27),(WEEKDAY($A$3,2))=1),0,(COUNTA(E656:(OFFSET(D656,0,(_xlfn.DAYS((EOMONTH($A$3,0)),$A$3))+(WEEKDAY($A$3,2))-28)))))</f>
        <v>1</v>
      </c>
    </row>
    <row r="657" spans="1:36" x14ac:dyDescent="0.25">
      <c r="A657" s="200" t="s">
        <v>181</v>
      </c>
      <c r="B657" s="177" t="s">
        <v>347</v>
      </c>
      <c r="C657" s="177">
        <v>4</v>
      </c>
      <c r="D657" s="177">
        <v>10</v>
      </c>
      <c r="E657" s="183" t="s">
        <v>495</v>
      </c>
      <c r="F657" s="174"/>
      <c r="G657" s="174"/>
      <c r="H657" s="174"/>
      <c r="I657" s="174"/>
      <c r="J657" s="175"/>
      <c r="K657" s="175"/>
      <c r="L657" s="183" t="s">
        <v>495</v>
      </c>
      <c r="M657" s="174"/>
      <c r="N657" s="174"/>
      <c r="O657" s="174"/>
      <c r="P657" s="174"/>
      <c r="Q657" s="175"/>
      <c r="R657" s="175"/>
      <c r="S657" s="183" t="s">
        <v>495</v>
      </c>
      <c r="T657" s="174"/>
      <c r="U657" s="174"/>
      <c r="V657" s="174"/>
      <c r="W657" s="174"/>
      <c r="X657" s="175"/>
      <c r="Y657" s="175"/>
      <c r="Z657" s="183" t="s">
        <v>495</v>
      </c>
      <c r="AA657" s="174"/>
      <c r="AB657" s="174"/>
      <c r="AC657" s="174"/>
      <c r="AD657" s="174"/>
      <c r="AE657" s="175"/>
      <c r="AF657" s="176"/>
      <c r="AG657" s="185"/>
      <c r="AH657" s="185"/>
      <c r="AI657" s="201"/>
      <c r="AJ657" s="273">
        <f ca="1">(COUNTA(OFFSET(D657,0,WEEKDAY($A$3,2)):AF657))+IF(AND((_xlfn.DAYS((EOMONTH($A$3,0)),$A$3)=27),(WEEKDAY($A$3,2))=1),0,(COUNTA(E657:(OFFSET(D657,0,(_xlfn.DAYS((EOMONTH($A$3,0)),$A$3))+(WEEKDAY($A$3,2))-28)))))</f>
        <v>4</v>
      </c>
    </row>
    <row r="658" spans="1:36" x14ac:dyDescent="0.25">
      <c r="A658" s="200" t="s">
        <v>181</v>
      </c>
      <c r="B658" s="177" t="s">
        <v>348</v>
      </c>
      <c r="C658" s="177">
        <v>12</v>
      </c>
      <c r="D658" s="177">
        <v>1</v>
      </c>
      <c r="E658" s="183" t="s">
        <v>495</v>
      </c>
      <c r="F658" s="174"/>
      <c r="G658" s="183" t="s">
        <v>495</v>
      </c>
      <c r="H658" s="174"/>
      <c r="I658" s="183" t="s">
        <v>495</v>
      </c>
      <c r="J658" s="175"/>
      <c r="K658" s="175"/>
      <c r="L658" s="183" t="s">
        <v>495</v>
      </c>
      <c r="M658" s="174"/>
      <c r="N658" s="183" t="s">
        <v>495</v>
      </c>
      <c r="O658" s="174"/>
      <c r="P658" s="183" t="s">
        <v>495</v>
      </c>
      <c r="Q658" s="175"/>
      <c r="R658" s="175"/>
      <c r="S658" s="183" t="s">
        <v>495</v>
      </c>
      <c r="T658" s="174"/>
      <c r="U658" s="183" t="s">
        <v>495</v>
      </c>
      <c r="V658" s="174"/>
      <c r="W658" s="183" t="s">
        <v>495</v>
      </c>
      <c r="X658" s="175"/>
      <c r="Y658" s="175"/>
      <c r="Z658" s="183" t="s">
        <v>495</v>
      </c>
      <c r="AA658" s="174"/>
      <c r="AB658" s="183" t="s">
        <v>495</v>
      </c>
      <c r="AC658" s="174"/>
      <c r="AD658" s="183" t="s">
        <v>495</v>
      </c>
      <c r="AE658" s="175"/>
      <c r="AF658" s="176"/>
      <c r="AG658" s="185"/>
      <c r="AH658" s="185"/>
      <c r="AI658" s="201"/>
      <c r="AJ658" s="273">
        <f ca="1">(COUNTA(OFFSET(D658,0,WEEKDAY($A$3,2)):AF658))+IF(AND((_xlfn.DAYS((EOMONTH($A$3,0)),$A$3)=27),(WEEKDAY($A$3,2))=1),0,(COUNTA(E658:(OFFSET(D658,0,(_xlfn.DAYS((EOMONTH($A$3,0)),$A$3))+(WEEKDAY($A$3,2))-28)))))</f>
        <v>12</v>
      </c>
    </row>
    <row r="659" spans="1:36" x14ac:dyDescent="0.25">
      <c r="A659" s="200" t="s">
        <v>181</v>
      </c>
      <c r="B659" s="177" t="s">
        <v>350</v>
      </c>
      <c r="C659" s="177">
        <v>4</v>
      </c>
      <c r="D659" s="177">
        <v>1607</v>
      </c>
      <c r="E659" s="183" t="s">
        <v>495</v>
      </c>
      <c r="F659" s="174"/>
      <c r="G659" s="174"/>
      <c r="H659" s="174"/>
      <c r="I659" s="174"/>
      <c r="J659" s="175"/>
      <c r="K659" s="175"/>
      <c r="L659" s="183" t="s">
        <v>495</v>
      </c>
      <c r="M659" s="174"/>
      <c r="N659" s="174"/>
      <c r="O659" s="174"/>
      <c r="P659" s="174"/>
      <c r="Q659" s="175"/>
      <c r="R659" s="175"/>
      <c r="S659" s="183" t="s">
        <v>495</v>
      </c>
      <c r="T659" s="174"/>
      <c r="U659" s="174"/>
      <c r="V659" s="174"/>
      <c r="W659" s="174"/>
      <c r="X659" s="175"/>
      <c r="Y659" s="175"/>
      <c r="Z659" s="183" t="s">
        <v>495</v>
      </c>
      <c r="AA659" s="174"/>
      <c r="AB659" s="174"/>
      <c r="AC659" s="174"/>
      <c r="AD659" s="174"/>
      <c r="AE659" s="175"/>
      <c r="AF659" s="176"/>
      <c r="AG659" s="185"/>
      <c r="AH659" s="185"/>
      <c r="AI659" s="201"/>
      <c r="AJ659" s="273">
        <f ca="1">(COUNTA(OFFSET(D659,0,WEEKDAY($A$3,2)):AF659))+IF(AND((_xlfn.DAYS((EOMONTH($A$3,0)),$A$3)=27),(WEEKDAY($A$3,2))=1),0,(COUNTA(E659:(OFFSET(D659,0,(_xlfn.DAYS((EOMONTH($A$3,0)),$A$3))+(WEEKDAY($A$3,2))-28)))))</f>
        <v>4</v>
      </c>
    </row>
    <row r="660" spans="1:36" x14ac:dyDescent="0.25">
      <c r="A660" s="200" t="s">
        <v>181</v>
      </c>
      <c r="B660" s="177" t="s">
        <v>350</v>
      </c>
      <c r="C660" s="177">
        <v>12</v>
      </c>
      <c r="D660" s="177">
        <v>102</v>
      </c>
      <c r="E660" s="183" t="s">
        <v>495</v>
      </c>
      <c r="F660" s="174"/>
      <c r="G660" s="183" t="s">
        <v>495</v>
      </c>
      <c r="H660" s="174"/>
      <c r="I660" s="183" t="s">
        <v>495</v>
      </c>
      <c r="J660" s="175"/>
      <c r="K660" s="175"/>
      <c r="L660" s="183" t="s">
        <v>495</v>
      </c>
      <c r="M660" s="174"/>
      <c r="N660" s="183" t="s">
        <v>495</v>
      </c>
      <c r="O660" s="174"/>
      <c r="P660" s="183" t="s">
        <v>495</v>
      </c>
      <c r="Q660" s="175"/>
      <c r="R660" s="175"/>
      <c r="S660" s="183" t="s">
        <v>495</v>
      </c>
      <c r="T660" s="174"/>
      <c r="U660" s="183" t="s">
        <v>495</v>
      </c>
      <c r="V660" s="174"/>
      <c r="W660" s="183" t="s">
        <v>495</v>
      </c>
      <c r="X660" s="175"/>
      <c r="Y660" s="175"/>
      <c r="Z660" s="183" t="s">
        <v>495</v>
      </c>
      <c r="AA660" s="174"/>
      <c r="AB660" s="183" t="s">
        <v>495</v>
      </c>
      <c r="AC660" s="174"/>
      <c r="AD660" s="183" t="s">
        <v>495</v>
      </c>
      <c r="AE660" s="175"/>
      <c r="AF660" s="176"/>
      <c r="AG660" s="185"/>
      <c r="AH660" s="185"/>
      <c r="AI660" s="201"/>
      <c r="AJ660" s="273">
        <f ca="1">(COUNTA(OFFSET(D660,0,WEEKDAY($A$3,2)):AF660))+IF(AND((_xlfn.DAYS((EOMONTH($A$3,0)),$A$3)=27),(WEEKDAY($A$3,2))=1),0,(COUNTA(E660:(OFFSET(D660,0,(_xlfn.DAYS((EOMONTH($A$3,0)),$A$3))+(WEEKDAY($A$3,2))-28)))))</f>
        <v>12</v>
      </c>
    </row>
    <row r="661" spans="1:36" x14ac:dyDescent="0.25">
      <c r="A661" s="200" t="s">
        <v>181</v>
      </c>
      <c r="B661" s="177" t="s">
        <v>391</v>
      </c>
      <c r="C661" s="177">
        <v>1</v>
      </c>
      <c r="D661" s="177">
        <v>2321</v>
      </c>
      <c r="E661" s="183" t="s">
        <v>495</v>
      </c>
      <c r="F661" s="174"/>
      <c r="G661" s="174"/>
      <c r="H661" s="174"/>
      <c r="I661" s="174"/>
      <c r="J661" s="175"/>
      <c r="K661" s="175"/>
      <c r="L661" s="174"/>
      <c r="M661" s="174"/>
      <c r="N661" s="174"/>
      <c r="O661" s="174"/>
      <c r="P661" s="174"/>
      <c r="Q661" s="175"/>
      <c r="R661" s="175"/>
      <c r="S661" s="174"/>
      <c r="T661" s="174"/>
      <c r="U661" s="174"/>
      <c r="V661" s="174"/>
      <c r="W661" s="174"/>
      <c r="X661" s="175"/>
      <c r="Y661" s="175"/>
      <c r="Z661" s="174"/>
      <c r="AA661" s="174"/>
      <c r="AB661" s="174"/>
      <c r="AC661" s="174"/>
      <c r="AD661" s="174"/>
      <c r="AE661" s="175"/>
      <c r="AF661" s="176"/>
      <c r="AG661" s="185"/>
      <c r="AH661" s="185"/>
      <c r="AI661" s="201"/>
      <c r="AJ661" s="273">
        <f ca="1">(COUNTA(OFFSET(D661,0,WEEKDAY($A$3,2)):AF661))+IF(AND((_xlfn.DAYS((EOMONTH($A$3,0)),$A$3)=27),(WEEKDAY($A$3,2))=1),0,(COUNTA(E661:(OFFSET(D661,0,(_xlfn.DAYS((EOMONTH($A$3,0)),$A$3))+(WEEKDAY($A$3,2))-28)))))</f>
        <v>1</v>
      </c>
    </row>
    <row r="662" spans="1:36" x14ac:dyDescent="0.25">
      <c r="A662" s="200" t="s">
        <v>290</v>
      </c>
      <c r="B662" s="177" t="s">
        <v>346</v>
      </c>
      <c r="C662" s="177">
        <v>2</v>
      </c>
      <c r="D662" s="177">
        <v>25</v>
      </c>
      <c r="E662" s="183" t="s">
        <v>495</v>
      </c>
      <c r="F662" s="174"/>
      <c r="G662" s="174"/>
      <c r="H662" s="174"/>
      <c r="I662" s="174"/>
      <c r="J662" s="175"/>
      <c r="K662" s="175"/>
      <c r="L662" s="174"/>
      <c r="M662" s="174"/>
      <c r="N662" s="174"/>
      <c r="O662" s="174"/>
      <c r="P662" s="174"/>
      <c r="Q662" s="175"/>
      <c r="R662" s="175"/>
      <c r="S662" s="183" t="s">
        <v>495</v>
      </c>
      <c r="T662" s="174"/>
      <c r="U662" s="174"/>
      <c r="V662" s="174"/>
      <c r="W662" s="174"/>
      <c r="X662" s="175"/>
      <c r="Y662" s="175"/>
      <c r="Z662" s="174"/>
      <c r="AA662" s="174"/>
      <c r="AB662" s="174"/>
      <c r="AC662" s="174"/>
      <c r="AD662" s="174"/>
      <c r="AE662" s="175"/>
      <c r="AF662" s="176"/>
      <c r="AG662" s="185"/>
      <c r="AH662" s="185"/>
      <c r="AI662" s="201"/>
      <c r="AJ662" s="273">
        <f ca="1">(COUNTA(OFFSET(D662,0,WEEKDAY($A$3,2)):AF662))+IF(AND((_xlfn.DAYS((EOMONTH($A$3,0)),$A$3)=27),(WEEKDAY($A$3,2))=1),0,(COUNTA(E662:(OFFSET(D662,0,(_xlfn.DAYS((EOMONTH($A$3,0)),$A$3))+(WEEKDAY($A$3,2))-28)))))</f>
        <v>2</v>
      </c>
    </row>
    <row r="663" spans="1:36" x14ac:dyDescent="0.25">
      <c r="A663" s="200" t="s">
        <v>290</v>
      </c>
      <c r="B663" s="177" t="s">
        <v>347</v>
      </c>
      <c r="C663" s="177">
        <v>4</v>
      </c>
      <c r="D663" s="177">
        <v>2</v>
      </c>
      <c r="E663" s="183" t="s">
        <v>495</v>
      </c>
      <c r="F663" s="174"/>
      <c r="G663" s="174"/>
      <c r="H663" s="174"/>
      <c r="I663" s="174"/>
      <c r="J663" s="175"/>
      <c r="K663" s="175"/>
      <c r="L663" s="183" t="s">
        <v>495</v>
      </c>
      <c r="M663" s="174"/>
      <c r="N663" s="174"/>
      <c r="O663" s="174"/>
      <c r="P663" s="174"/>
      <c r="Q663" s="175"/>
      <c r="R663" s="175"/>
      <c r="S663" s="183" t="s">
        <v>495</v>
      </c>
      <c r="T663" s="174"/>
      <c r="U663" s="174"/>
      <c r="V663" s="174"/>
      <c r="W663" s="174"/>
      <c r="X663" s="175"/>
      <c r="Y663" s="175"/>
      <c r="Z663" s="183" t="s">
        <v>495</v>
      </c>
      <c r="AA663" s="174"/>
      <c r="AB663" s="174"/>
      <c r="AC663" s="174"/>
      <c r="AD663" s="174"/>
      <c r="AE663" s="175"/>
      <c r="AF663" s="176"/>
      <c r="AG663" s="185"/>
      <c r="AH663" s="185"/>
      <c r="AI663" s="201"/>
      <c r="AJ663" s="273">
        <f ca="1">(COUNTA(OFFSET(D663,0,WEEKDAY($A$3,2)):AF663))+IF(AND((_xlfn.DAYS((EOMONTH($A$3,0)),$A$3)=27),(WEEKDAY($A$3,2))=1),0,(COUNTA(E663:(OFFSET(D663,0,(_xlfn.DAYS((EOMONTH($A$3,0)),$A$3))+(WEEKDAY($A$3,2))-28)))))</f>
        <v>4</v>
      </c>
    </row>
    <row r="664" spans="1:36" x14ac:dyDescent="0.25">
      <c r="A664" s="200" t="s">
        <v>290</v>
      </c>
      <c r="B664" s="177" t="s">
        <v>348</v>
      </c>
      <c r="C664" s="177">
        <v>4</v>
      </c>
      <c r="D664" s="177">
        <v>1</v>
      </c>
      <c r="E664" s="183" t="s">
        <v>495</v>
      </c>
      <c r="F664" s="174"/>
      <c r="G664" s="174"/>
      <c r="H664" s="174"/>
      <c r="I664" s="174"/>
      <c r="J664" s="175"/>
      <c r="K664" s="175"/>
      <c r="L664" s="183" t="s">
        <v>495</v>
      </c>
      <c r="M664" s="174"/>
      <c r="N664" s="174"/>
      <c r="O664" s="174"/>
      <c r="P664" s="174"/>
      <c r="Q664" s="175"/>
      <c r="R664" s="175"/>
      <c r="S664" s="183" t="s">
        <v>495</v>
      </c>
      <c r="T664" s="174"/>
      <c r="U664" s="174"/>
      <c r="V664" s="174"/>
      <c r="W664" s="174"/>
      <c r="X664" s="175"/>
      <c r="Y664" s="175"/>
      <c r="Z664" s="183" t="s">
        <v>495</v>
      </c>
      <c r="AA664" s="174"/>
      <c r="AB664" s="174"/>
      <c r="AC664" s="174"/>
      <c r="AD664" s="174"/>
      <c r="AE664" s="175"/>
      <c r="AF664" s="176"/>
      <c r="AG664" s="185"/>
      <c r="AH664" s="185"/>
      <c r="AI664" s="201"/>
      <c r="AJ664" s="273">
        <f ca="1">(COUNTA(OFFSET(D664,0,WEEKDAY($A$3,2)):AF664))+IF(AND((_xlfn.DAYS((EOMONTH($A$3,0)),$A$3)=27),(WEEKDAY($A$3,2))=1),0,(COUNTA(E664:(OFFSET(D664,0,(_xlfn.DAYS((EOMONTH($A$3,0)),$A$3))+(WEEKDAY($A$3,2))-28)))))</f>
        <v>4</v>
      </c>
    </row>
    <row r="665" spans="1:36" x14ac:dyDescent="0.25">
      <c r="A665" s="200" t="s">
        <v>290</v>
      </c>
      <c r="B665" s="177" t="s">
        <v>350</v>
      </c>
      <c r="C665" s="177">
        <v>4</v>
      </c>
      <c r="D665" s="177">
        <v>486</v>
      </c>
      <c r="E665" s="183" t="s">
        <v>495</v>
      </c>
      <c r="F665" s="174"/>
      <c r="G665" s="174"/>
      <c r="H665" s="174"/>
      <c r="I665" s="174"/>
      <c r="J665" s="175"/>
      <c r="K665" s="175"/>
      <c r="L665" s="183" t="s">
        <v>495</v>
      </c>
      <c r="M665" s="174"/>
      <c r="N665" s="174"/>
      <c r="O665" s="174"/>
      <c r="P665" s="174"/>
      <c r="Q665" s="175"/>
      <c r="R665" s="175"/>
      <c r="S665" s="183" t="s">
        <v>495</v>
      </c>
      <c r="T665" s="174"/>
      <c r="U665" s="174"/>
      <c r="V665" s="174"/>
      <c r="W665" s="174"/>
      <c r="X665" s="175"/>
      <c r="Y665" s="175"/>
      <c r="Z665" s="183" t="s">
        <v>495</v>
      </c>
      <c r="AA665" s="174"/>
      <c r="AB665" s="174"/>
      <c r="AC665" s="174"/>
      <c r="AD665" s="174"/>
      <c r="AE665" s="175"/>
      <c r="AF665" s="176"/>
      <c r="AG665" s="185"/>
      <c r="AH665" s="185"/>
      <c r="AI665" s="201"/>
      <c r="AJ665" s="273">
        <f ca="1">(COUNTA(OFFSET(D665,0,WEEKDAY($A$3,2)):AF665))+IF(AND((_xlfn.DAYS((EOMONTH($A$3,0)),$A$3)=27),(WEEKDAY($A$3,2))=1),0,(COUNTA(E665:(OFFSET(D665,0,(_xlfn.DAYS((EOMONTH($A$3,0)),$A$3))+(WEEKDAY($A$3,2))-28)))))</f>
        <v>4</v>
      </c>
    </row>
    <row r="666" spans="1:36" x14ac:dyDescent="0.25">
      <c r="A666" s="200" t="s">
        <v>290</v>
      </c>
      <c r="B666" s="177" t="s">
        <v>391</v>
      </c>
      <c r="C666" s="177">
        <v>1</v>
      </c>
      <c r="D666" s="177">
        <v>810</v>
      </c>
      <c r="E666" s="183" t="s">
        <v>495</v>
      </c>
      <c r="F666" s="174"/>
      <c r="G666" s="174"/>
      <c r="H666" s="174"/>
      <c r="I666" s="174"/>
      <c r="J666" s="175"/>
      <c r="K666" s="175"/>
      <c r="L666" s="174"/>
      <c r="M666" s="174"/>
      <c r="N666" s="174"/>
      <c r="O666" s="174"/>
      <c r="P666" s="174"/>
      <c r="Q666" s="175"/>
      <c r="R666" s="175"/>
      <c r="S666" s="174"/>
      <c r="T666" s="174"/>
      <c r="U666" s="174"/>
      <c r="V666" s="174"/>
      <c r="W666" s="174"/>
      <c r="X666" s="175"/>
      <c r="Y666" s="175"/>
      <c r="Z666" s="174"/>
      <c r="AA666" s="174"/>
      <c r="AB666" s="174"/>
      <c r="AC666" s="174"/>
      <c r="AD666" s="174"/>
      <c r="AE666" s="175"/>
      <c r="AF666" s="176"/>
      <c r="AG666" s="185"/>
      <c r="AH666" s="185"/>
      <c r="AI666" s="201"/>
      <c r="AJ666" s="273">
        <f ca="1">(COUNTA(OFFSET(D666,0,WEEKDAY($A$3,2)):AF666))+IF(AND((_xlfn.DAYS((EOMONTH($A$3,0)),$A$3)=27),(WEEKDAY($A$3,2))=1),0,(COUNTA(E666:(OFFSET(D666,0,(_xlfn.DAYS((EOMONTH($A$3,0)),$A$3))+(WEEKDAY($A$3,2))-28)))))</f>
        <v>1</v>
      </c>
    </row>
    <row r="667" spans="1:36" x14ac:dyDescent="0.25">
      <c r="A667" s="200" t="s">
        <v>97</v>
      </c>
      <c r="B667" s="177" t="s">
        <v>347</v>
      </c>
      <c r="C667" s="177">
        <v>4</v>
      </c>
      <c r="D667" s="177">
        <v>1</v>
      </c>
      <c r="E667" s="183" t="s">
        <v>495</v>
      </c>
      <c r="F667" s="174"/>
      <c r="G667" s="174"/>
      <c r="H667" s="174"/>
      <c r="I667" s="174"/>
      <c r="J667" s="175"/>
      <c r="K667" s="175"/>
      <c r="L667" s="183" t="s">
        <v>495</v>
      </c>
      <c r="M667" s="174"/>
      <c r="N667" s="174"/>
      <c r="O667" s="174"/>
      <c r="P667" s="174"/>
      <c r="Q667" s="175"/>
      <c r="R667" s="175"/>
      <c r="S667" s="183" t="s">
        <v>495</v>
      </c>
      <c r="T667" s="174"/>
      <c r="U667" s="174"/>
      <c r="V667" s="174"/>
      <c r="W667" s="174"/>
      <c r="X667" s="175"/>
      <c r="Y667" s="175"/>
      <c r="Z667" s="183" t="s">
        <v>495</v>
      </c>
      <c r="AA667" s="174"/>
      <c r="AB667" s="174"/>
      <c r="AC667" s="174"/>
      <c r="AD667" s="174"/>
      <c r="AE667" s="175"/>
      <c r="AF667" s="176"/>
      <c r="AG667" s="185"/>
      <c r="AH667" s="185"/>
      <c r="AI667" s="201"/>
      <c r="AJ667" s="273">
        <f ca="1">(COUNTA(OFFSET(D667,0,WEEKDAY($A$3,2)):AF667))+IF(AND((_xlfn.DAYS((EOMONTH($A$3,0)),$A$3)=27),(WEEKDAY($A$3,2))=1),0,(COUNTA(E667:(OFFSET(D667,0,(_xlfn.DAYS((EOMONTH($A$3,0)),$A$3))+(WEEKDAY($A$3,2))-28)))))</f>
        <v>4</v>
      </c>
    </row>
    <row r="668" spans="1:36" x14ac:dyDescent="0.25">
      <c r="A668" s="200" t="s">
        <v>182</v>
      </c>
      <c r="B668" s="177" t="s">
        <v>350</v>
      </c>
      <c r="C668" s="177">
        <v>4</v>
      </c>
      <c r="D668" s="177">
        <v>625</v>
      </c>
      <c r="E668" s="183" t="s">
        <v>495</v>
      </c>
      <c r="F668" s="174"/>
      <c r="G668" s="174"/>
      <c r="H668" s="174"/>
      <c r="I668" s="174"/>
      <c r="J668" s="175"/>
      <c r="K668" s="175"/>
      <c r="L668" s="183" t="s">
        <v>495</v>
      </c>
      <c r="M668" s="174"/>
      <c r="N668" s="174"/>
      <c r="O668" s="174"/>
      <c r="P668" s="174"/>
      <c r="Q668" s="175"/>
      <c r="R668" s="175"/>
      <c r="S668" s="183" t="s">
        <v>495</v>
      </c>
      <c r="T668" s="174"/>
      <c r="U668" s="174"/>
      <c r="V668" s="174"/>
      <c r="W668" s="174"/>
      <c r="X668" s="175"/>
      <c r="Y668" s="175"/>
      <c r="Z668" s="183" t="s">
        <v>495</v>
      </c>
      <c r="AA668" s="174"/>
      <c r="AB668" s="174"/>
      <c r="AC668" s="174"/>
      <c r="AD668" s="174"/>
      <c r="AE668" s="175"/>
      <c r="AF668" s="176"/>
      <c r="AG668" s="185"/>
      <c r="AH668" s="185"/>
      <c r="AI668" s="201"/>
      <c r="AJ668" s="273">
        <f ca="1">(COUNTA(OFFSET(D668,0,WEEKDAY($A$3,2)):AF668))+IF(AND((_xlfn.DAYS((EOMONTH($A$3,0)),$A$3)=27),(WEEKDAY($A$3,2))=1),0,(COUNTA(E668:(OFFSET(D668,0,(_xlfn.DAYS((EOMONTH($A$3,0)),$A$3))+(WEEKDAY($A$3,2))-28)))))</f>
        <v>4</v>
      </c>
    </row>
    <row r="669" spans="1:36" x14ac:dyDescent="0.25">
      <c r="A669" s="200" t="s">
        <v>182</v>
      </c>
      <c r="B669" s="177" t="s">
        <v>391</v>
      </c>
      <c r="C669" s="177">
        <v>1</v>
      </c>
      <c r="D669" s="177">
        <v>1210</v>
      </c>
      <c r="E669" s="183" t="s">
        <v>495</v>
      </c>
      <c r="F669" s="174"/>
      <c r="G669" s="174"/>
      <c r="H669" s="174"/>
      <c r="I669" s="174"/>
      <c r="J669" s="175"/>
      <c r="K669" s="175"/>
      <c r="L669" s="174"/>
      <c r="M669" s="174"/>
      <c r="N669" s="174"/>
      <c r="O669" s="174"/>
      <c r="P669" s="174"/>
      <c r="Q669" s="175"/>
      <c r="R669" s="175"/>
      <c r="S669" s="174"/>
      <c r="T669" s="174"/>
      <c r="U669" s="174"/>
      <c r="V669" s="174"/>
      <c r="W669" s="174"/>
      <c r="X669" s="175"/>
      <c r="Y669" s="175"/>
      <c r="Z669" s="174"/>
      <c r="AA669" s="174"/>
      <c r="AB669" s="174"/>
      <c r="AC669" s="174"/>
      <c r="AD669" s="174"/>
      <c r="AE669" s="175"/>
      <c r="AF669" s="176"/>
      <c r="AG669" s="185"/>
      <c r="AH669" s="185"/>
      <c r="AI669" s="201"/>
      <c r="AJ669" s="273">
        <f ca="1">(COUNTA(OFFSET(D669,0,WEEKDAY($A$3,2)):AF669))+IF(AND((_xlfn.DAYS((EOMONTH($A$3,0)),$A$3)=27),(WEEKDAY($A$3,2))=1),0,(COUNTA(E669:(OFFSET(D669,0,(_xlfn.DAYS((EOMONTH($A$3,0)),$A$3))+(WEEKDAY($A$3,2))-28)))))</f>
        <v>1</v>
      </c>
    </row>
    <row r="670" spans="1:36" x14ac:dyDescent="0.25">
      <c r="A670" s="200" t="s">
        <v>183</v>
      </c>
      <c r="B670" s="177" t="s">
        <v>350</v>
      </c>
      <c r="C670" s="177">
        <v>4</v>
      </c>
      <c r="D670" s="177">
        <v>1246</v>
      </c>
      <c r="E670" s="183" t="s">
        <v>495</v>
      </c>
      <c r="F670" s="174"/>
      <c r="G670" s="174"/>
      <c r="H670" s="174"/>
      <c r="I670" s="174"/>
      <c r="J670" s="175"/>
      <c r="K670" s="175"/>
      <c r="L670" s="183" t="s">
        <v>495</v>
      </c>
      <c r="M670" s="174"/>
      <c r="N670" s="174"/>
      <c r="O670" s="174"/>
      <c r="P670" s="174"/>
      <c r="Q670" s="175"/>
      <c r="R670" s="175"/>
      <c r="S670" s="183" t="s">
        <v>495</v>
      </c>
      <c r="T670" s="174"/>
      <c r="U670" s="174"/>
      <c r="V670" s="174"/>
      <c r="W670" s="174"/>
      <c r="X670" s="175"/>
      <c r="Y670" s="175"/>
      <c r="Z670" s="183" t="s">
        <v>495</v>
      </c>
      <c r="AA670" s="174"/>
      <c r="AB670" s="174"/>
      <c r="AC670" s="174"/>
      <c r="AD670" s="174"/>
      <c r="AE670" s="175"/>
      <c r="AF670" s="176"/>
      <c r="AG670" s="185"/>
      <c r="AH670" s="185"/>
      <c r="AI670" s="201"/>
      <c r="AJ670" s="273">
        <f ca="1">(COUNTA(OFFSET(D670,0,WEEKDAY($A$3,2)):AF670))+IF(AND((_xlfn.DAYS((EOMONTH($A$3,0)),$A$3)=27),(WEEKDAY($A$3,2))=1),0,(COUNTA(E670:(OFFSET(D670,0,(_xlfn.DAYS((EOMONTH($A$3,0)),$A$3))+(WEEKDAY($A$3,2))-28)))))</f>
        <v>4</v>
      </c>
    </row>
    <row r="671" spans="1:36" x14ac:dyDescent="0.25">
      <c r="A671" s="200" t="s">
        <v>183</v>
      </c>
      <c r="B671" s="177" t="s">
        <v>391</v>
      </c>
      <c r="C671" s="177">
        <v>1</v>
      </c>
      <c r="D671" s="177">
        <v>1655</v>
      </c>
      <c r="E671" s="183" t="s">
        <v>495</v>
      </c>
      <c r="F671" s="174"/>
      <c r="G671" s="174"/>
      <c r="H671" s="174"/>
      <c r="I671" s="174"/>
      <c r="J671" s="175"/>
      <c r="K671" s="175"/>
      <c r="L671" s="174"/>
      <c r="M671" s="174"/>
      <c r="N671" s="174"/>
      <c r="O671" s="174"/>
      <c r="P671" s="174"/>
      <c r="Q671" s="175"/>
      <c r="R671" s="175"/>
      <c r="S671" s="174"/>
      <c r="T671" s="174"/>
      <c r="U671" s="174"/>
      <c r="V671" s="174"/>
      <c r="W671" s="174"/>
      <c r="X671" s="175"/>
      <c r="Y671" s="175"/>
      <c r="Z671" s="174"/>
      <c r="AA671" s="174"/>
      <c r="AB671" s="174"/>
      <c r="AC671" s="174"/>
      <c r="AD671" s="174"/>
      <c r="AE671" s="175"/>
      <c r="AF671" s="176"/>
      <c r="AG671" s="185"/>
      <c r="AH671" s="185"/>
      <c r="AI671" s="201"/>
      <c r="AJ671" s="273">
        <f ca="1">(COUNTA(OFFSET(D671,0,WEEKDAY($A$3,2)):AF671))+IF(AND((_xlfn.DAYS((EOMONTH($A$3,0)),$A$3)=27),(WEEKDAY($A$3,2))=1),0,(COUNTA(E671:(OFFSET(D671,0,(_xlfn.DAYS((EOMONTH($A$3,0)),$A$3))+(WEEKDAY($A$3,2))-28)))))</f>
        <v>1</v>
      </c>
    </row>
    <row r="672" spans="1:36" x14ac:dyDescent="0.25">
      <c r="A672" s="200" t="s">
        <v>184</v>
      </c>
      <c r="B672" s="177" t="s">
        <v>347</v>
      </c>
      <c r="C672" s="177">
        <v>4</v>
      </c>
      <c r="D672" s="177">
        <v>6</v>
      </c>
      <c r="E672" s="183" t="s">
        <v>495</v>
      </c>
      <c r="F672" s="174"/>
      <c r="G672" s="174"/>
      <c r="H672" s="174"/>
      <c r="I672" s="174"/>
      <c r="J672" s="175"/>
      <c r="K672" s="175"/>
      <c r="L672" s="183" t="s">
        <v>495</v>
      </c>
      <c r="M672" s="174"/>
      <c r="N672" s="174"/>
      <c r="O672" s="174"/>
      <c r="P672" s="174"/>
      <c r="Q672" s="175"/>
      <c r="R672" s="175"/>
      <c r="S672" s="183" t="s">
        <v>495</v>
      </c>
      <c r="T672" s="174"/>
      <c r="U672" s="174"/>
      <c r="V672" s="174"/>
      <c r="W672" s="174"/>
      <c r="X672" s="175"/>
      <c r="Y672" s="175"/>
      <c r="Z672" s="183" t="s">
        <v>495</v>
      </c>
      <c r="AA672" s="174"/>
      <c r="AB672" s="174"/>
      <c r="AC672" s="174"/>
      <c r="AD672" s="174"/>
      <c r="AE672" s="175"/>
      <c r="AF672" s="176"/>
      <c r="AG672" s="185"/>
      <c r="AH672" s="185"/>
      <c r="AI672" s="201"/>
      <c r="AJ672" s="273">
        <f ca="1">(COUNTA(OFFSET(D672,0,WEEKDAY($A$3,2)):AF672))+IF(AND((_xlfn.DAYS((EOMONTH($A$3,0)),$A$3)=27),(WEEKDAY($A$3,2))=1),0,(COUNTA(E672:(OFFSET(D672,0,(_xlfn.DAYS((EOMONTH($A$3,0)),$A$3))+(WEEKDAY($A$3,2))-28)))))</f>
        <v>4</v>
      </c>
    </row>
    <row r="673" spans="1:36" x14ac:dyDescent="0.25">
      <c r="A673" s="200" t="s">
        <v>184</v>
      </c>
      <c r="B673" s="177" t="s">
        <v>350</v>
      </c>
      <c r="C673" s="177">
        <v>4</v>
      </c>
      <c r="D673" s="177">
        <v>2856</v>
      </c>
      <c r="E673" s="183" t="s">
        <v>495</v>
      </c>
      <c r="F673" s="174"/>
      <c r="G673" s="174"/>
      <c r="H673" s="174"/>
      <c r="I673" s="174"/>
      <c r="J673" s="175"/>
      <c r="K673" s="175"/>
      <c r="L673" s="183" t="s">
        <v>495</v>
      </c>
      <c r="M673" s="174"/>
      <c r="N673" s="174"/>
      <c r="O673" s="174"/>
      <c r="P673" s="174"/>
      <c r="Q673" s="175"/>
      <c r="R673" s="175"/>
      <c r="S673" s="183" t="s">
        <v>495</v>
      </c>
      <c r="T673" s="174"/>
      <c r="U673" s="174"/>
      <c r="V673" s="174"/>
      <c r="W673" s="174"/>
      <c r="X673" s="175"/>
      <c r="Y673" s="175"/>
      <c r="Z673" s="183" t="s">
        <v>495</v>
      </c>
      <c r="AA673" s="174"/>
      <c r="AB673" s="174"/>
      <c r="AC673" s="174"/>
      <c r="AD673" s="174"/>
      <c r="AE673" s="175"/>
      <c r="AF673" s="176"/>
      <c r="AG673" s="185"/>
      <c r="AH673" s="185"/>
      <c r="AI673" s="201"/>
      <c r="AJ673" s="273">
        <f ca="1">(COUNTA(OFFSET(D673,0,WEEKDAY($A$3,2)):AF673))+IF(AND((_xlfn.DAYS((EOMONTH($A$3,0)),$A$3)=27),(WEEKDAY($A$3,2))=1),0,(COUNTA(E673:(OFFSET(D673,0,(_xlfn.DAYS((EOMONTH($A$3,0)),$A$3))+(WEEKDAY($A$3,2))-28)))))</f>
        <v>4</v>
      </c>
    </row>
    <row r="674" spans="1:36" x14ac:dyDescent="0.25">
      <c r="A674" s="200" t="s">
        <v>184</v>
      </c>
      <c r="B674" s="177" t="s">
        <v>350</v>
      </c>
      <c r="C674" s="177">
        <v>12</v>
      </c>
      <c r="D674" s="177">
        <v>182</v>
      </c>
      <c r="E674" s="183" t="s">
        <v>495</v>
      </c>
      <c r="F674" s="174"/>
      <c r="G674" s="183" t="s">
        <v>495</v>
      </c>
      <c r="H674" s="174"/>
      <c r="I674" s="183" t="s">
        <v>495</v>
      </c>
      <c r="J674" s="175"/>
      <c r="K674" s="175"/>
      <c r="L674" s="183" t="s">
        <v>495</v>
      </c>
      <c r="M674" s="174"/>
      <c r="N674" s="183" t="s">
        <v>495</v>
      </c>
      <c r="O674" s="174"/>
      <c r="P674" s="183" t="s">
        <v>495</v>
      </c>
      <c r="Q674" s="175"/>
      <c r="R674" s="175"/>
      <c r="S674" s="183" t="s">
        <v>495</v>
      </c>
      <c r="T674" s="174"/>
      <c r="U674" s="183" t="s">
        <v>495</v>
      </c>
      <c r="V674" s="174"/>
      <c r="W674" s="183" t="s">
        <v>495</v>
      </c>
      <c r="X674" s="175"/>
      <c r="Y674" s="175"/>
      <c r="Z674" s="183" t="s">
        <v>495</v>
      </c>
      <c r="AA674" s="174"/>
      <c r="AB674" s="183" t="s">
        <v>495</v>
      </c>
      <c r="AC674" s="174"/>
      <c r="AD674" s="183" t="s">
        <v>495</v>
      </c>
      <c r="AE674" s="175"/>
      <c r="AF674" s="176"/>
      <c r="AG674" s="185"/>
      <c r="AH674" s="185"/>
      <c r="AI674" s="201"/>
      <c r="AJ674" s="273">
        <f ca="1">(COUNTA(OFFSET(D674,0,WEEKDAY($A$3,2)):AF674))+IF(AND((_xlfn.DAYS((EOMONTH($A$3,0)),$A$3)=27),(WEEKDAY($A$3,2))=1),0,(COUNTA(E674:(OFFSET(D674,0,(_xlfn.DAYS((EOMONTH($A$3,0)),$A$3))+(WEEKDAY($A$3,2))-28)))))</f>
        <v>12</v>
      </c>
    </row>
    <row r="675" spans="1:36" x14ac:dyDescent="0.25">
      <c r="A675" s="200" t="s">
        <v>184</v>
      </c>
      <c r="B675" s="177" t="s">
        <v>391</v>
      </c>
      <c r="C675" s="177">
        <v>2</v>
      </c>
      <c r="D675" s="177">
        <v>3166</v>
      </c>
      <c r="E675" s="183" t="s">
        <v>495</v>
      </c>
      <c r="F675" s="174"/>
      <c r="G675" s="174"/>
      <c r="H675" s="174"/>
      <c r="I675" s="174"/>
      <c r="J675" s="175"/>
      <c r="K675" s="175"/>
      <c r="L675" s="174"/>
      <c r="M675" s="174"/>
      <c r="N675" s="174"/>
      <c r="O675" s="174"/>
      <c r="P675" s="174"/>
      <c r="Q675" s="175"/>
      <c r="R675" s="175"/>
      <c r="S675" s="183" t="s">
        <v>495</v>
      </c>
      <c r="T675" s="174"/>
      <c r="U675" s="174"/>
      <c r="V675" s="174"/>
      <c r="W675" s="174"/>
      <c r="X675" s="175"/>
      <c r="Y675" s="175"/>
      <c r="Z675" s="174"/>
      <c r="AA675" s="174"/>
      <c r="AB675" s="174"/>
      <c r="AC675" s="174"/>
      <c r="AD675" s="174"/>
      <c r="AE675" s="175"/>
      <c r="AF675" s="176"/>
      <c r="AG675" s="185"/>
      <c r="AH675" s="185"/>
      <c r="AI675" s="201"/>
      <c r="AJ675" s="273">
        <f ca="1">(COUNTA(OFFSET(D675,0,WEEKDAY($A$3,2)):AF675))+IF(AND((_xlfn.DAYS((EOMONTH($A$3,0)),$A$3)=27),(WEEKDAY($A$3,2))=1),0,(COUNTA(E675:(OFFSET(D675,0,(_xlfn.DAYS((EOMONTH($A$3,0)),$A$3))+(WEEKDAY($A$3,2))-28)))))</f>
        <v>2</v>
      </c>
    </row>
    <row r="676" spans="1:36" x14ac:dyDescent="0.25">
      <c r="A676" s="200" t="s">
        <v>185</v>
      </c>
      <c r="B676" s="177" t="s">
        <v>347</v>
      </c>
      <c r="C676" s="177">
        <v>2</v>
      </c>
      <c r="D676" s="177">
        <v>2</v>
      </c>
      <c r="E676" s="183" t="s">
        <v>495</v>
      </c>
      <c r="F676" s="174"/>
      <c r="G676" s="174"/>
      <c r="H676" s="174"/>
      <c r="I676" s="174"/>
      <c r="J676" s="175"/>
      <c r="K676" s="175"/>
      <c r="L676" s="174"/>
      <c r="M676" s="174"/>
      <c r="N676" s="174"/>
      <c r="O676" s="174"/>
      <c r="P676" s="174"/>
      <c r="Q676" s="175"/>
      <c r="R676" s="175"/>
      <c r="S676" s="183" t="s">
        <v>495</v>
      </c>
      <c r="T676" s="174"/>
      <c r="U676" s="174"/>
      <c r="V676" s="174"/>
      <c r="W676" s="174"/>
      <c r="X676" s="175"/>
      <c r="Y676" s="175"/>
      <c r="Z676" s="174"/>
      <c r="AA676" s="174"/>
      <c r="AB676" s="174"/>
      <c r="AC676" s="174"/>
      <c r="AD676" s="174"/>
      <c r="AE676" s="175"/>
      <c r="AF676" s="176"/>
      <c r="AG676" s="185"/>
      <c r="AH676" s="185"/>
      <c r="AI676" s="201"/>
      <c r="AJ676" s="273">
        <f ca="1">(COUNTA(OFFSET(D676,0,WEEKDAY($A$3,2)):AF676))+IF(AND((_xlfn.DAYS((EOMONTH($A$3,0)),$A$3)=27),(WEEKDAY($A$3,2))=1),0,(COUNTA(E676:(OFFSET(D676,0,(_xlfn.DAYS((EOMONTH($A$3,0)),$A$3))+(WEEKDAY($A$3,2))-28)))))</f>
        <v>2</v>
      </c>
    </row>
    <row r="677" spans="1:36" x14ac:dyDescent="0.25">
      <c r="A677" s="200" t="s">
        <v>185</v>
      </c>
      <c r="B677" s="177" t="s">
        <v>347</v>
      </c>
      <c r="C677" s="177">
        <v>4</v>
      </c>
      <c r="D677" s="177">
        <v>1</v>
      </c>
      <c r="E677" s="183" t="s">
        <v>495</v>
      </c>
      <c r="F677" s="174"/>
      <c r="G677" s="174"/>
      <c r="H677" s="174"/>
      <c r="I677" s="174"/>
      <c r="J677" s="175"/>
      <c r="K677" s="175"/>
      <c r="L677" s="183" t="s">
        <v>495</v>
      </c>
      <c r="M677" s="174"/>
      <c r="N677" s="174"/>
      <c r="O677" s="174"/>
      <c r="P677" s="174"/>
      <c r="Q677" s="175"/>
      <c r="R677" s="175"/>
      <c r="S677" s="183" t="s">
        <v>495</v>
      </c>
      <c r="T677" s="174"/>
      <c r="U677" s="174"/>
      <c r="V677" s="174"/>
      <c r="W677" s="174"/>
      <c r="X677" s="175"/>
      <c r="Y677" s="175"/>
      <c r="Z677" s="183" t="s">
        <v>495</v>
      </c>
      <c r="AA677" s="174"/>
      <c r="AB677" s="174"/>
      <c r="AC677" s="174"/>
      <c r="AD677" s="174"/>
      <c r="AE677" s="175"/>
      <c r="AF677" s="176"/>
      <c r="AG677" s="185"/>
      <c r="AH677" s="185"/>
      <c r="AI677" s="201"/>
      <c r="AJ677" s="273">
        <f ca="1">(COUNTA(OFFSET(D677,0,WEEKDAY($A$3,2)):AF677))+IF(AND((_xlfn.DAYS((EOMONTH($A$3,0)),$A$3)=27),(WEEKDAY($A$3,2))=1),0,(COUNTA(E677:(OFFSET(D677,0,(_xlfn.DAYS((EOMONTH($A$3,0)),$A$3))+(WEEKDAY($A$3,2))-28)))))</f>
        <v>4</v>
      </c>
    </row>
    <row r="678" spans="1:36" x14ac:dyDescent="0.25">
      <c r="A678" s="200" t="s">
        <v>185</v>
      </c>
      <c r="B678" s="177" t="s">
        <v>350</v>
      </c>
      <c r="C678" s="177">
        <v>4</v>
      </c>
      <c r="D678" s="177">
        <v>339.4</v>
      </c>
      <c r="E678" s="183" t="s">
        <v>495</v>
      </c>
      <c r="F678" s="174"/>
      <c r="G678" s="174"/>
      <c r="H678" s="174"/>
      <c r="I678" s="174"/>
      <c r="J678" s="175"/>
      <c r="K678" s="175"/>
      <c r="L678" s="183" t="s">
        <v>495</v>
      </c>
      <c r="M678" s="174"/>
      <c r="N678" s="174"/>
      <c r="O678" s="174"/>
      <c r="P678" s="174"/>
      <c r="Q678" s="175"/>
      <c r="R678" s="175"/>
      <c r="S678" s="183" t="s">
        <v>495</v>
      </c>
      <c r="T678" s="174"/>
      <c r="U678" s="174"/>
      <c r="V678" s="174"/>
      <c r="W678" s="174"/>
      <c r="X678" s="175"/>
      <c r="Y678" s="175"/>
      <c r="Z678" s="183" t="s">
        <v>495</v>
      </c>
      <c r="AA678" s="174"/>
      <c r="AB678" s="174"/>
      <c r="AC678" s="174"/>
      <c r="AD678" s="174"/>
      <c r="AE678" s="175"/>
      <c r="AF678" s="176"/>
      <c r="AG678" s="185"/>
      <c r="AH678" s="185"/>
      <c r="AI678" s="201"/>
      <c r="AJ678" s="273">
        <f ca="1">(COUNTA(OFFSET(D678,0,WEEKDAY($A$3,2)):AF678))+IF(AND((_xlfn.DAYS((EOMONTH($A$3,0)),$A$3)=27),(WEEKDAY($A$3,2))=1),0,(COUNTA(E678:(OFFSET(D678,0,(_xlfn.DAYS((EOMONTH($A$3,0)),$A$3))+(WEEKDAY($A$3,2))-28)))))</f>
        <v>4</v>
      </c>
    </row>
    <row r="679" spans="1:36" x14ac:dyDescent="0.25">
      <c r="A679" s="200" t="s">
        <v>185</v>
      </c>
      <c r="B679" s="177" t="s">
        <v>391</v>
      </c>
      <c r="C679" s="177">
        <v>1</v>
      </c>
      <c r="D679" s="177">
        <v>540</v>
      </c>
      <c r="E679" s="183" t="s">
        <v>495</v>
      </c>
      <c r="F679" s="174"/>
      <c r="G679" s="174"/>
      <c r="H679" s="174"/>
      <c r="I679" s="174"/>
      <c r="J679" s="175"/>
      <c r="K679" s="175"/>
      <c r="L679" s="174"/>
      <c r="M679" s="174"/>
      <c r="N679" s="174"/>
      <c r="O679" s="174"/>
      <c r="P679" s="174"/>
      <c r="Q679" s="175"/>
      <c r="R679" s="175"/>
      <c r="S679" s="174"/>
      <c r="T679" s="174"/>
      <c r="U679" s="174"/>
      <c r="V679" s="174"/>
      <c r="W679" s="174"/>
      <c r="X679" s="175"/>
      <c r="Y679" s="175"/>
      <c r="Z679" s="174"/>
      <c r="AA679" s="174"/>
      <c r="AB679" s="174"/>
      <c r="AC679" s="174"/>
      <c r="AD679" s="174"/>
      <c r="AE679" s="175"/>
      <c r="AF679" s="176"/>
      <c r="AG679" s="185"/>
      <c r="AH679" s="185"/>
      <c r="AI679" s="201"/>
      <c r="AJ679" s="273">
        <f ca="1">(COUNTA(OFFSET(D679,0,WEEKDAY($A$3,2)):AF679))+IF(AND((_xlfn.DAYS((EOMONTH($A$3,0)),$A$3)=27),(WEEKDAY($A$3,2))=1),0,(COUNTA(E679:(OFFSET(D679,0,(_xlfn.DAYS((EOMONTH($A$3,0)),$A$3))+(WEEKDAY($A$3,2))-28)))))</f>
        <v>1</v>
      </c>
    </row>
    <row r="680" spans="1:36" x14ac:dyDescent="0.25">
      <c r="A680" s="200" t="s">
        <v>327</v>
      </c>
      <c r="B680" s="177" t="s">
        <v>346</v>
      </c>
      <c r="C680" s="177">
        <v>2</v>
      </c>
      <c r="D680" s="177">
        <v>6</v>
      </c>
      <c r="E680" s="183" t="s">
        <v>495</v>
      </c>
      <c r="F680" s="174"/>
      <c r="G680" s="174"/>
      <c r="H680" s="174"/>
      <c r="I680" s="174"/>
      <c r="J680" s="175"/>
      <c r="K680" s="175"/>
      <c r="L680" s="174"/>
      <c r="M680" s="174"/>
      <c r="N680" s="174"/>
      <c r="O680" s="174"/>
      <c r="P680" s="174"/>
      <c r="Q680" s="175"/>
      <c r="R680" s="175"/>
      <c r="S680" s="183" t="s">
        <v>495</v>
      </c>
      <c r="T680" s="174"/>
      <c r="U680" s="174"/>
      <c r="V680" s="174"/>
      <c r="W680" s="174"/>
      <c r="X680" s="175"/>
      <c r="Y680" s="175"/>
      <c r="Z680" s="174"/>
      <c r="AA680" s="174"/>
      <c r="AB680" s="174"/>
      <c r="AC680" s="174"/>
      <c r="AD680" s="174"/>
      <c r="AE680" s="175"/>
      <c r="AF680" s="176"/>
      <c r="AG680" s="185"/>
      <c r="AH680" s="185"/>
      <c r="AI680" s="201"/>
      <c r="AJ680" s="273">
        <f ca="1">(COUNTA(OFFSET(D680,0,WEEKDAY($A$3,2)):AF680))+IF(AND((_xlfn.DAYS((EOMONTH($A$3,0)),$A$3)=27),(WEEKDAY($A$3,2))=1),0,(COUNTA(E680:(OFFSET(D680,0,(_xlfn.DAYS((EOMONTH($A$3,0)),$A$3))+(WEEKDAY($A$3,2))-28)))))</f>
        <v>2</v>
      </c>
    </row>
    <row r="681" spans="1:36" x14ac:dyDescent="0.25">
      <c r="A681" s="200" t="s">
        <v>327</v>
      </c>
      <c r="B681" s="177" t="s">
        <v>347</v>
      </c>
      <c r="C681" s="177">
        <v>2</v>
      </c>
      <c r="D681" s="177">
        <v>1</v>
      </c>
      <c r="E681" s="183" t="s">
        <v>495</v>
      </c>
      <c r="F681" s="174"/>
      <c r="G681" s="174"/>
      <c r="H681" s="174"/>
      <c r="I681" s="174"/>
      <c r="J681" s="175"/>
      <c r="K681" s="175"/>
      <c r="L681" s="174"/>
      <c r="M681" s="174"/>
      <c r="N681" s="174"/>
      <c r="O681" s="174"/>
      <c r="P681" s="174"/>
      <c r="Q681" s="175"/>
      <c r="R681" s="175"/>
      <c r="S681" s="183" t="s">
        <v>495</v>
      </c>
      <c r="T681" s="174"/>
      <c r="U681" s="174"/>
      <c r="V681" s="174"/>
      <c r="W681" s="174"/>
      <c r="X681" s="175"/>
      <c r="Y681" s="175"/>
      <c r="Z681" s="174"/>
      <c r="AA681" s="174"/>
      <c r="AB681" s="174"/>
      <c r="AC681" s="174"/>
      <c r="AD681" s="174"/>
      <c r="AE681" s="175"/>
      <c r="AF681" s="176"/>
      <c r="AG681" s="185"/>
      <c r="AH681" s="185"/>
      <c r="AI681" s="201"/>
      <c r="AJ681" s="273">
        <f ca="1">(COUNTA(OFFSET(D681,0,WEEKDAY($A$3,2)):AF681))+IF(AND((_xlfn.DAYS((EOMONTH($A$3,0)),$A$3)=27),(WEEKDAY($A$3,2))=1),0,(COUNTA(E681:(OFFSET(D681,0,(_xlfn.DAYS((EOMONTH($A$3,0)),$A$3))+(WEEKDAY($A$3,2))-28)))))</f>
        <v>2</v>
      </c>
    </row>
    <row r="682" spans="1:36" x14ac:dyDescent="0.25">
      <c r="A682" s="200" t="s">
        <v>327</v>
      </c>
      <c r="B682" s="177" t="s">
        <v>350</v>
      </c>
      <c r="C682" s="177">
        <v>2</v>
      </c>
      <c r="D682" s="177">
        <v>477</v>
      </c>
      <c r="E682" s="183" t="s">
        <v>495</v>
      </c>
      <c r="F682" s="174"/>
      <c r="G682" s="174"/>
      <c r="H682" s="174"/>
      <c r="I682" s="174"/>
      <c r="J682" s="175"/>
      <c r="K682" s="175"/>
      <c r="L682" s="174"/>
      <c r="M682" s="174"/>
      <c r="N682" s="174"/>
      <c r="O682" s="174"/>
      <c r="P682" s="174"/>
      <c r="Q682" s="175"/>
      <c r="R682" s="175"/>
      <c r="S682" s="183" t="s">
        <v>495</v>
      </c>
      <c r="T682" s="174"/>
      <c r="U682" s="174"/>
      <c r="V682" s="174"/>
      <c r="W682" s="174"/>
      <c r="X682" s="175"/>
      <c r="Y682" s="175"/>
      <c r="Z682" s="174"/>
      <c r="AA682" s="174"/>
      <c r="AB682" s="174"/>
      <c r="AC682" s="174"/>
      <c r="AD682" s="174"/>
      <c r="AE682" s="175"/>
      <c r="AF682" s="176"/>
      <c r="AG682" s="185"/>
      <c r="AH682" s="185"/>
      <c r="AI682" s="201"/>
      <c r="AJ682" s="273">
        <f ca="1">(COUNTA(OFFSET(D682,0,WEEKDAY($A$3,2)):AF682))+IF(AND((_xlfn.DAYS((EOMONTH($A$3,0)),$A$3)=27),(WEEKDAY($A$3,2))=1),0,(COUNTA(E682:(OFFSET(D682,0,(_xlfn.DAYS((EOMONTH($A$3,0)),$A$3))+(WEEKDAY($A$3,2))-28)))))</f>
        <v>2</v>
      </c>
    </row>
    <row r="683" spans="1:36" x14ac:dyDescent="0.25">
      <c r="A683" s="200" t="s">
        <v>327</v>
      </c>
      <c r="B683" s="177" t="s">
        <v>391</v>
      </c>
      <c r="C683" s="177">
        <v>1</v>
      </c>
      <c r="D683" s="177">
        <v>795</v>
      </c>
      <c r="E683" s="183" t="s">
        <v>495</v>
      </c>
      <c r="F683" s="174"/>
      <c r="G683" s="174"/>
      <c r="H683" s="174"/>
      <c r="I683" s="174"/>
      <c r="J683" s="175"/>
      <c r="K683" s="175"/>
      <c r="L683" s="174"/>
      <c r="M683" s="174"/>
      <c r="N683" s="174"/>
      <c r="O683" s="174"/>
      <c r="P683" s="174"/>
      <c r="Q683" s="175"/>
      <c r="R683" s="175"/>
      <c r="S683" s="174"/>
      <c r="T683" s="174"/>
      <c r="U683" s="174"/>
      <c r="V683" s="174"/>
      <c r="W683" s="174"/>
      <c r="X683" s="175"/>
      <c r="Y683" s="175"/>
      <c r="Z683" s="174"/>
      <c r="AA683" s="174"/>
      <c r="AB683" s="174"/>
      <c r="AC683" s="174"/>
      <c r="AD683" s="174"/>
      <c r="AE683" s="175"/>
      <c r="AF683" s="176"/>
      <c r="AG683" s="185"/>
      <c r="AH683" s="185"/>
      <c r="AI683" s="201"/>
      <c r="AJ683" s="273">
        <f ca="1">(COUNTA(OFFSET(D683,0,WEEKDAY($A$3,2)):AF683))+IF(AND((_xlfn.DAYS((EOMONTH($A$3,0)),$A$3)=27),(WEEKDAY($A$3,2))=1),0,(COUNTA(E683:(OFFSET(D683,0,(_xlfn.DAYS((EOMONTH($A$3,0)),$A$3))+(WEEKDAY($A$3,2))-28)))))</f>
        <v>1</v>
      </c>
    </row>
    <row r="684" spans="1:36" x14ac:dyDescent="0.25">
      <c r="A684" s="200" t="s">
        <v>98</v>
      </c>
      <c r="B684" s="177" t="s">
        <v>346</v>
      </c>
      <c r="C684" s="177">
        <v>4</v>
      </c>
      <c r="D684" s="177">
        <v>5</v>
      </c>
      <c r="E684" s="183" t="s">
        <v>495</v>
      </c>
      <c r="F684" s="174"/>
      <c r="G684" s="174"/>
      <c r="H684" s="174"/>
      <c r="I684" s="174"/>
      <c r="J684" s="175"/>
      <c r="K684" s="175"/>
      <c r="L684" s="183" t="s">
        <v>495</v>
      </c>
      <c r="M684" s="174"/>
      <c r="N684" s="174"/>
      <c r="O684" s="174"/>
      <c r="P684" s="174"/>
      <c r="Q684" s="175"/>
      <c r="R684" s="175"/>
      <c r="S684" s="183" t="s">
        <v>495</v>
      </c>
      <c r="T684" s="174"/>
      <c r="U684" s="174"/>
      <c r="V684" s="174"/>
      <c r="W684" s="174"/>
      <c r="X684" s="175"/>
      <c r="Y684" s="175"/>
      <c r="Z684" s="183" t="s">
        <v>495</v>
      </c>
      <c r="AA684" s="174"/>
      <c r="AB684" s="174"/>
      <c r="AC684" s="174"/>
      <c r="AD684" s="174"/>
      <c r="AE684" s="175"/>
      <c r="AF684" s="176"/>
      <c r="AG684" s="185"/>
      <c r="AH684" s="185"/>
      <c r="AI684" s="201"/>
      <c r="AJ684" s="273">
        <f ca="1">(COUNTA(OFFSET(D684,0,WEEKDAY($A$3,2)):AF684))+IF(AND((_xlfn.DAYS((EOMONTH($A$3,0)),$A$3)=27),(WEEKDAY($A$3,2))=1),0,(COUNTA(E684:(OFFSET(D684,0,(_xlfn.DAYS((EOMONTH($A$3,0)),$A$3))+(WEEKDAY($A$3,2))-28)))))</f>
        <v>4</v>
      </c>
    </row>
    <row r="685" spans="1:36" x14ac:dyDescent="0.25">
      <c r="A685" s="200" t="s">
        <v>98</v>
      </c>
      <c r="B685" s="177" t="s">
        <v>347</v>
      </c>
      <c r="C685" s="177">
        <v>4</v>
      </c>
      <c r="D685" s="177">
        <v>2</v>
      </c>
      <c r="E685" s="183" t="s">
        <v>495</v>
      </c>
      <c r="F685" s="174"/>
      <c r="G685" s="174"/>
      <c r="H685" s="174"/>
      <c r="I685" s="174"/>
      <c r="J685" s="175"/>
      <c r="K685" s="175"/>
      <c r="L685" s="183" t="s">
        <v>495</v>
      </c>
      <c r="M685" s="174"/>
      <c r="N685" s="174"/>
      <c r="O685" s="174"/>
      <c r="P685" s="174"/>
      <c r="Q685" s="175"/>
      <c r="R685" s="175"/>
      <c r="S685" s="183" t="s">
        <v>495</v>
      </c>
      <c r="T685" s="174"/>
      <c r="U685" s="174"/>
      <c r="V685" s="174"/>
      <c r="W685" s="174"/>
      <c r="X685" s="175"/>
      <c r="Y685" s="175"/>
      <c r="Z685" s="183" t="s">
        <v>495</v>
      </c>
      <c r="AA685" s="174"/>
      <c r="AB685" s="174"/>
      <c r="AC685" s="174"/>
      <c r="AD685" s="174"/>
      <c r="AE685" s="175"/>
      <c r="AF685" s="176"/>
      <c r="AG685" s="185"/>
      <c r="AH685" s="185"/>
      <c r="AI685" s="201"/>
      <c r="AJ685" s="273">
        <f ca="1">(COUNTA(OFFSET(D685,0,WEEKDAY($A$3,2)):AF685))+IF(AND((_xlfn.DAYS((EOMONTH($A$3,0)),$A$3)=27),(WEEKDAY($A$3,2))=1),0,(COUNTA(E685:(OFFSET(D685,0,(_xlfn.DAYS((EOMONTH($A$3,0)),$A$3))+(WEEKDAY($A$3,2))-28)))))</f>
        <v>4</v>
      </c>
    </row>
    <row r="686" spans="1:36" x14ac:dyDescent="0.25">
      <c r="A686" s="200" t="s">
        <v>98</v>
      </c>
      <c r="B686" s="177" t="s">
        <v>350</v>
      </c>
      <c r="C686" s="177">
        <v>4</v>
      </c>
      <c r="D686" s="177">
        <v>200</v>
      </c>
      <c r="E686" s="183" t="s">
        <v>495</v>
      </c>
      <c r="F686" s="174"/>
      <c r="G686" s="174"/>
      <c r="H686" s="174"/>
      <c r="I686" s="174"/>
      <c r="J686" s="175"/>
      <c r="K686" s="175"/>
      <c r="L686" s="183" t="s">
        <v>495</v>
      </c>
      <c r="M686" s="174"/>
      <c r="N686" s="174"/>
      <c r="O686" s="174"/>
      <c r="P686" s="174"/>
      <c r="Q686" s="175"/>
      <c r="R686" s="175"/>
      <c r="S686" s="183" t="s">
        <v>495</v>
      </c>
      <c r="T686" s="174"/>
      <c r="U686" s="174"/>
      <c r="V686" s="174"/>
      <c r="W686" s="174"/>
      <c r="X686" s="175"/>
      <c r="Y686" s="175"/>
      <c r="Z686" s="183" t="s">
        <v>495</v>
      </c>
      <c r="AA686" s="174"/>
      <c r="AB686" s="174"/>
      <c r="AC686" s="174"/>
      <c r="AD686" s="174"/>
      <c r="AE686" s="175"/>
      <c r="AF686" s="176"/>
      <c r="AG686" s="185"/>
      <c r="AH686" s="185"/>
      <c r="AI686" s="201"/>
      <c r="AJ686" s="273">
        <f ca="1">(COUNTA(OFFSET(D686,0,WEEKDAY($A$3,2)):AF686))+IF(AND((_xlfn.DAYS((EOMONTH($A$3,0)),$A$3)=27),(WEEKDAY($A$3,2))=1),0,(COUNTA(E686:(OFFSET(D686,0,(_xlfn.DAYS((EOMONTH($A$3,0)),$A$3))+(WEEKDAY($A$3,2))-28)))))</f>
        <v>4</v>
      </c>
    </row>
    <row r="687" spans="1:36" x14ac:dyDescent="0.25">
      <c r="A687" s="200" t="s">
        <v>186</v>
      </c>
      <c r="B687" s="177" t="s">
        <v>346</v>
      </c>
      <c r="C687" s="177">
        <v>2</v>
      </c>
      <c r="D687" s="177">
        <v>74</v>
      </c>
      <c r="E687" s="183" t="s">
        <v>495</v>
      </c>
      <c r="F687" s="174"/>
      <c r="G687" s="174"/>
      <c r="H687" s="174"/>
      <c r="I687" s="174"/>
      <c r="J687" s="175"/>
      <c r="K687" s="175"/>
      <c r="L687" s="174"/>
      <c r="M687" s="174"/>
      <c r="N687" s="174"/>
      <c r="O687" s="174"/>
      <c r="P687" s="174"/>
      <c r="Q687" s="175"/>
      <c r="R687" s="175"/>
      <c r="S687" s="183" t="s">
        <v>495</v>
      </c>
      <c r="T687" s="174"/>
      <c r="U687" s="174"/>
      <c r="V687" s="174"/>
      <c r="W687" s="174"/>
      <c r="X687" s="175"/>
      <c r="Y687" s="175"/>
      <c r="Z687" s="174"/>
      <c r="AA687" s="174"/>
      <c r="AB687" s="174"/>
      <c r="AC687" s="174"/>
      <c r="AD687" s="174"/>
      <c r="AE687" s="175"/>
      <c r="AF687" s="176"/>
      <c r="AG687" s="185"/>
      <c r="AH687" s="185"/>
      <c r="AI687" s="201"/>
      <c r="AJ687" s="273">
        <f ca="1">(COUNTA(OFFSET(D687,0,WEEKDAY($A$3,2)):AF687))+IF(AND((_xlfn.DAYS((EOMONTH($A$3,0)),$A$3)=27),(WEEKDAY($A$3,2))=1),0,(COUNTA(E687:(OFFSET(D687,0,(_xlfn.DAYS((EOMONTH($A$3,0)),$A$3))+(WEEKDAY($A$3,2))-28)))))</f>
        <v>2</v>
      </c>
    </row>
    <row r="688" spans="1:36" x14ac:dyDescent="0.25">
      <c r="A688" s="200" t="s">
        <v>186</v>
      </c>
      <c r="B688" s="177" t="s">
        <v>347</v>
      </c>
      <c r="C688" s="177">
        <v>4</v>
      </c>
      <c r="D688" s="177">
        <v>4</v>
      </c>
      <c r="E688" s="183" t="s">
        <v>495</v>
      </c>
      <c r="F688" s="174"/>
      <c r="G688" s="174"/>
      <c r="H688" s="174"/>
      <c r="I688" s="174"/>
      <c r="J688" s="175"/>
      <c r="K688" s="175"/>
      <c r="L688" s="183" t="s">
        <v>495</v>
      </c>
      <c r="M688" s="174"/>
      <c r="N688" s="174"/>
      <c r="O688" s="174"/>
      <c r="P688" s="174"/>
      <c r="Q688" s="175"/>
      <c r="R688" s="175"/>
      <c r="S688" s="183" t="s">
        <v>495</v>
      </c>
      <c r="T688" s="174"/>
      <c r="U688" s="174"/>
      <c r="V688" s="174"/>
      <c r="W688" s="174"/>
      <c r="X688" s="175"/>
      <c r="Y688" s="175"/>
      <c r="Z688" s="183" t="s">
        <v>495</v>
      </c>
      <c r="AA688" s="174"/>
      <c r="AB688" s="174"/>
      <c r="AC688" s="174"/>
      <c r="AD688" s="174"/>
      <c r="AE688" s="175"/>
      <c r="AF688" s="176"/>
      <c r="AG688" s="185"/>
      <c r="AH688" s="185"/>
      <c r="AI688" s="201"/>
      <c r="AJ688" s="273">
        <f ca="1">(COUNTA(OFFSET(D688,0,WEEKDAY($A$3,2)):AF688))+IF(AND((_xlfn.DAYS((EOMONTH($A$3,0)),$A$3)=27),(WEEKDAY($A$3,2))=1),0,(COUNTA(E688:(OFFSET(D688,0,(_xlfn.DAYS((EOMONTH($A$3,0)),$A$3))+(WEEKDAY($A$3,2))-28)))))</f>
        <v>4</v>
      </c>
    </row>
    <row r="689" spans="1:36" x14ac:dyDescent="0.25">
      <c r="A689" s="200" t="s">
        <v>186</v>
      </c>
      <c r="B689" s="177" t="s">
        <v>350</v>
      </c>
      <c r="C689" s="177">
        <v>2</v>
      </c>
      <c r="D689" s="177">
        <v>1506</v>
      </c>
      <c r="E689" s="183" t="s">
        <v>495</v>
      </c>
      <c r="F689" s="174"/>
      <c r="G689" s="174"/>
      <c r="H689" s="174"/>
      <c r="I689" s="174"/>
      <c r="J689" s="175"/>
      <c r="K689" s="175"/>
      <c r="L689" s="174"/>
      <c r="M689" s="174"/>
      <c r="N689" s="174"/>
      <c r="O689" s="174"/>
      <c r="P689" s="174"/>
      <c r="Q689" s="175"/>
      <c r="R689" s="175"/>
      <c r="S689" s="183" t="s">
        <v>495</v>
      </c>
      <c r="T689" s="174"/>
      <c r="U689" s="174"/>
      <c r="V689" s="174"/>
      <c r="W689" s="174"/>
      <c r="X689" s="175"/>
      <c r="Y689" s="175"/>
      <c r="Z689" s="174"/>
      <c r="AA689" s="174"/>
      <c r="AB689" s="174"/>
      <c r="AC689" s="174"/>
      <c r="AD689" s="174"/>
      <c r="AE689" s="175"/>
      <c r="AF689" s="176"/>
      <c r="AG689" s="185"/>
      <c r="AH689" s="185"/>
      <c r="AI689" s="201"/>
      <c r="AJ689" s="273">
        <f ca="1">(COUNTA(OFFSET(D689,0,WEEKDAY($A$3,2)):AF689))+IF(AND((_xlfn.DAYS((EOMONTH($A$3,0)),$A$3)=27),(WEEKDAY($A$3,2))=1),0,(COUNTA(E689:(OFFSET(D689,0,(_xlfn.DAYS((EOMONTH($A$3,0)),$A$3))+(WEEKDAY($A$3,2))-28)))))</f>
        <v>2</v>
      </c>
    </row>
    <row r="690" spans="1:36" x14ac:dyDescent="0.25">
      <c r="A690" s="200" t="s">
        <v>186</v>
      </c>
      <c r="B690" s="177" t="s">
        <v>350</v>
      </c>
      <c r="C690" s="177">
        <v>4</v>
      </c>
      <c r="D690" s="177">
        <v>180</v>
      </c>
      <c r="E690" s="183" t="s">
        <v>495</v>
      </c>
      <c r="F690" s="174"/>
      <c r="G690" s="174"/>
      <c r="H690" s="174"/>
      <c r="I690" s="174"/>
      <c r="J690" s="175"/>
      <c r="K690" s="175"/>
      <c r="L690" s="183" t="s">
        <v>495</v>
      </c>
      <c r="M690" s="174"/>
      <c r="N690" s="174"/>
      <c r="O690" s="174"/>
      <c r="P690" s="174"/>
      <c r="Q690" s="175"/>
      <c r="R690" s="175"/>
      <c r="S690" s="183" t="s">
        <v>495</v>
      </c>
      <c r="T690" s="174"/>
      <c r="U690" s="174"/>
      <c r="V690" s="174"/>
      <c r="W690" s="174"/>
      <c r="X690" s="175"/>
      <c r="Y690" s="175"/>
      <c r="Z690" s="183" t="s">
        <v>495</v>
      </c>
      <c r="AA690" s="174"/>
      <c r="AB690" s="174"/>
      <c r="AC690" s="174"/>
      <c r="AD690" s="174"/>
      <c r="AE690" s="175"/>
      <c r="AF690" s="176"/>
      <c r="AG690" s="185"/>
      <c r="AH690" s="185"/>
      <c r="AI690" s="201"/>
      <c r="AJ690" s="273">
        <f ca="1">(COUNTA(OFFSET(D690,0,WEEKDAY($A$3,2)):AF690))+IF(AND((_xlfn.DAYS((EOMONTH($A$3,0)),$A$3)=27),(WEEKDAY($A$3,2))=1),0,(COUNTA(E690:(OFFSET(D690,0,(_xlfn.DAYS((EOMONTH($A$3,0)),$A$3))+(WEEKDAY($A$3,2))-28)))))</f>
        <v>4</v>
      </c>
    </row>
    <row r="691" spans="1:36" x14ac:dyDescent="0.25">
      <c r="A691" s="200" t="s">
        <v>186</v>
      </c>
      <c r="B691" s="177" t="s">
        <v>391</v>
      </c>
      <c r="C691" s="177">
        <v>1</v>
      </c>
      <c r="D691" s="177">
        <v>1180</v>
      </c>
      <c r="E691" s="183" t="s">
        <v>495</v>
      </c>
      <c r="F691" s="174"/>
      <c r="G691" s="174"/>
      <c r="H691" s="174"/>
      <c r="I691" s="174"/>
      <c r="J691" s="175"/>
      <c r="K691" s="175"/>
      <c r="L691" s="174"/>
      <c r="M691" s="174"/>
      <c r="N691" s="174"/>
      <c r="O691" s="174"/>
      <c r="P691" s="174"/>
      <c r="Q691" s="175"/>
      <c r="R691" s="175"/>
      <c r="S691" s="174"/>
      <c r="T691" s="174"/>
      <c r="U691" s="174"/>
      <c r="V691" s="174"/>
      <c r="W691" s="174"/>
      <c r="X691" s="175"/>
      <c r="Y691" s="175"/>
      <c r="Z691" s="174"/>
      <c r="AA691" s="174"/>
      <c r="AB691" s="174"/>
      <c r="AC691" s="174"/>
      <c r="AD691" s="174"/>
      <c r="AE691" s="175"/>
      <c r="AF691" s="176"/>
      <c r="AG691" s="185"/>
      <c r="AH691" s="185"/>
      <c r="AI691" s="201"/>
      <c r="AJ691" s="273">
        <f ca="1">(COUNTA(OFFSET(D691,0,WEEKDAY($A$3,2)):AF691))+IF(AND((_xlfn.DAYS((EOMONTH($A$3,0)),$A$3)=27),(WEEKDAY($A$3,2))=1),0,(COUNTA(E691:(OFFSET(D691,0,(_xlfn.DAYS((EOMONTH($A$3,0)),$A$3))+(WEEKDAY($A$3,2))-28)))))</f>
        <v>1</v>
      </c>
    </row>
    <row r="692" spans="1:36" x14ac:dyDescent="0.25">
      <c r="A692" s="200" t="s">
        <v>99</v>
      </c>
      <c r="B692" s="177" t="s">
        <v>346</v>
      </c>
      <c r="C692" s="177">
        <v>4</v>
      </c>
      <c r="D692" s="177">
        <v>36</v>
      </c>
      <c r="E692" s="183" t="s">
        <v>495</v>
      </c>
      <c r="F692" s="174"/>
      <c r="G692" s="174"/>
      <c r="H692" s="174"/>
      <c r="I692" s="174"/>
      <c r="J692" s="175"/>
      <c r="K692" s="175"/>
      <c r="L692" s="183" t="s">
        <v>495</v>
      </c>
      <c r="M692" s="174"/>
      <c r="N692" s="174"/>
      <c r="O692" s="174"/>
      <c r="P692" s="174"/>
      <c r="Q692" s="175"/>
      <c r="R692" s="175"/>
      <c r="S692" s="183" t="s">
        <v>495</v>
      </c>
      <c r="T692" s="174"/>
      <c r="U692" s="174"/>
      <c r="V692" s="174"/>
      <c r="W692" s="174"/>
      <c r="X692" s="175"/>
      <c r="Y692" s="175"/>
      <c r="Z692" s="183" t="s">
        <v>495</v>
      </c>
      <c r="AA692" s="174"/>
      <c r="AB692" s="174"/>
      <c r="AC692" s="174"/>
      <c r="AD692" s="174"/>
      <c r="AE692" s="175"/>
      <c r="AF692" s="176"/>
      <c r="AG692" s="185"/>
      <c r="AH692" s="185"/>
      <c r="AI692" s="201"/>
      <c r="AJ692" s="273">
        <f ca="1">(COUNTA(OFFSET(D692,0,WEEKDAY($A$3,2)):AF692))+IF(AND((_xlfn.DAYS((EOMONTH($A$3,0)),$A$3)=27),(WEEKDAY($A$3,2))=1),0,(COUNTA(E692:(OFFSET(D692,0,(_xlfn.DAYS((EOMONTH($A$3,0)),$A$3))+(WEEKDAY($A$3,2))-28)))))</f>
        <v>4</v>
      </c>
    </row>
    <row r="693" spans="1:36" x14ac:dyDescent="0.25">
      <c r="A693" s="200" t="s">
        <v>99</v>
      </c>
      <c r="B693" s="177" t="s">
        <v>347</v>
      </c>
      <c r="C693" s="177">
        <v>4</v>
      </c>
      <c r="D693" s="177">
        <v>1</v>
      </c>
      <c r="E693" s="183" t="s">
        <v>495</v>
      </c>
      <c r="F693" s="174"/>
      <c r="G693" s="174"/>
      <c r="H693" s="174"/>
      <c r="I693" s="174"/>
      <c r="J693" s="175"/>
      <c r="K693" s="175"/>
      <c r="L693" s="183" t="s">
        <v>495</v>
      </c>
      <c r="M693" s="174"/>
      <c r="N693" s="174"/>
      <c r="O693" s="174"/>
      <c r="P693" s="174"/>
      <c r="Q693" s="175"/>
      <c r="R693" s="175"/>
      <c r="S693" s="183" t="s">
        <v>495</v>
      </c>
      <c r="T693" s="174"/>
      <c r="U693" s="174"/>
      <c r="V693" s="174"/>
      <c r="W693" s="174"/>
      <c r="X693" s="175"/>
      <c r="Y693" s="175"/>
      <c r="Z693" s="183" t="s">
        <v>495</v>
      </c>
      <c r="AA693" s="174"/>
      <c r="AB693" s="174"/>
      <c r="AC693" s="174"/>
      <c r="AD693" s="174"/>
      <c r="AE693" s="175"/>
      <c r="AF693" s="176"/>
      <c r="AG693" s="185"/>
      <c r="AH693" s="185"/>
      <c r="AI693" s="201"/>
      <c r="AJ693" s="273">
        <f ca="1">(COUNTA(OFFSET(D693,0,WEEKDAY($A$3,2)):AF693))+IF(AND((_xlfn.DAYS((EOMONTH($A$3,0)),$A$3)=27),(WEEKDAY($A$3,2))=1),0,(COUNTA(E693:(OFFSET(D693,0,(_xlfn.DAYS((EOMONTH($A$3,0)),$A$3))+(WEEKDAY($A$3,2))-28)))))</f>
        <v>4</v>
      </c>
    </row>
    <row r="694" spans="1:36" x14ac:dyDescent="0.25">
      <c r="A694" s="200" t="s">
        <v>99</v>
      </c>
      <c r="B694" s="177" t="s">
        <v>350</v>
      </c>
      <c r="C694" s="177">
        <v>4</v>
      </c>
      <c r="D694" s="177">
        <v>88</v>
      </c>
      <c r="E694" s="183" t="s">
        <v>495</v>
      </c>
      <c r="F694" s="174"/>
      <c r="G694" s="174"/>
      <c r="H694" s="174"/>
      <c r="I694" s="174"/>
      <c r="J694" s="175"/>
      <c r="K694" s="175"/>
      <c r="L694" s="183" t="s">
        <v>495</v>
      </c>
      <c r="M694" s="174"/>
      <c r="N694" s="174"/>
      <c r="O694" s="174"/>
      <c r="P694" s="174"/>
      <c r="Q694" s="175"/>
      <c r="R694" s="175"/>
      <c r="S694" s="183" t="s">
        <v>495</v>
      </c>
      <c r="T694" s="174"/>
      <c r="U694" s="174"/>
      <c r="V694" s="174"/>
      <c r="W694" s="174"/>
      <c r="X694" s="175"/>
      <c r="Y694" s="175"/>
      <c r="Z694" s="183" t="s">
        <v>495</v>
      </c>
      <c r="AA694" s="174"/>
      <c r="AB694" s="174"/>
      <c r="AC694" s="174"/>
      <c r="AD694" s="174"/>
      <c r="AE694" s="175"/>
      <c r="AF694" s="176"/>
      <c r="AG694" s="185"/>
      <c r="AH694" s="185"/>
      <c r="AI694" s="201"/>
      <c r="AJ694" s="273">
        <f ca="1">(COUNTA(OFFSET(D694,0,WEEKDAY($A$3,2)):AF694))+IF(AND((_xlfn.DAYS((EOMONTH($A$3,0)),$A$3)=27),(WEEKDAY($A$3,2))=1),0,(COUNTA(E694:(OFFSET(D694,0,(_xlfn.DAYS((EOMONTH($A$3,0)),$A$3))+(WEEKDAY($A$3,2))-28)))))</f>
        <v>4</v>
      </c>
    </row>
    <row r="695" spans="1:36" x14ac:dyDescent="0.25">
      <c r="A695" s="200" t="s">
        <v>99</v>
      </c>
      <c r="B695" s="177" t="s">
        <v>391</v>
      </c>
      <c r="C695" s="177">
        <v>1</v>
      </c>
      <c r="D695" s="177">
        <v>420</v>
      </c>
      <c r="E695" s="183" t="s">
        <v>495</v>
      </c>
      <c r="F695" s="174"/>
      <c r="G695" s="174"/>
      <c r="H695" s="174"/>
      <c r="I695" s="174"/>
      <c r="J695" s="175"/>
      <c r="K695" s="175"/>
      <c r="L695" s="174"/>
      <c r="M695" s="174"/>
      <c r="N695" s="174"/>
      <c r="O695" s="174"/>
      <c r="P695" s="174"/>
      <c r="Q695" s="175"/>
      <c r="R695" s="175"/>
      <c r="S695" s="174"/>
      <c r="T695" s="174"/>
      <c r="U695" s="174"/>
      <c r="V695" s="174"/>
      <c r="W695" s="174"/>
      <c r="X695" s="175"/>
      <c r="Y695" s="175"/>
      <c r="Z695" s="174"/>
      <c r="AA695" s="174"/>
      <c r="AB695" s="174"/>
      <c r="AC695" s="174"/>
      <c r="AD695" s="174"/>
      <c r="AE695" s="175"/>
      <c r="AF695" s="176"/>
      <c r="AG695" s="185"/>
      <c r="AH695" s="185"/>
      <c r="AI695" s="201"/>
      <c r="AJ695" s="273">
        <f ca="1">(COUNTA(OFFSET(D695,0,WEEKDAY($A$3,2)):AF695))+IF(AND((_xlfn.DAYS((EOMONTH($A$3,0)),$A$3)=27),(WEEKDAY($A$3,2))=1),0,(COUNTA(E695:(OFFSET(D695,0,(_xlfn.DAYS((EOMONTH($A$3,0)),$A$3))+(WEEKDAY($A$3,2))-28)))))</f>
        <v>1</v>
      </c>
    </row>
    <row r="696" spans="1:36" x14ac:dyDescent="0.25">
      <c r="A696" s="200" t="s">
        <v>187</v>
      </c>
      <c r="B696" s="177" t="s">
        <v>346</v>
      </c>
      <c r="C696" s="177">
        <v>4</v>
      </c>
      <c r="D696" s="177">
        <v>13</v>
      </c>
      <c r="E696" s="183" t="s">
        <v>495</v>
      </c>
      <c r="F696" s="174"/>
      <c r="G696" s="174"/>
      <c r="H696" s="174"/>
      <c r="I696" s="174"/>
      <c r="J696" s="175"/>
      <c r="K696" s="175"/>
      <c r="L696" s="183" t="s">
        <v>495</v>
      </c>
      <c r="M696" s="174"/>
      <c r="N696" s="174"/>
      <c r="O696" s="174"/>
      <c r="P696" s="174"/>
      <c r="Q696" s="175"/>
      <c r="R696" s="175"/>
      <c r="S696" s="183" t="s">
        <v>495</v>
      </c>
      <c r="T696" s="174"/>
      <c r="U696" s="174"/>
      <c r="V696" s="174"/>
      <c r="W696" s="174"/>
      <c r="X696" s="175"/>
      <c r="Y696" s="175"/>
      <c r="Z696" s="183" t="s">
        <v>495</v>
      </c>
      <c r="AA696" s="174"/>
      <c r="AB696" s="174"/>
      <c r="AC696" s="174"/>
      <c r="AD696" s="174"/>
      <c r="AE696" s="175"/>
      <c r="AF696" s="176"/>
      <c r="AG696" s="185"/>
      <c r="AH696" s="185"/>
      <c r="AI696" s="201"/>
      <c r="AJ696" s="273">
        <f ca="1">(COUNTA(OFFSET(D696,0,WEEKDAY($A$3,2)):AF696))+IF(AND((_xlfn.DAYS((EOMONTH($A$3,0)),$A$3)=27),(WEEKDAY($A$3,2))=1),0,(COUNTA(E696:(OFFSET(D696,0,(_xlfn.DAYS((EOMONTH($A$3,0)),$A$3))+(WEEKDAY($A$3,2))-28)))))</f>
        <v>4</v>
      </c>
    </row>
    <row r="697" spans="1:36" x14ac:dyDescent="0.25">
      <c r="A697" s="200" t="s">
        <v>187</v>
      </c>
      <c r="B697" s="177" t="s">
        <v>347</v>
      </c>
      <c r="C697" s="177">
        <v>4</v>
      </c>
      <c r="D697" s="177">
        <v>1</v>
      </c>
      <c r="E697" s="183" t="s">
        <v>495</v>
      </c>
      <c r="F697" s="174"/>
      <c r="G697" s="174"/>
      <c r="H697" s="174"/>
      <c r="I697" s="174"/>
      <c r="J697" s="175"/>
      <c r="K697" s="175"/>
      <c r="L697" s="183" t="s">
        <v>495</v>
      </c>
      <c r="M697" s="174"/>
      <c r="N697" s="174"/>
      <c r="O697" s="174"/>
      <c r="P697" s="174"/>
      <c r="Q697" s="175"/>
      <c r="R697" s="175"/>
      <c r="S697" s="183" t="s">
        <v>495</v>
      </c>
      <c r="T697" s="174"/>
      <c r="U697" s="174"/>
      <c r="V697" s="174"/>
      <c r="W697" s="174"/>
      <c r="X697" s="175"/>
      <c r="Y697" s="175"/>
      <c r="Z697" s="183" t="s">
        <v>495</v>
      </c>
      <c r="AA697" s="174"/>
      <c r="AB697" s="174"/>
      <c r="AC697" s="174"/>
      <c r="AD697" s="174"/>
      <c r="AE697" s="175"/>
      <c r="AF697" s="176"/>
      <c r="AG697" s="185"/>
      <c r="AH697" s="185"/>
      <c r="AI697" s="201"/>
      <c r="AJ697" s="273">
        <f ca="1">(COUNTA(OFFSET(D697,0,WEEKDAY($A$3,2)):AF697))+IF(AND((_xlfn.DAYS((EOMONTH($A$3,0)),$A$3)=27),(WEEKDAY($A$3,2))=1),0,(COUNTA(E697:(OFFSET(D697,0,(_xlfn.DAYS((EOMONTH($A$3,0)),$A$3))+(WEEKDAY($A$3,2))-28)))))</f>
        <v>4</v>
      </c>
    </row>
    <row r="698" spans="1:36" x14ac:dyDescent="0.25">
      <c r="A698" s="200" t="s">
        <v>187</v>
      </c>
      <c r="B698" s="177" t="s">
        <v>350</v>
      </c>
      <c r="C698" s="177">
        <v>2</v>
      </c>
      <c r="D698" s="177">
        <v>309</v>
      </c>
      <c r="E698" s="183" t="s">
        <v>495</v>
      </c>
      <c r="F698" s="174"/>
      <c r="G698" s="174"/>
      <c r="H698" s="174"/>
      <c r="I698" s="174"/>
      <c r="J698" s="175"/>
      <c r="K698" s="175"/>
      <c r="L698" s="174"/>
      <c r="M698" s="174"/>
      <c r="N698" s="174"/>
      <c r="O698" s="174"/>
      <c r="P698" s="174"/>
      <c r="Q698" s="175"/>
      <c r="R698" s="175"/>
      <c r="S698" s="183" t="s">
        <v>495</v>
      </c>
      <c r="T698" s="174"/>
      <c r="U698" s="174"/>
      <c r="V698" s="174"/>
      <c r="W698" s="174"/>
      <c r="X698" s="175"/>
      <c r="Y698" s="175"/>
      <c r="Z698" s="174"/>
      <c r="AA698" s="174"/>
      <c r="AB698" s="174"/>
      <c r="AC698" s="174"/>
      <c r="AD698" s="174"/>
      <c r="AE698" s="175"/>
      <c r="AF698" s="176"/>
      <c r="AG698" s="185"/>
      <c r="AH698" s="185"/>
      <c r="AI698" s="201"/>
      <c r="AJ698" s="273">
        <f ca="1">(COUNTA(OFFSET(D698,0,WEEKDAY($A$3,2)):AF698))+IF(AND((_xlfn.DAYS((EOMONTH($A$3,0)),$A$3)=27),(WEEKDAY($A$3,2))=1),0,(COUNTA(E698:(OFFSET(D698,0,(_xlfn.DAYS((EOMONTH($A$3,0)),$A$3))+(WEEKDAY($A$3,2))-28)))))</f>
        <v>2</v>
      </c>
    </row>
    <row r="699" spans="1:36" x14ac:dyDescent="0.25">
      <c r="A699" s="200" t="s">
        <v>187</v>
      </c>
      <c r="B699" s="177" t="s">
        <v>391</v>
      </c>
      <c r="C699" s="177">
        <v>1</v>
      </c>
      <c r="D699" s="177">
        <v>515</v>
      </c>
      <c r="E699" s="183" t="s">
        <v>495</v>
      </c>
      <c r="F699" s="174"/>
      <c r="G699" s="174"/>
      <c r="H699" s="174"/>
      <c r="I699" s="174"/>
      <c r="J699" s="175"/>
      <c r="K699" s="175"/>
      <c r="L699" s="174"/>
      <c r="M699" s="174"/>
      <c r="N699" s="174"/>
      <c r="O699" s="174"/>
      <c r="P699" s="174"/>
      <c r="Q699" s="175"/>
      <c r="R699" s="175"/>
      <c r="S699" s="174"/>
      <c r="T699" s="174"/>
      <c r="U699" s="174"/>
      <c r="V699" s="174"/>
      <c r="W699" s="174"/>
      <c r="X699" s="175"/>
      <c r="Y699" s="175"/>
      <c r="Z699" s="174"/>
      <c r="AA699" s="174"/>
      <c r="AB699" s="174"/>
      <c r="AC699" s="174"/>
      <c r="AD699" s="174"/>
      <c r="AE699" s="175"/>
      <c r="AF699" s="176"/>
      <c r="AG699" s="185"/>
      <c r="AH699" s="185"/>
      <c r="AI699" s="201"/>
      <c r="AJ699" s="273">
        <f ca="1">(COUNTA(OFFSET(D699,0,WEEKDAY($A$3,2)):AF699))+IF(AND((_xlfn.DAYS((EOMONTH($A$3,0)),$A$3)=27),(WEEKDAY($A$3,2))=1),0,(COUNTA(E699:(OFFSET(D699,0,(_xlfn.DAYS((EOMONTH($A$3,0)),$A$3))+(WEEKDAY($A$3,2))-28)))))</f>
        <v>1</v>
      </c>
    </row>
    <row r="700" spans="1:36" x14ac:dyDescent="0.25">
      <c r="A700" s="200" t="s">
        <v>188</v>
      </c>
      <c r="B700" s="177" t="s">
        <v>346</v>
      </c>
      <c r="C700" s="177">
        <v>4</v>
      </c>
      <c r="D700" s="177">
        <v>35</v>
      </c>
      <c r="E700" s="183" t="s">
        <v>495</v>
      </c>
      <c r="F700" s="174"/>
      <c r="G700" s="174"/>
      <c r="H700" s="174"/>
      <c r="I700" s="174"/>
      <c r="J700" s="175"/>
      <c r="K700" s="175"/>
      <c r="L700" s="183" t="s">
        <v>495</v>
      </c>
      <c r="M700" s="174"/>
      <c r="N700" s="174"/>
      <c r="O700" s="174"/>
      <c r="P700" s="174"/>
      <c r="Q700" s="175"/>
      <c r="R700" s="175"/>
      <c r="S700" s="183" t="s">
        <v>495</v>
      </c>
      <c r="T700" s="174"/>
      <c r="U700" s="174"/>
      <c r="V700" s="174"/>
      <c r="W700" s="174"/>
      <c r="X700" s="175"/>
      <c r="Y700" s="175"/>
      <c r="Z700" s="183" t="s">
        <v>495</v>
      </c>
      <c r="AA700" s="174"/>
      <c r="AB700" s="174"/>
      <c r="AC700" s="174"/>
      <c r="AD700" s="174"/>
      <c r="AE700" s="175"/>
      <c r="AF700" s="176"/>
      <c r="AG700" s="185"/>
      <c r="AH700" s="185"/>
      <c r="AI700" s="201"/>
      <c r="AJ700" s="273">
        <f ca="1">(COUNTA(OFFSET(D700,0,WEEKDAY($A$3,2)):AF700))+IF(AND((_xlfn.DAYS((EOMONTH($A$3,0)),$A$3)=27),(WEEKDAY($A$3,2))=1),0,(COUNTA(E700:(OFFSET(D700,0,(_xlfn.DAYS((EOMONTH($A$3,0)),$A$3))+(WEEKDAY($A$3,2))-28)))))</f>
        <v>4</v>
      </c>
    </row>
    <row r="701" spans="1:36" x14ac:dyDescent="0.25">
      <c r="A701" s="200" t="s">
        <v>188</v>
      </c>
      <c r="B701" s="177" t="s">
        <v>347</v>
      </c>
      <c r="C701" s="177">
        <v>4</v>
      </c>
      <c r="D701" s="177">
        <v>1</v>
      </c>
      <c r="E701" s="183" t="s">
        <v>495</v>
      </c>
      <c r="F701" s="174"/>
      <c r="G701" s="174"/>
      <c r="H701" s="174"/>
      <c r="I701" s="174"/>
      <c r="J701" s="175"/>
      <c r="K701" s="175"/>
      <c r="L701" s="183" t="s">
        <v>495</v>
      </c>
      <c r="M701" s="174"/>
      <c r="N701" s="174"/>
      <c r="O701" s="174"/>
      <c r="P701" s="174"/>
      <c r="Q701" s="175"/>
      <c r="R701" s="175"/>
      <c r="S701" s="183" t="s">
        <v>495</v>
      </c>
      <c r="T701" s="174"/>
      <c r="U701" s="174"/>
      <c r="V701" s="174"/>
      <c r="W701" s="174"/>
      <c r="X701" s="175"/>
      <c r="Y701" s="175"/>
      <c r="Z701" s="183" t="s">
        <v>495</v>
      </c>
      <c r="AA701" s="174"/>
      <c r="AB701" s="174"/>
      <c r="AC701" s="174"/>
      <c r="AD701" s="174"/>
      <c r="AE701" s="175"/>
      <c r="AF701" s="176"/>
      <c r="AG701" s="185"/>
      <c r="AH701" s="185"/>
      <c r="AI701" s="201"/>
      <c r="AJ701" s="273">
        <f ca="1">(COUNTA(OFFSET(D701,0,WEEKDAY($A$3,2)):AF701))+IF(AND((_xlfn.DAYS((EOMONTH($A$3,0)),$A$3)=27),(WEEKDAY($A$3,2))=1),0,(COUNTA(E701:(OFFSET(D701,0,(_xlfn.DAYS((EOMONTH($A$3,0)),$A$3))+(WEEKDAY($A$3,2))-28)))))</f>
        <v>4</v>
      </c>
    </row>
    <row r="702" spans="1:36" x14ac:dyDescent="0.25">
      <c r="A702" s="200" t="s">
        <v>188</v>
      </c>
      <c r="B702" s="177" t="s">
        <v>350</v>
      </c>
      <c r="C702" s="177">
        <v>2</v>
      </c>
      <c r="D702" s="177">
        <v>150</v>
      </c>
      <c r="E702" s="183" t="s">
        <v>495</v>
      </c>
      <c r="F702" s="174"/>
      <c r="G702" s="174"/>
      <c r="H702" s="174"/>
      <c r="I702" s="174"/>
      <c r="J702" s="175"/>
      <c r="K702" s="175"/>
      <c r="L702" s="174"/>
      <c r="M702" s="174"/>
      <c r="N702" s="174"/>
      <c r="O702" s="174"/>
      <c r="P702" s="174"/>
      <c r="Q702" s="175"/>
      <c r="R702" s="175"/>
      <c r="S702" s="183" t="s">
        <v>495</v>
      </c>
      <c r="T702" s="174"/>
      <c r="U702" s="174"/>
      <c r="V702" s="174"/>
      <c r="W702" s="174"/>
      <c r="X702" s="175"/>
      <c r="Y702" s="175"/>
      <c r="Z702" s="174"/>
      <c r="AA702" s="174"/>
      <c r="AB702" s="174"/>
      <c r="AC702" s="174"/>
      <c r="AD702" s="174"/>
      <c r="AE702" s="175"/>
      <c r="AF702" s="176"/>
      <c r="AG702" s="185"/>
      <c r="AH702" s="185"/>
      <c r="AI702" s="201"/>
      <c r="AJ702" s="273">
        <f ca="1">(COUNTA(OFFSET(D702,0,WEEKDAY($A$3,2)):AF702))+IF(AND((_xlfn.DAYS((EOMONTH($A$3,0)),$A$3)=27),(WEEKDAY($A$3,2))=1),0,(COUNTA(E702:(OFFSET(D702,0,(_xlfn.DAYS((EOMONTH($A$3,0)),$A$3))+(WEEKDAY($A$3,2))-28)))))</f>
        <v>2</v>
      </c>
    </row>
    <row r="703" spans="1:36" x14ac:dyDescent="0.25">
      <c r="A703" s="200" t="s">
        <v>188</v>
      </c>
      <c r="B703" s="177" t="s">
        <v>391</v>
      </c>
      <c r="C703" s="177">
        <v>1</v>
      </c>
      <c r="D703" s="177">
        <v>250</v>
      </c>
      <c r="E703" s="183" t="s">
        <v>495</v>
      </c>
      <c r="F703" s="174"/>
      <c r="G703" s="174"/>
      <c r="H703" s="174"/>
      <c r="I703" s="174"/>
      <c r="J703" s="175"/>
      <c r="K703" s="175"/>
      <c r="L703" s="174"/>
      <c r="M703" s="174"/>
      <c r="N703" s="174"/>
      <c r="O703" s="174"/>
      <c r="P703" s="174"/>
      <c r="Q703" s="175"/>
      <c r="R703" s="175"/>
      <c r="S703" s="174"/>
      <c r="T703" s="174"/>
      <c r="U703" s="174"/>
      <c r="V703" s="174"/>
      <c r="W703" s="174"/>
      <c r="X703" s="175"/>
      <c r="Y703" s="175"/>
      <c r="Z703" s="174"/>
      <c r="AA703" s="174"/>
      <c r="AB703" s="174"/>
      <c r="AC703" s="174"/>
      <c r="AD703" s="174"/>
      <c r="AE703" s="175"/>
      <c r="AF703" s="176"/>
      <c r="AG703" s="185"/>
      <c r="AH703" s="185"/>
      <c r="AI703" s="201"/>
      <c r="AJ703" s="273">
        <f ca="1">(COUNTA(OFFSET(D703,0,WEEKDAY($A$3,2)):AF703))+IF(AND((_xlfn.DAYS((EOMONTH($A$3,0)),$A$3)=27),(WEEKDAY($A$3,2))=1),0,(COUNTA(E703:(OFFSET(D703,0,(_xlfn.DAYS((EOMONTH($A$3,0)),$A$3))+(WEEKDAY($A$3,2))-28)))))</f>
        <v>1</v>
      </c>
    </row>
    <row r="704" spans="1:36" x14ac:dyDescent="0.25">
      <c r="A704" s="200" t="s">
        <v>189</v>
      </c>
      <c r="B704" s="177" t="s">
        <v>346</v>
      </c>
      <c r="C704" s="177">
        <v>2</v>
      </c>
      <c r="D704" s="177">
        <v>60</v>
      </c>
      <c r="E704" s="183" t="s">
        <v>495</v>
      </c>
      <c r="F704" s="174"/>
      <c r="G704" s="174"/>
      <c r="H704" s="174"/>
      <c r="I704" s="174"/>
      <c r="J704" s="175"/>
      <c r="K704" s="175"/>
      <c r="L704" s="174"/>
      <c r="M704" s="174"/>
      <c r="N704" s="174"/>
      <c r="O704" s="174"/>
      <c r="P704" s="174"/>
      <c r="Q704" s="175"/>
      <c r="R704" s="175"/>
      <c r="S704" s="183" t="s">
        <v>495</v>
      </c>
      <c r="T704" s="174"/>
      <c r="U704" s="174"/>
      <c r="V704" s="174"/>
      <c r="W704" s="174"/>
      <c r="X704" s="175"/>
      <c r="Y704" s="175"/>
      <c r="Z704" s="174"/>
      <c r="AA704" s="174"/>
      <c r="AB704" s="174"/>
      <c r="AC704" s="174"/>
      <c r="AD704" s="174"/>
      <c r="AE704" s="175"/>
      <c r="AF704" s="176"/>
      <c r="AG704" s="185"/>
      <c r="AH704" s="185"/>
      <c r="AI704" s="201"/>
      <c r="AJ704" s="273">
        <f ca="1">(COUNTA(OFFSET(D704,0,WEEKDAY($A$3,2)):AF704))+IF(AND((_xlfn.DAYS((EOMONTH($A$3,0)),$A$3)=27),(WEEKDAY($A$3,2))=1),0,(COUNTA(E704:(OFFSET(D704,0,(_xlfn.DAYS((EOMONTH($A$3,0)),$A$3))+(WEEKDAY($A$3,2))-28)))))</f>
        <v>2</v>
      </c>
    </row>
    <row r="705" spans="1:36" x14ac:dyDescent="0.25">
      <c r="A705" s="200" t="s">
        <v>189</v>
      </c>
      <c r="B705" s="177" t="s">
        <v>347</v>
      </c>
      <c r="C705" s="177">
        <v>4</v>
      </c>
      <c r="D705" s="177">
        <v>2</v>
      </c>
      <c r="E705" s="183" t="s">
        <v>495</v>
      </c>
      <c r="F705" s="174"/>
      <c r="G705" s="174"/>
      <c r="H705" s="174"/>
      <c r="I705" s="174"/>
      <c r="J705" s="175"/>
      <c r="K705" s="175"/>
      <c r="L705" s="183" t="s">
        <v>495</v>
      </c>
      <c r="M705" s="174"/>
      <c r="N705" s="174"/>
      <c r="O705" s="174"/>
      <c r="P705" s="174"/>
      <c r="Q705" s="175"/>
      <c r="R705" s="175"/>
      <c r="S705" s="183" t="s">
        <v>495</v>
      </c>
      <c r="T705" s="174"/>
      <c r="U705" s="174"/>
      <c r="V705" s="174"/>
      <c r="W705" s="174"/>
      <c r="X705" s="175"/>
      <c r="Y705" s="175"/>
      <c r="Z705" s="183" t="s">
        <v>495</v>
      </c>
      <c r="AA705" s="174"/>
      <c r="AB705" s="174"/>
      <c r="AC705" s="174"/>
      <c r="AD705" s="174"/>
      <c r="AE705" s="175"/>
      <c r="AF705" s="176"/>
      <c r="AG705" s="185"/>
      <c r="AH705" s="185"/>
      <c r="AI705" s="201"/>
      <c r="AJ705" s="273">
        <f ca="1">(COUNTA(OFFSET(D705,0,WEEKDAY($A$3,2)):AF705))+IF(AND((_xlfn.DAYS((EOMONTH($A$3,0)),$A$3)=27),(WEEKDAY($A$3,2))=1),0,(COUNTA(E705:(OFFSET(D705,0,(_xlfn.DAYS((EOMONTH($A$3,0)),$A$3))+(WEEKDAY($A$3,2))-28)))))</f>
        <v>4</v>
      </c>
    </row>
    <row r="706" spans="1:36" x14ac:dyDescent="0.25">
      <c r="A706" s="200" t="s">
        <v>189</v>
      </c>
      <c r="B706" s="177" t="s">
        <v>350</v>
      </c>
      <c r="C706" s="177">
        <v>2</v>
      </c>
      <c r="D706" s="177">
        <v>1425</v>
      </c>
      <c r="E706" s="183" t="s">
        <v>495</v>
      </c>
      <c r="F706" s="174"/>
      <c r="G706" s="174"/>
      <c r="H706" s="174"/>
      <c r="I706" s="174"/>
      <c r="J706" s="175"/>
      <c r="K706" s="175"/>
      <c r="L706" s="174"/>
      <c r="M706" s="174"/>
      <c r="N706" s="174"/>
      <c r="O706" s="174"/>
      <c r="P706" s="174"/>
      <c r="Q706" s="175"/>
      <c r="R706" s="175"/>
      <c r="S706" s="183" t="s">
        <v>495</v>
      </c>
      <c r="T706" s="174"/>
      <c r="U706" s="174"/>
      <c r="V706" s="174"/>
      <c r="W706" s="174"/>
      <c r="X706" s="175"/>
      <c r="Y706" s="175"/>
      <c r="Z706" s="174"/>
      <c r="AA706" s="174"/>
      <c r="AB706" s="174"/>
      <c r="AC706" s="174"/>
      <c r="AD706" s="174"/>
      <c r="AE706" s="175"/>
      <c r="AF706" s="176"/>
      <c r="AG706" s="185"/>
      <c r="AH706" s="185"/>
      <c r="AI706" s="201"/>
      <c r="AJ706" s="273">
        <f ca="1">(COUNTA(OFFSET(D706,0,WEEKDAY($A$3,2)):AF706))+IF(AND((_xlfn.DAYS((EOMONTH($A$3,0)),$A$3)=27),(WEEKDAY($A$3,2))=1),0,(COUNTA(E706:(OFFSET(D706,0,(_xlfn.DAYS((EOMONTH($A$3,0)),$A$3))+(WEEKDAY($A$3,2))-28)))))</f>
        <v>2</v>
      </c>
    </row>
    <row r="707" spans="1:36" x14ac:dyDescent="0.25">
      <c r="A707" s="200" t="s">
        <v>189</v>
      </c>
      <c r="B707" s="177" t="s">
        <v>391</v>
      </c>
      <c r="C707" s="177">
        <v>1</v>
      </c>
      <c r="D707" s="177">
        <v>1140</v>
      </c>
      <c r="E707" s="183" t="s">
        <v>495</v>
      </c>
      <c r="F707" s="174"/>
      <c r="G707" s="174"/>
      <c r="H707" s="174"/>
      <c r="I707" s="174"/>
      <c r="J707" s="175"/>
      <c r="K707" s="175"/>
      <c r="L707" s="174"/>
      <c r="M707" s="174"/>
      <c r="N707" s="174"/>
      <c r="O707" s="174"/>
      <c r="P707" s="174"/>
      <c r="Q707" s="175"/>
      <c r="R707" s="175"/>
      <c r="S707" s="174"/>
      <c r="T707" s="174"/>
      <c r="U707" s="174"/>
      <c r="V707" s="174"/>
      <c r="W707" s="174"/>
      <c r="X707" s="175"/>
      <c r="Y707" s="175"/>
      <c r="Z707" s="174"/>
      <c r="AA707" s="174"/>
      <c r="AB707" s="174"/>
      <c r="AC707" s="174"/>
      <c r="AD707" s="174"/>
      <c r="AE707" s="175"/>
      <c r="AF707" s="176"/>
      <c r="AG707" s="185"/>
      <c r="AH707" s="185"/>
      <c r="AI707" s="201"/>
      <c r="AJ707" s="273">
        <f ca="1">(COUNTA(OFFSET(D707,0,WEEKDAY($A$3,2)):AF707))+IF(AND((_xlfn.DAYS((EOMONTH($A$3,0)),$A$3)=27),(WEEKDAY($A$3,2))=1),0,(COUNTA(E707:(OFFSET(D707,0,(_xlfn.DAYS((EOMONTH($A$3,0)),$A$3))+(WEEKDAY($A$3,2))-28)))))</f>
        <v>1</v>
      </c>
    </row>
    <row r="708" spans="1:36" x14ac:dyDescent="0.25">
      <c r="A708" s="200" t="s">
        <v>190</v>
      </c>
      <c r="B708" s="177" t="s">
        <v>347</v>
      </c>
      <c r="C708" s="177">
        <v>2</v>
      </c>
      <c r="D708" s="177">
        <v>6</v>
      </c>
      <c r="E708" s="183" t="s">
        <v>495</v>
      </c>
      <c r="F708" s="174"/>
      <c r="G708" s="174"/>
      <c r="H708" s="174"/>
      <c r="I708" s="174"/>
      <c r="J708" s="175"/>
      <c r="K708" s="175"/>
      <c r="L708" s="174"/>
      <c r="M708" s="174"/>
      <c r="N708" s="174"/>
      <c r="O708" s="174"/>
      <c r="P708" s="174"/>
      <c r="Q708" s="175"/>
      <c r="R708" s="175"/>
      <c r="S708" s="183" t="s">
        <v>495</v>
      </c>
      <c r="T708" s="174"/>
      <c r="U708" s="174"/>
      <c r="V708" s="174"/>
      <c r="W708" s="174"/>
      <c r="X708" s="175"/>
      <c r="Y708" s="175"/>
      <c r="Z708" s="174"/>
      <c r="AA708" s="174"/>
      <c r="AB708" s="174"/>
      <c r="AC708" s="174"/>
      <c r="AD708" s="174"/>
      <c r="AE708" s="175"/>
      <c r="AF708" s="176"/>
      <c r="AG708" s="185"/>
      <c r="AH708" s="185"/>
      <c r="AI708" s="201"/>
      <c r="AJ708" s="273">
        <f ca="1">(COUNTA(OFFSET(D708,0,WEEKDAY($A$3,2)):AF708))+IF(AND((_xlfn.DAYS((EOMONTH($A$3,0)),$A$3)=27),(WEEKDAY($A$3,2))=1),0,(COUNTA(E708:(OFFSET(D708,0,(_xlfn.DAYS((EOMONTH($A$3,0)),$A$3))+(WEEKDAY($A$3,2))-28)))))</f>
        <v>2</v>
      </c>
    </row>
    <row r="709" spans="1:36" x14ac:dyDescent="0.25">
      <c r="A709" s="200" t="s">
        <v>190</v>
      </c>
      <c r="B709" s="177" t="s">
        <v>350</v>
      </c>
      <c r="C709" s="177">
        <v>4</v>
      </c>
      <c r="D709" s="177">
        <v>5237</v>
      </c>
      <c r="E709" s="183" t="s">
        <v>495</v>
      </c>
      <c r="F709" s="174"/>
      <c r="G709" s="174"/>
      <c r="H709" s="174"/>
      <c r="I709" s="174"/>
      <c r="J709" s="175"/>
      <c r="K709" s="175"/>
      <c r="L709" s="183" t="s">
        <v>495</v>
      </c>
      <c r="M709" s="174"/>
      <c r="N709" s="174"/>
      <c r="O709" s="174"/>
      <c r="P709" s="174"/>
      <c r="Q709" s="175"/>
      <c r="R709" s="175"/>
      <c r="S709" s="183" t="s">
        <v>495</v>
      </c>
      <c r="T709" s="174"/>
      <c r="U709" s="174"/>
      <c r="V709" s="174"/>
      <c r="W709" s="174"/>
      <c r="X709" s="175"/>
      <c r="Y709" s="175"/>
      <c r="Z709" s="183" t="s">
        <v>495</v>
      </c>
      <c r="AA709" s="174"/>
      <c r="AB709" s="174"/>
      <c r="AC709" s="174"/>
      <c r="AD709" s="174"/>
      <c r="AE709" s="175"/>
      <c r="AF709" s="176"/>
      <c r="AG709" s="185"/>
      <c r="AH709" s="185"/>
      <c r="AI709" s="201"/>
      <c r="AJ709" s="273">
        <f ca="1">(COUNTA(OFFSET(D709,0,WEEKDAY($A$3,2)):AF709))+IF(AND((_xlfn.DAYS((EOMONTH($A$3,0)),$A$3)=27),(WEEKDAY($A$3,2))=1),0,(COUNTA(E709:(OFFSET(D709,0,(_xlfn.DAYS((EOMONTH($A$3,0)),$A$3))+(WEEKDAY($A$3,2))-28)))))</f>
        <v>4</v>
      </c>
    </row>
    <row r="710" spans="1:36" x14ac:dyDescent="0.25">
      <c r="A710" s="200" t="s">
        <v>190</v>
      </c>
      <c r="B710" s="177" t="s">
        <v>391</v>
      </c>
      <c r="C710" s="177">
        <v>1</v>
      </c>
      <c r="D710" s="177">
        <v>508</v>
      </c>
      <c r="E710" s="183" t="s">
        <v>495</v>
      </c>
      <c r="F710" s="174"/>
      <c r="G710" s="174"/>
      <c r="H710" s="174"/>
      <c r="I710" s="174"/>
      <c r="J710" s="175"/>
      <c r="K710" s="175"/>
      <c r="L710" s="174"/>
      <c r="M710" s="174"/>
      <c r="N710" s="174"/>
      <c r="O710" s="174"/>
      <c r="P710" s="174"/>
      <c r="Q710" s="175"/>
      <c r="R710" s="175"/>
      <c r="S710" s="174"/>
      <c r="T710" s="174"/>
      <c r="U710" s="174"/>
      <c r="V710" s="174"/>
      <c r="W710" s="174"/>
      <c r="X710" s="175"/>
      <c r="Y710" s="175"/>
      <c r="Z710" s="174"/>
      <c r="AA710" s="174"/>
      <c r="AB710" s="174"/>
      <c r="AC710" s="174"/>
      <c r="AD710" s="174"/>
      <c r="AE710" s="175"/>
      <c r="AF710" s="176"/>
      <c r="AG710" s="185"/>
      <c r="AH710" s="185"/>
      <c r="AI710" s="201"/>
      <c r="AJ710" s="273">
        <f ca="1">(COUNTA(OFFSET(D710,0,WEEKDAY($A$3,2)):AF710))+IF(AND((_xlfn.DAYS((EOMONTH($A$3,0)),$A$3)=27),(WEEKDAY($A$3,2))=1),0,(COUNTA(E710:(OFFSET(D710,0,(_xlfn.DAYS((EOMONTH($A$3,0)),$A$3))+(WEEKDAY($A$3,2))-28)))))</f>
        <v>1</v>
      </c>
    </row>
    <row r="711" spans="1:36" x14ac:dyDescent="0.25">
      <c r="A711" s="200" t="s">
        <v>191</v>
      </c>
      <c r="B711" s="177" t="s">
        <v>350</v>
      </c>
      <c r="C711" s="177">
        <v>2</v>
      </c>
      <c r="D711" s="177">
        <v>189</v>
      </c>
      <c r="E711" s="183" t="s">
        <v>495</v>
      </c>
      <c r="F711" s="174"/>
      <c r="G711" s="174"/>
      <c r="H711" s="174"/>
      <c r="I711" s="174"/>
      <c r="J711" s="175"/>
      <c r="K711" s="175"/>
      <c r="L711" s="174"/>
      <c r="M711" s="174"/>
      <c r="N711" s="174"/>
      <c r="O711" s="174"/>
      <c r="P711" s="174"/>
      <c r="Q711" s="175"/>
      <c r="R711" s="175"/>
      <c r="S711" s="183" t="s">
        <v>495</v>
      </c>
      <c r="T711" s="174"/>
      <c r="U711" s="174"/>
      <c r="V711" s="174"/>
      <c r="W711" s="174"/>
      <c r="X711" s="175"/>
      <c r="Y711" s="175"/>
      <c r="Z711" s="174"/>
      <c r="AA711" s="174"/>
      <c r="AB711" s="174"/>
      <c r="AC711" s="174"/>
      <c r="AD711" s="174"/>
      <c r="AE711" s="175"/>
      <c r="AF711" s="176"/>
      <c r="AG711" s="185"/>
      <c r="AH711" s="185"/>
      <c r="AI711" s="201"/>
      <c r="AJ711" s="273">
        <f ca="1">(COUNTA(OFFSET(D711,0,WEEKDAY($A$3,2)):AF711))+IF(AND((_xlfn.DAYS((EOMONTH($A$3,0)),$A$3)=27),(WEEKDAY($A$3,2))=1),0,(COUNTA(E711:(OFFSET(D711,0,(_xlfn.DAYS((EOMONTH($A$3,0)),$A$3))+(WEEKDAY($A$3,2))-28)))))</f>
        <v>2</v>
      </c>
    </row>
    <row r="712" spans="1:36" x14ac:dyDescent="0.25">
      <c r="A712" s="200" t="s">
        <v>191</v>
      </c>
      <c r="B712" s="177" t="s">
        <v>391</v>
      </c>
      <c r="C712" s="177">
        <v>1</v>
      </c>
      <c r="D712" s="177">
        <v>1405</v>
      </c>
      <c r="E712" s="183" t="s">
        <v>495</v>
      </c>
      <c r="F712" s="174"/>
      <c r="G712" s="174"/>
      <c r="H712" s="174"/>
      <c r="I712" s="174"/>
      <c r="J712" s="175"/>
      <c r="K712" s="175"/>
      <c r="L712" s="174"/>
      <c r="M712" s="174"/>
      <c r="N712" s="174"/>
      <c r="O712" s="174"/>
      <c r="P712" s="174"/>
      <c r="Q712" s="175"/>
      <c r="R712" s="175"/>
      <c r="S712" s="174"/>
      <c r="T712" s="174"/>
      <c r="U712" s="174"/>
      <c r="V712" s="174"/>
      <c r="W712" s="174"/>
      <c r="X712" s="175"/>
      <c r="Y712" s="175"/>
      <c r="Z712" s="174"/>
      <c r="AA712" s="174"/>
      <c r="AB712" s="174"/>
      <c r="AC712" s="174"/>
      <c r="AD712" s="174"/>
      <c r="AE712" s="175"/>
      <c r="AF712" s="176"/>
      <c r="AG712" s="185"/>
      <c r="AH712" s="185"/>
      <c r="AI712" s="201"/>
      <c r="AJ712" s="273">
        <f ca="1">(COUNTA(OFFSET(D712,0,WEEKDAY($A$3,2)):AF712))+IF(AND((_xlfn.DAYS((EOMONTH($A$3,0)),$A$3)=27),(WEEKDAY($A$3,2))=1),0,(COUNTA(E712:(OFFSET(D712,0,(_xlfn.DAYS((EOMONTH($A$3,0)),$A$3))+(WEEKDAY($A$3,2))-28)))))</f>
        <v>1</v>
      </c>
    </row>
    <row r="713" spans="1:36" x14ac:dyDescent="0.25">
      <c r="A713" s="200" t="s">
        <v>192</v>
      </c>
      <c r="B713" s="177" t="s">
        <v>346</v>
      </c>
      <c r="C713" s="177">
        <v>2</v>
      </c>
      <c r="D713" s="177">
        <v>6</v>
      </c>
      <c r="E713" s="183" t="s">
        <v>495</v>
      </c>
      <c r="F713" s="174"/>
      <c r="G713" s="174"/>
      <c r="H713" s="174"/>
      <c r="I713" s="174"/>
      <c r="J713" s="175"/>
      <c r="K713" s="175"/>
      <c r="L713" s="174"/>
      <c r="M713" s="174"/>
      <c r="N713" s="174"/>
      <c r="O713" s="174"/>
      <c r="P713" s="174"/>
      <c r="Q713" s="175"/>
      <c r="R713" s="175"/>
      <c r="S713" s="183" t="s">
        <v>495</v>
      </c>
      <c r="T713" s="174"/>
      <c r="U713" s="174"/>
      <c r="V713" s="174"/>
      <c r="W713" s="174"/>
      <c r="X713" s="175"/>
      <c r="Y713" s="175"/>
      <c r="Z713" s="174"/>
      <c r="AA713" s="174"/>
      <c r="AB713" s="174"/>
      <c r="AC713" s="174"/>
      <c r="AD713" s="174"/>
      <c r="AE713" s="175"/>
      <c r="AF713" s="176"/>
      <c r="AG713" s="185"/>
      <c r="AH713" s="185"/>
      <c r="AI713" s="201"/>
      <c r="AJ713" s="273">
        <f ca="1">(COUNTA(OFFSET(D713,0,WEEKDAY($A$3,2)):AF713))+IF(AND((_xlfn.DAYS((EOMONTH($A$3,0)),$A$3)=27),(WEEKDAY($A$3,2))=1),0,(COUNTA(E713:(OFFSET(D713,0,(_xlfn.DAYS((EOMONTH($A$3,0)),$A$3))+(WEEKDAY($A$3,2))-28)))))</f>
        <v>2</v>
      </c>
    </row>
    <row r="714" spans="1:36" x14ac:dyDescent="0.25">
      <c r="A714" s="200" t="s">
        <v>192</v>
      </c>
      <c r="B714" s="177" t="s">
        <v>347</v>
      </c>
      <c r="C714" s="177">
        <v>4</v>
      </c>
      <c r="D714" s="177">
        <v>1</v>
      </c>
      <c r="E714" s="183" t="s">
        <v>495</v>
      </c>
      <c r="F714" s="174"/>
      <c r="G714" s="174"/>
      <c r="H714" s="174"/>
      <c r="I714" s="174"/>
      <c r="J714" s="175"/>
      <c r="K714" s="175"/>
      <c r="L714" s="183" t="s">
        <v>495</v>
      </c>
      <c r="M714" s="174"/>
      <c r="N714" s="174"/>
      <c r="O714" s="174"/>
      <c r="P714" s="174"/>
      <c r="Q714" s="175"/>
      <c r="R714" s="175"/>
      <c r="S714" s="183" t="s">
        <v>495</v>
      </c>
      <c r="T714" s="174"/>
      <c r="U714" s="174"/>
      <c r="V714" s="174"/>
      <c r="W714" s="174"/>
      <c r="X714" s="175"/>
      <c r="Y714" s="175"/>
      <c r="Z714" s="183" t="s">
        <v>495</v>
      </c>
      <c r="AA714" s="174"/>
      <c r="AB714" s="174"/>
      <c r="AC714" s="174"/>
      <c r="AD714" s="174"/>
      <c r="AE714" s="175"/>
      <c r="AF714" s="176"/>
      <c r="AG714" s="185"/>
      <c r="AH714" s="185"/>
      <c r="AI714" s="201"/>
      <c r="AJ714" s="273">
        <f ca="1">(COUNTA(OFFSET(D714,0,WEEKDAY($A$3,2)):AF714))+IF(AND((_xlfn.DAYS((EOMONTH($A$3,0)),$A$3)=27),(WEEKDAY($A$3,2))=1),0,(COUNTA(E714:(OFFSET(D714,0,(_xlfn.DAYS((EOMONTH($A$3,0)),$A$3))+(WEEKDAY($A$3,2))-28)))))</f>
        <v>4</v>
      </c>
    </row>
    <row r="715" spans="1:36" x14ac:dyDescent="0.25">
      <c r="A715" s="200" t="s">
        <v>192</v>
      </c>
      <c r="B715" s="177" t="s">
        <v>350</v>
      </c>
      <c r="C715" s="177">
        <v>2</v>
      </c>
      <c r="D715" s="177">
        <v>240</v>
      </c>
      <c r="E715" s="183" t="s">
        <v>495</v>
      </c>
      <c r="F715" s="174"/>
      <c r="G715" s="174"/>
      <c r="H715" s="174"/>
      <c r="I715" s="174"/>
      <c r="J715" s="175"/>
      <c r="K715" s="175"/>
      <c r="L715" s="174"/>
      <c r="M715" s="174"/>
      <c r="N715" s="174"/>
      <c r="O715" s="174"/>
      <c r="P715" s="174"/>
      <c r="Q715" s="175"/>
      <c r="R715" s="175"/>
      <c r="S715" s="183" t="s">
        <v>495</v>
      </c>
      <c r="T715" s="174"/>
      <c r="U715" s="174"/>
      <c r="V715" s="174"/>
      <c r="W715" s="174"/>
      <c r="X715" s="175"/>
      <c r="Y715" s="175"/>
      <c r="Z715" s="174"/>
      <c r="AA715" s="174"/>
      <c r="AB715" s="174"/>
      <c r="AC715" s="174"/>
      <c r="AD715" s="174"/>
      <c r="AE715" s="175"/>
      <c r="AF715" s="176"/>
      <c r="AG715" s="185"/>
      <c r="AH715" s="185"/>
      <c r="AI715" s="201"/>
      <c r="AJ715" s="273">
        <f ca="1">(COUNTA(OFFSET(D715,0,WEEKDAY($A$3,2)):AF715))+IF(AND((_xlfn.DAYS((EOMONTH($A$3,0)),$A$3)=27),(WEEKDAY($A$3,2))=1),0,(COUNTA(E715:(OFFSET(D715,0,(_xlfn.DAYS((EOMONTH($A$3,0)),$A$3))+(WEEKDAY($A$3,2))-28)))))</f>
        <v>2</v>
      </c>
    </row>
    <row r="716" spans="1:36" x14ac:dyDescent="0.25">
      <c r="A716" s="200" t="s">
        <v>192</v>
      </c>
      <c r="B716" s="177" t="s">
        <v>391</v>
      </c>
      <c r="C716" s="177">
        <v>1</v>
      </c>
      <c r="D716" s="177">
        <v>400</v>
      </c>
      <c r="E716" s="183" t="s">
        <v>495</v>
      </c>
      <c r="F716" s="174"/>
      <c r="G716" s="174"/>
      <c r="H716" s="174"/>
      <c r="I716" s="174"/>
      <c r="J716" s="175"/>
      <c r="K716" s="175"/>
      <c r="L716" s="174"/>
      <c r="M716" s="174"/>
      <c r="N716" s="174"/>
      <c r="O716" s="174"/>
      <c r="P716" s="174"/>
      <c r="Q716" s="175"/>
      <c r="R716" s="175"/>
      <c r="S716" s="174"/>
      <c r="T716" s="174"/>
      <c r="U716" s="174"/>
      <c r="V716" s="174"/>
      <c r="W716" s="174"/>
      <c r="X716" s="175"/>
      <c r="Y716" s="175"/>
      <c r="Z716" s="174"/>
      <c r="AA716" s="174"/>
      <c r="AB716" s="174"/>
      <c r="AC716" s="174"/>
      <c r="AD716" s="174"/>
      <c r="AE716" s="175"/>
      <c r="AF716" s="176"/>
      <c r="AG716" s="185"/>
      <c r="AH716" s="185"/>
      <c r="AI716" s="201"/>
      <c r="AJ716" s="273">
        <f ca="1">(COUNTA(OFFSET(D716,0,WEEKDAY($A$3,2)):AF716))+IF(AND((_xlfn.DAYS((EOMONTH($A$3,0)),$A$3)=27),(WEEKDAY($A$3,2))=1),0,(COUNTA(E716:(OFFSET(D716,0,(_xlfn.DAYS((EOMONTH($A$3,0)),$A$3))+(WEEKDAY($A$3,2))-28)))))</f>
        <v>1</v>
      </c>
    </row>
    <row r="717" spans="1:36" x14ac:dyDescent="0.25">
      <c r="A717" s="200" t="s">
        <v>193</v>
      </c>
      <c r="B717" s="177" t="s">
        <v>347</v>
      </c>
      <c r="C717" s="177">
        <v>4</v>
      </c>
      <c r="D717" s="177">
        <v>8</v>
      </c>
      <c r="E717" s="183" t="s">
        <v>495</v>
      </c>
      <c r="F717" s="174"/>
      <c r="G717" s="174"/>
      <c r="H717" s="174"/>
      <c r="I717" s="174"/>
      <c r="J717" s="175"/>
      <c r="K717" s="175"/>
      <c r="L717" s="183" t="s">
        <v>495</v>
      </c>
      <c r="M717" s="174"/>
      <c r="N717" s="174"/>
      <c r="O717" s="174"/>
      <c r="P717" s="174"/>
      <c r="Q717" s="175"/>
      <c r="R717" s="175"/>
      <c r="S717" s="183" t="s">
        <v>495</v>
      </c>
      <c r="T717" s="174"/>
      <c r="U717" s="174"/>
      <c r="V717" s="174"/>
      <c r="W717" s="174"/>
      <c r="X717" s="175"/>
      <c r="Y717" s="175"/>
      <c r="Z717" s="183" t="s">
        <v>495</v>
      </c>
      <c r="AA717" s="174"/>
      <c r="AB717" s="174"/>
      <c r="AC717" s="174"/>
      <c r="AD717" s="174"/>
      <c r="AE717" s="175"/>
      <c r="AF717" s="176"/>
      <c r="AG717" s="185"/>
      <c r="AH717" s="185"/>
      <c r="AI717" s="201"/>
      <c r="AJ717" s="273">
        <f ca="1">(COUNTA(OFFSET(D717,0,WEEKDAY($A$3,2)):AF717))+IF(AND((_xlfn.DAYS((EOMONTH($A$3,0)),$A$3)=27),(WEEKDAY($A$3,2))=1),0,(COUNTA(E717:(OFFSET(D717,0,(_xlfn.DAYS((EOMONTH($A$3,0)),$A$3))+(WEEKDAY($A$3,2))-28)))))</f>
        <v>4</v>
      </c>
    </row>
    <row r="718" spans="1:36" x14ac:dyDescent="0.25">
      <c r="A718" s="200" t="s">
        <v>193</v>
      </c>
      <c r="B718" s="177" t="s">
        <v>350</v>
      </c>
      <c r="C718" s="177">
        <v>4</v>
      </c>
      <c r="D718" s="177">
        <v>773</v>
      </c>
      <c r="E718" s="183" t="s">
        <v>495</v>
      </c>
      <c r="F718" s="174"/>
      <c r="G718" s="174"/>
      <c r="H718" s="174"/>
      <c r="I718" s="174"/>
      <c r="J718" s="175"/>
      <c r="K718" s="175"/>
      <c r="L718" s="183" t="s">
        <v>495</v>
      </c>
      <c r="M718" s="174"/>
      <c r="N718" s="174"/>
      <c r="O718" s="174"/>
      <c r="P718" s="174"/>
      <c r="Q718" s="175"/>
      <c r="R718" s="175"/>
      <c r="S718" s="183" t="s">
        <v>495</v>
      </c>
      <c r="T718" s="174"/>
      <c r="U718" s="174"/>
      <c r="V718" s="174"/>
      <c r="W718" s="174"/>
      <c r="X718" s="175"/>
      <c r="Y718" s="175"/>
      <c r="Z718" s="183" t="s">
        <v>495</v>
      </c>
      <c r="AA718" s="174"/>
      <c r="AB718" s="174"/>
      <c r="AC718" s="174"/>
      <c r="AD718" s="174"/>
      <c r="AE718" s="175"/>
      <c r="AF718" s="176"/>
      <c r="AG718" s="185"/>
      <c r="AH718" s="185"/>
      <c r="AI718" s="201"/>
      <c r="AJ718" s="273">
        <f ca="1">(COUNTA(OFFSET(D718,0,WEEKDAY($A$3,2)):AF718))+IF(AND((_xlfn.DAYS((EOMONTH($A$3,0)),$A$3)=27),(WEEKDAY($A$3,2))=1),0,(COUNTA(E718:(OFFSET(D718,0,(_xlfn.DAYS((EOMONTH($A$3,0)),$A$3))+(WEEKDAY($A$3,2))-28)))))</f>
        <v>4</v>
      </c>
    </row>
    <row r="719" spans="1:36" x14ac:dyDescent="0.25">
      <c r="A719" s="200" t="s">
        <v>193</v>
      </c>
      <c r="B719" s="177" t="s">
        <v>350</v>
      </c>
      <c r="C719" s="177">
        <v>12</v>
      </c>
      <c r="D719" s="177">
        <v>115</v>
      </c>
      <c r="E719" s="183" t="s">
        <v>495</v>
      </c>
      <c r="F719" s="174"/>
      <c r="G719" s="183" t="s">
        <v>495</v>
      </c>
      <c r="H719" s="174"/>
      <c r="I719" s="183" t="s">
        <v>495</v>
      </c>
      <c r="J719" s="175"/>
      <c r="K719" s="175"/>
      <c r="L719" s="183" t="s">
        <v>495</v>
      </c>
      <c r="M719" s="174"/>
      <c r="N719" s="183" t="s">
        <v>495</v>
      </c>
      <c r="O719" s="174"/>
      <c r="P719" s="183" t="s">
        <v>495</v>
      </c>
      <c r="Q719" s="175"/>
      <c r="R719" s="175"/>
      <c r="S719" s="183" t="s">
        <v>495</v>
      </c>
      <c r="T719" s="174"/>
      <c r="U719" s="183" t="s">
        <v>495</v>
      </c>
      <c r="V719" s="174"/>
      <c r="W719" s="183" t="s">
        <v>495</v>
      </c>
      <c r="X719" s="175"/>
      <c r="Y719" s="175"/>
      <c r="Z719" s="183" t="s">
        <v>495</v>
      </c>
      <c r="AA719" s="174"/>
      <c r="AB719" s="183" t="s">
        <v>495</v>
      </c>
      <c r="AC719" s="174"/>
      <c r="AD719" s="183" t="s">
        <v>495</v>
      </c>
      <c r="AE719" s="175"/>
      <c r="AF719" s="176"/>
      <c r="AG719" s="185"/>
      <c r="AH719" s="185"/>
      <c r="AI719" s="201"/>
      <c r="AJ719" s="273">
        <f ca="1">(COUNTA(OFFSET(D719,0,WEEKDAY($A$3,2)):AF719))+IF(AND((_xlfn.DAYS((EOMONTH($A$3,0)),$A$3)=27),(WEEKDAY($A$3,2))=1),0,(COUNTA(E719:(OFFSET(D719,0,(_xlfn.DAYS((EOMONTH($A$3,0)),$A$3))+(WEEKDAY($A$3,2))-28)))))</f>
        <v>12</v>
      </c>
    </row>
    <row r="720" spans="1:36" x14ac:dyDescent="0.25">
      <c r="A720" s="200" t="s">
        <v>193</v>
      </c>
      <c r="B720" s="177" t="s">
        <v>391</v>
      </c>
      <c r="C720" s="177">
        <v>1</v>
      </c>
      <c r="D720" s="177">
        <v>1312</v>
      </c>
      <c r="E720" s="183" t="s">
        <v>495</v>
      </c>
      <c r="F720" s="174"/>
      <c r="G720" s="174"/>
      <c r="H720" s="174"/>
      <c r="I720" s="174"/>
      <c r="J720" s="175"/>
      <c r="K720" s="175"/>
      <c r="L720" s="174"/>
      <c r="M720" s="174"/>
      <c r="N720" s="174"/>
      <c r="O720" s="174"/>
      <c r="P720" s="174"/>
      <c r="Q720" s="175"/>
      <c r="R720" s="175"/>
      <c r="S720" s="174"/>
      <c r="T720" s="174"/>
      <c r="U720" s="174"/>
      <c r="V720" s="174"/>
      <c r="W720" s="174"/>
      <c r="X720" s="175"/>
      <c r="Y720" s="175"/>
      <c r="Z720" s="174"/>
      <c r="AA720" s="174"/>
      <c r="AB720" s="174"/>
      <c r="AC720" s="174"/>
      <c r="AD720" s="174"/>
      <c r="AE720" s="175"/>
      <c r="AF720" s="176"/>
      <c r="AG720" s="185"/>
      <c r="AH720" s="185"/>
      <c r="AI720" s="201"/>
      <c r="AJ720" s="273">
        <f ca="1">(COUNTA(OFFSET(D720,0,WEEKDAY($A$3,2)):AF720))+IF(AND((_xlfn.DAYS((EOMONTH($A$3,0)),$A$3)=27),(WEEKDAY($A$3,2))=1),0,(COUNTA(E720:(OFFSET(D720,0,(_xlfn.DAYS((EOMONTH($A$3,0)),$A$3))+(WEEKDAY($A$3,2))-28)))))</f>
        <v>1</v>
      </c>
    </row>
    <row r="721" spans="1:36" x14ac:dyDescent="0.25">
      <c r="A721" s="200" t="s">
        <v>194</v>
      </c>
      <c r="B721" s="177" t="s">
        <v>346</v>
      </c>
      <c r="C721" s="177">
        <v>2</v>
      </c>
      <c r="D721" s="177">
        <v>20</v>
      </c>
      <c r="E721" s="183" t="s">
        <v>495</v>
      </c>
      <c r="F721" s="174"/>
      <c r="G721" s="174"/>
      <c r="H721" s="174"/>
      <c r="I721" s="174"/>
      <c r="J721" s="175"/>
      <c r="K721" s="175"/>
      <c r="L721" s="174"/>
      <c r="M721" s="174"/>
      <c r="N721" s="174"/>
      <c r="O721" s="174"/>
      <c r="P721" s="174"/>
      <c r="Q721" s="175"/>
      <c r="R721" s="175"/>
      <c r="S721" s="183" t="s">
        <v>495</v>
      </c>
      <c r="T721" s="174"/>
      <c r="U721" s="174"/>
      <c r="V721" s="174"/>
      <c r="W721" s="174"/>
      <c r="X721" s="175"/>
      <c r="Y721" s="175"/>
      <c r="Z721" s="174"/>
      <c r="AA721" s="174"/>
      <c r="AB721" s="174"/>
      <c r="AC721" s="174"/>
      <c r="AD721" s="174"/>
      <c r="AE721" s="175"/>
      <c r="AF721" s="176"/>
      <c r="AG721" s="185"/>
      <c r="AH721" s="185"/>
      <c r="AI721" s="201"/>
      <c r="AJ721" s="273">
        <f ca="1">(COUNTA(OFFSET(D721,0,WEEKDAY($A$3,2)):AF721))+IF(AND((_xlfn.DAYS((EOMONTH($A$3,0)),$A$3)=27),(WEEKDAY($A$3,2))=1),0,(COUNTA(E721:(OFFSET(D721,0,(_xlfn.DAYS((EOMONTH($A$3,0)),$A$3))+(WEEKDAY($A$3,2))-28)))))</f>
        <v>2</v>
      </c>
    </row>
    <row r="722" spans="1:36" x14ac:dyDescent="0.25">
      <c r="A722" s="200" t="s">
        <v>194</v>
      </c>
      <c r="B722" s="177" t="s">
        <v>347</v>
      </c>
      <c r="C722" s="177">
        <v>4</v>
      </c>
      <c r="D722" s="177">
        <v>1</v>
      </c>
      <c r="E722" s="183" t="s">
        <v>495</v>
      </c>
      <c r="F722" s="174"/>
      <c r="G722" s="174"/>
      <c r="H722" s="174"/>
      <c r="I722" s="174"/>
      <c r="J722" s="175"/>
      <c r="K722" s="175"/>
      <c r="L722" s="183" t="s">
        <v>495</v>
      </c>
      <c r="M722" s="174"/>
      <c r="N722" s="174"/>
      <c r="O722" s="174"/>
      <c r="P722" s="174"/>
      <c r="Q722" s="175"/>
      <c r="R722" s="175"/>
      <c r="S722" s="183" t="s">
        <v>495</v>
      </c>
      <c r="T722" s="174"/>
      <c r="U722" s="174"/>
      <c r="V722" s="174"/>
      <c r="W722" s="174"/>
      <c r="X722" s="175"/>
      <c r="Y722" s="175"/>
      <c r="Z722" s="183" t="s">
        <v>495</v>
      </c>
      <c r="AA722" s="174"/>
      <c r="AB722" s="174"/>
      <c r="AC722" s="174"/>
      <c r="AD722" s="174"/>
      <c r="AE722" s="175"/>
      <c r="AF722" s="176"/>
      <c r="AG722" s="185"/>
      <c r="AH722" s="185"/>
      <c r="AI722" s="201"/>
      <c r="AJ722" s="273">
        <f ca="1">(COUNTA(OFFSET(D722,0,WEEKDAY($A$3,2)):AF722))+IF(AND((_xlfn.DAYS((EOMONTH($A$3,0)),$A$3)=27),(WEEKDAY($A$3,2))=1),0,(COUNTA(E722:(OFFSET(D722,0,(_xlfn.DAYS((EOMONTH($A$3,0)),$A$3))+(WEEKDAY($A$3,2))-28)))))</f>
        <v>4</v>
      </c>
    </row>
    <row r="723" spans="1:36" x14ac:dyDescent="0.25">
      <c r="A723" s="200" t="s">
        <v>194</v>
      </c>
      <c r="B723" s="177" t="s">
        <v>350</v>
      </c>
      <c r="C723" s="177">
        <v>2</v>
      </c>
      <c r="D723" s="177">
        <v>130</v>
      </c>
      <c r="E723" s="183" t="s">
        <v>495</v>
      </c>
      <c r="F723" s="174"/>
      <c r="G723" s="174"/>
      <c r="H723" s="174"/>
      <c r="I723" s="174"/>
      <c r="J723" s="175"/>
      <c r="K723" s="175"/>
      <c r="L723" s="174"/>
      <c r="M723" s="174"/>
      <c r="N723" s="174"/>
      <c r="O723" s="174"/>
      <c r="P723" s="174"/>
      <c r="Q723" s="175"/>
      <c r="R723" s="175"/>
      <c r="S723" s="183" t="s">
        <v>495</v>
      </c>
      <c r="T723" s="174"/>
      <c r="U723" s="174"/>
      <c r="V723" s="174"/>
      <c r="W723" s="174"/>
      <c r="X723" s="175"/>
      <c r="Y723" s="175"/>
      <c r="Z723" s="174"/>
      <c r="AA723" s="174"/>
      <c r="AB723" s="174"/>
      <c r="AC723" s="174"/>
      <c r="AD723" s="174"/>
      <c r="AE723" s="175"/>
      <c r="AF723" s="176"/>
      <c r="AG723" s="185"/>
      <c r="AH723" s="185"/>
      <c r="AI723" s="201"/>
      <c r="AJ723" s="273">
        <f ca="1">(COUNTA(OFFSET(D723,0,WEEKDAY($A$3,2)):AF723))+IF(AND((_xlfn.DAYS((EOMONTH($A$3,0)),$A$3)=27),(WEEKDAY($A$3,2))=1),0,(COUNTA(E723:(OFFSET(D723,0,(_xlfn.DAYS((EOMONTH($A$3,0)),$A$3))+(WEEKDAY($A$3,2))-28)))))</f>
        <v>2</v>
      </c>
    </row>
    <row r="724" spans="1:36" x14ac:dyDescent="0.25">
      <c r="A724" s="200" t="s">
        <v>194</v>
      </c>
      <c r="B724" s="177" t="s">
        <v>391</v>
      </c>
      <c r="C724" s="177">
        <v>1</v>
      </c>
      <c r="D724" s="177">
        <v>130</v>
      </c>
      <c r="E724" s="183" t="s">
        <v>495</v>
      </c>
      <c r="F724" s="174"/>
      <c r="G724" s="174"/>
      <c r="H724" s="174"/>
      <c r="I724" s="174"/>
      <c r="J724" s="175"/>
      <c r="K724" s="175"/>
      <c r="L724" s="174"/>
      <c r="M724" s="174"/>
      <c r="N724" s="174"/>
      <c r="O724" s="174"/>
      <c r="P724" s="174"/>
      <c r="Q724" s="175"/>
      <c r="R724" s="175"/>
      <c r="S724" s="174"/>
      <c r="T724" s="174"/>
      <c r="U724" s="174"/>
      <c r="V724" s="174"/>
      <c r="W724" s="174"/>
      <c r="X724" s="175"/>
      <c r="Y724" s="175"/>
      <c r="Z724" s="174"/>
      <c r="AA724" s="174"/>
      <c r="AB724" s="174"/>
      <c r="AC724" s="174"/>
      <c r="AD724" s="174"/>
      <c r="AE724" s="175"/>
      <c r="AF724" s="176"/>
      <c r="AG724" s="185"/>
      <c r="AH724" s="185"/>
      <c r="AI724" s="201"/>
      <c r="AJ724" s="273">
        <f ca="1">(COUNTA(OFFSET(D724,0,WEEKDAY($A$3,2)):AF724))+IF(AND((_xlfn.DAYS((EOMONTH($A$3,0)),$A$3)=27),(WEEKDAY($A$3,2))=1),0,(COUNTA(E724:(OFFSET(D724,0,(_xlfn.DAYS((EOMONTH($A$3,0)),$A$3))+(WEEKDAY($A$3,2))-28)))))</f>
        <v>1</v>
      </c>
    </row>
    <row r="725" spans="1:36" x14ac:dyDescent="0.25">
      <c r="A725" s="200" t="s">
        <v>302</v>
      </c>
      <c r="B725" s="177" t="s">
        <v>346</v>
      </c>
      <c r="C725" s="177">
        <v>4</v>
      </c>
      <c r="D725" s="177">
        <v>40</v>
      </c>
      <c r="E725" s="183" t="s">
        <v>495</v>
      </c>
      <c r="F725" s="174"/>
      <c r="G725" s="174"/>
      <c r="H725" s="174"/>
      <c r="I725" s="174"/>
      <c r="J725" s="175"/>
      <c r="K725" s="175"/>
      <c r="L725" s="183" t="s">
        <v>495</v>
      </c>
      <c r="M725" s="174"/>
      <c r="N725" s="174"/>
      <c r="O725" s="174"/>
      <c r="P725" s="174"/>
      <c r="Q725" s="175"/>
      <c r="R725" s="175"/>
      <c r="S725" s="183" t="s">
        <v>495</v>
      </c>
      <c r="T725" s="174"/>
      <c r="U725" s="174"/>
      <c r="V725" s="174"/>
      <c r="W725" s="174"/>
      <c r="X725" s="175"/>
      <c r="Y725" s="175"/>
      <c r="Z725" s="183" t="s">
        <v>495</v>
      </c>
      <c r="AA725" s="174"/>
      <c r="AB725" s="174"/>
      <c r="AC725" s="174"/>
      <c r="AD725" s="174"/>
      <c r="AE725" s="175"/>
      <c r="AF725" s="176"/>
      <c r="AG725" s="185"/>
      <c r="AH725" s="185"/>
      <c r="AI725" s="201"/>
      <c r="AJ725" s="273">
        <f ca="1">(COUNTA(OFFSET(D725,0,WEEKDAY($A$3,2)):AF725))+IF(AND((_xlfn.DAYS((EOMONTH($A$3,0)),$A$3)=27),(WEEKDAY($A$3,2))=1),0,(COUNTA(E725:(OFFSET(D725,0,(_xlfn.DAYS((EOMONTH($A$3,0)),$A$3))+(WEEKDAY($A$3,2))-28)))))</f>
        <v>4</v>
      </c>
    </row>
    <row r="726" spans="1:36" x14ac:dyDescent="0.25">
      <c r="A726" s="200" t="s">
        <v>302</v>
      </c>
      <c r="B726" s="177" t="s">
        <v>347</v>
      </c>
      <c r="C726" s="177">
        <v>2</v>
      </c>
      <c r="D726" s="177">
        <v>1</v>
      </c>
      <c r="E726" s="183" t="s">
        <v>495</v>
      </c>
      <c r="F726" s="174"/>
      <c r="G726" s="174"/>
      <c r="H726" s="174"/>
      <c r="I726" s="174"/>
      <c r="J726" s="175"/>
      <c r="K726" s="175"/>
      <c r="L726" s="174"/>
      <c r="M726" s="174"/>
      <c r="N726" s="174"/>
      <c r="O726" s="174"/>
      <c r="P726" s="174"/>
      <c r="Q726" s="175"/>
      <c r="R726" s="175"/>
      <c r="S726" s="183" t="s">
        <v>495</v>
      </c>
      <c r="T726" s="174"/>
      <c r="U726" s="174"/>
      <c r="V726" s="174"/>
      <c r="W726" s="174"/>
      <c r="X726" s="175"/>
      <c r="Y726" s="175"/>
      <c r="Z726" s="174"/>
      <c r="AA726" s="174"/>
      <c r="AB726" s="174"/>
      <c r="AC726" s="174"/>
      <c r="AD726" s="174"/>
      <c r="AE726" s="175"/>
      <c r="AF726" s="176"/>
      <c r="AG726" s="185"/>
      <c r="AH726" s="185"/>
      <c r="AI726" s="201"/>
      <c r="AJ726" s="273">
        <f ca="1">(COUNTA(OFFSET(D726,0,WEEKDAY($A$3,2)):AF726))+IF(AND((_xlfn.DAYS((EOMONTH($A$3,0)),$A$3)=27),(WEEKDAY($A$3,2))=1),0,(COUNTA(E726:(OFFSET(D726,0,(_xlfn.DAYS((EOMONTH($A$3,0)),$A$3))+(WEEKDAY($A$3,2))-28)))))</f>
        <v>2</v>
      </c>
    </row>
    <row r="727" spans="1:36" x14ac:dyDescent="0.25">
      <c r="A727" s="200" t="s">
        <v>302</v>
      </c>
      <c r="B727" s="177" t="s">
        <v>350</v>
      </c>
      <c r="C727" s="177">
        <v>4</v>
      </c>
      <c r="D727" s="177">
        <v>175</v>
      </c>
      <c r="E727" s="183" t="s">
        <v>495</v>
      </c>
      <c r="F727" s="174"/>
      <c r="G727" s="174"/>
      <c r="H727" s="174"/>
      <c r="I727" s="174"/>
      <c r="J727" s="175"/>
      <c r="K727" s="175"/>
      <c r="L727" s="183" t="s">
        <v>495</v>
      </c>
      <c r="M727" s="174"/>
      <c r="N727" s="174"/>
      <c r="O727" s="174"/>
      <c r="P727" s="174"/>
      <c r="Q727" s="175"/>
      <c r="R727" s="175"/>
      <c r="S727" s="183" t="s">
        <v>495</v>
      </c>
      <c r="T727" s="174"/>
      <c r="U727" s="174"/>
      <c r="V727" s="174"/>
      <c r="W727" s="174"/>
      <c r="X727" s="175"/>
      <c r="Y727" s="175"/>
      <c r="Z727" s="183" t="s">
        <v>495</v>
      </c>
      <c r="AA727" s="174"/>
      <c r="AB727" s="174"/>
      <c r="AC727" s="174"/>
      <c r="AD727" s="174"/>
      <c r="AE727" s="175"/>
      <c r="AF727" s="176"/>
      <c r="AG727" s="185"/>
      <c r="AH727" s="185"/>
      <c r="AI727" s="201"/>
      <c r="AJ727" s="273">
        <f ca="1">(COUNTA(OFFSET(D727,0,WEEKDAY($A$3,2)):AF727))+IF(AND((_xlfn.DAYS((EOMONTH($A$3,0)),$A$3)=27),(WEEKDAY($A$3,2))=1),0,(COUNTA(E727:(OFFSET(D727,0,(_xlfn.DAYS((EOMONTH($A$3,0)),$A$3))+(WEEKDAY($A$3,2))-28)))))</f>
        <v>4</v>
      </c>
    </row>
    <row r="728" spans="1:36" x14ac:dyDescent="0.25">
      <c r="A728" s="200" t="s">
        <v>302</v>
      </c>
      <c r="B728" s="177" t="s">
        <v>391</v>
      </c>
      <c r="C728" s="177">
        <v>1</v>
      </c>
      <c r="D728" s="177">
        <v>90</v>
      </c>
      <c r="E728" s="183" t="s">
        <v>495</v>
      </c>
      <c r="F728" s="174"/>
      <c r="G728" s="174"/>
      <c r="H728" s="174"/>
      <c r="I728" s="174"/>
      <c r="J728" s="175"/>
      <c r="K728" s="175"/>
      <c r="L728" s="174"/>
      <c r="M728" s="174"/>
      <c r="N728" s="174"/>
      <c r="O728" s="174"/>
      <c r="P728" s="174"/>
      <c r="Q728" s="175"/>
      <c r="R728" s="175"/>
      <c r="S728" s="174"/>
      <c r="T728" s="174"/>
      <c r="U728" s="174"/>
      <c r="V728" s="174"/>
      <c r="W728" s="174"/>
      <c r="X728" s="175"/>
      <c r="Y728" s="175"/>
      <c r="Z728" s="174"/>
      <c r="AA728" s="174"/>
      <c r="AB728" s="174"/>
      <c r="AC728" s="174"/>
      <c r="AD728" s="174"/>
      <c r="AE728" s="175"/>
      <c r="AF728" s="176"/>
      <c r="AG728" s="185"/>
      <c r="AH728" s="185"/>
      <c r="AI728" s="201"/>
      <c r="AJ728" s="273">
        <f ca="1">(COUNTA(OFFSET(D728,0,WEEKDAY($A$3,2)):AF728))+IF(AND((_xlfn.DAYS((EOMONTH($A$3,0)),$A$3)=27),(WEEKDAY($A$3,2))=1),0,(COUNTA(E728:(OFFSET(D728,0,(_xlfn.DAYS((EOMONTH($A$3,0)),$A$3))+(WEEKDAY($A$3,2))-28)))))</f>
        <v>1</v>
      </c>
    </row>
    <row r="729" spans="1:36" x14ac:dyDescent="0.25">
      <c r="A729" s="200" t="s">
        <v>195</v>
      </c>
      <c r="B729" s="177" t="s">
        <v>346</v>
      </c>
      <c r="C729" s="177">
        <v>2</v>
      </c>
      <c r="D729" s="177">
        <v>15</v>
      </c>
      <c r="E729" s="183" t="s">
        <v>495</v>
      </c>
      <c r="F729" s="174"/>
      <c r="G729" s="174"/>
      <c r="H729" s="174"/>
      <c r="I729" s="174"/>
      <c r="J729" s="175"/>
      <c r="K729" s="175"/>
      <c r="L729" s="174"/>
      <c r="M729" s="174"/>
      <c r="N729" s="174"/>
      <c r="O729" s="174"/>
      <c r="P729" s="174"/>
      <c r="Q729" s="175"/>
      <c r="R729" s="175"/>
      <c r="S729" s="183" t="s">
        <v>495</v>
      </c>
      <c r="T729" s="174"/>
      <c r="U729" s="174"/>
      <c r="V729" s="174"/>
      <c r="W729" s="174"/>
      <c r="X729" s="175"/>
      <c r="Y729" s="175"/>
      <c r="Z729" s="174"/>
      <c r="AA729" s="174"/>
      <c r="AB729" s="174"/>
      <c r="AC729" s="174"/>
      <c r="AD729" s="174"/>
      <c r="AE729" s="175"/>
      <c r="AF729" s="176"/>
      <c r="AG729" s="185"/>
      <c r="AH729" s="185"/>
      <c r="AI729" s="201"/>
      <c r="AJ729" s="273">
        <f ca="1">(COUNTA(OFFSET(D729,0,WEEKDAY($A$3,2)):AF729))+IF(AND((_xlfn.DAYS((EOMONTH($A$3,0)),$A$3)=27),(WEEKDAY($A$3,2))=1),0,(COUNTA(E729:(OFFSET(D729,0,(_xlfn.DAYS((EOMONTH($A$3,0)),$A$3))+(WEEKDAY($A$3,2))-28)))))</f>
        <v>2</v>
      </c>
    </row>
    <row r="730" spans="1:36" x14ac:dyDescent="0.25">
      <c r="A730" s="200" t="s">
        <v>195</v>
      </c>
      <c r="B730" s="177" t="s">
        <v>347</v>
      </c>
      <c r="C730" s="177">
        <v>4</v>
      </c>
      <c r="D730" s="177">
        <v>1</v>
      </c>
      <c r="E730" s="183" t="s">
        <v>495</v>
      </c>
      <c r="F730" s="174"/>
      <c r="G730" s="174"/>
      <c r="H730" s="174"/>
      <c r="I730" s="174"/>
      <c r="J730" s="175"/>
      <c r="K730" s="175"/>
      <c r="L730" s="183" t="s">
        <v>495</v>
      </c>
      <c r="M730" s="174"/>
      <c r="N730" s="174"/>
      <c r="O730" s="174"/>
      <c r="P730" s="174"/>
      <c r="Q730" s="175"/>
      <c r="R730" s="175"/>
      <c r="S730" s="183" t="s">
        <v>495</v>
      </c>
      <c r="T730" s="174"/>
      <c r="U730" s="174"/>
      <c r="V730" s="174"/>
      <c r="W730" s="174"/>
      <c r="X730" s="175"/>
      <c r="Y730" s="175"/>
      <c r="Z730" s="183" t="s">
        <v>495</v>
      </c>
      <c r="AA730" s="174"/>
      <c r="AB730" s="174"/>
      <c r="AC730" s="174"/>
      <c r="AD730" s="174"/>
      <c r="AE730" s="175"/>
      <c r="AF730" s="176"/>
      <c r="AG730" s="185"/>
      <c r="AH730" s="185"/>
      <c r="AI730" s="201"/>
      <c r="AJ730" s="273">
        <f ca="1">(COUNTA(OFFSET(D730,0,WEEKDAY($A$3,2)):AF730))+IF(AND((_xlfn.DAYS((EOMONTH($A$3,0)),$A$3)=27),(WEEKDAY($A$3,2))=1),0,(COUNTA(E730:(OFFSET(D730,0,(_xlfn.DAYS((EOMONTH($A$3,0)),$A$3))+(WEEKDAY($A$3,2))-28)))))</f>
        <v>4</v>
      </c>
    </row>
    <row r="731" spans="1:36" x14ac:dyDescent="0.25">
      <c r="A731" s="200" t="s">
        <v>195</v>
      </c>
      <c r="B731" s="177" t="s">
        <v>350</v>
      </c>
      <c r="C731" s="177">
        <v>2</v>
      </c>
      <c r="D731" s="177">
        <v>183</v>
      </c>
      <c r="E731" s="183" t="s">
        <v>495</v>
      </c>
      <c r="F731" s="174"/>
      <c r="G731" s="174"/>
      <c r="H731" s="174"/>
      <c r="I731" s="174"/>
      <c r="J731" s="175"/>
      <c r="K731" s="175"/>
      <c r="L731" s="174"/>
      <c r="M731" s="174"/>
      <c r="N731" s="174"/>
      <c r="O731" s="174"/>
      <c r="P731" s="174"/>
      <c r="Q731" s="175"/>
      <c r="R731" s="175"/>
      <c r="S731" s="183" t="s">
        <v>495</v>
      </c>
      <c r="T731" s="174"/>
      <c r="U731" s="174"/>
      <c r="V731" s="174"/>
      <c r="W731" s="174"/>
      <c r="X731" s="175"/>
      <c r="Y731" s="175"/>
      <c r="Z731" s="174"/>
      <c r="AA731" s="174"/>
      <c r="AB731" s="174"/>
      <c r="AC731" s="174"/>
      <c r="AD731" s="174"/>
      <c r="AE731" s="175"/>
      <c r="AF731" s="176"/>
      <c r="AG731" s="185"/>
      <c r="AH731" s="185"/>
      <c r="AI731" s="201"/>
      <c r="AJ731" s="273">
        <f ca="1">(COUNTA(OFFSET(D731,0,WEEKDAY($A$3,2)):AF731))+IF(AND((_xlfn.DAYS((EOMONTH($A$3,0)),$A$3)=27),(WEEKDAY($A$3,2))=1),0,(COUNTA(E731:(OFFSET(D731,0,(_xlfn.DAYS((EOMONTH($A$3,0)),$A$3))+(WEEKDAY($A$3,2))-28)))))</f>
        <v>2</v>
      </c>
    </row>
    <row r="732" spans="1:36" x14ac:dyDescent="0.25">
      <c r="A732" s="200" t="s">
        <v>195</v>
      </c>
      <c r="B732" s="177" t="s">
        <v>391</v>
      </c>
      <c r="C732" s="177">
        <v>1</v>
      </c>
      <c r="D732" s="177">
        <v>183</v>
      </c>
      <c r="E732" s="183" t="s">
        <v>495</v>
      </c>
      <c r="F732" s="174"/>
      <c r="G732" s="174"/>
      <c r="H732" s="174"/>
      <c r="I732" s="174"/>
      <c r="J732" s="175"/>
      <c r="K732" s="175"/>
      <c r="L732" s="174"/>
      <c r="M732" s="174"/>
      <c r="N732" s="174"/>
      <c r="O732" s="174"/>
      <c r="P732" s="174"/>
      <c r="Q732" s="175"/>
      <c r="R732" s="175"/>
      <c r="S732" s="174"/>
      <c r="T732" s="174"/>
      <c r="U732" s="174"/>
      <c r="V732" s="174"/>
      <c r="W732" s="174"/>
      <c r="X732" s="175"/>
      <c r="Y732" s="175"/>
      <c r="Z732" s="174"/>
      <c r="AA732" s="174"/>
      <c r="AB732" s="174"/>
      <c r="AC732" s="174"/>
      <c r="AD732" s="174"/>
      <c r="AE732" s="175"/>
      <c r="AF732" s="176"/>
      <c r="AG732" s="185"/>
      <c r="AH732" s="185"/>
      <c r="AI732" s="201"/>
      <c r="AJ732" s="273">
        <f ca="1">(COUNTA(OFFSET(D732,0,WEEKDAY($A$3,2)):AF732))+IF(AND((_xlfn.DAYS((EOMONTH($A$3,0)),$A$3)=27),(WEEKDAY($A$3,2))=1),0,(COUNTA(E732:(OFFSET(D732,0,(_xlfn.DAYS((EOMONTH($A$3,0)),$A$3))+(WEEKDAY($A$3,2))-28)))))</f>
        <v>1</v>
      </c>
    </row>
    <row r="733" spans="1:36" x14ac:dyDescent="0.25">
      <c r="A733" s="200" t="s">
        <v>49</v>
      </c>
      <c r="B733" s="177" t="s">
        <v>345</v>
      </c>
      <c r="C733" s="177">
        <v>4</v>
      </c>
      <c r="D733" s="177">
        <v>2</v>
      </c>
      <c r="E733" s="183" t="s">
        <v>495</v>
      </c>
      <c r="F733" s="174"/>
      <c r="G733" s="174"/>
      <c r="H733" s="174"/>
      <c r="I733" s="174"/>
      <c r="J733" s="175"/>
      <c r="K733" s="175"/>
      <c r="L733" s="183" t="s">
        <v>495</v>
      </c>
      <c r="M733" s="174"/>
      <c r="N733" s="174"/>
      <c r="O733" s="174"/>
      <c r="P733" s="174"/>
      <c r="Q733" s="175"/>
      <c r="R733" s="175"/>
      <c r="S733" s="183" t="s">
        <v>495</v>
      </c>
      <c r="T733" s="174"/>
      <c r="U733" s="174"/>
      <c r="V733" s="174"/>
      <c r="W733" s="174"/>
      <c r="X733" s="175"/>
      <c r="Y733" s="175"/>
      <c r="Z733" s="183" t="s">
        <v>495</v>
      </c>
      <c r="AA733" s="174"/>
      <c r="AB733" s="174"/>
      <c r="AC733" s="174"/>
      <c r="AD733" s="174"/>
      <c r="AE733" s="175"/>
      <c r="AF733" s="176"/>
      <c r="AG733" s="185"/>
      <c r="AH733" s="185"/>
      <c r="AI733" s="201"/>
      <c r="AJ733" s="273">
        <f ca="1">(COUNTA(OFFSET(D733,0,WEEKDAY($A$3,2)):AF733))+IF(AND((_xlfn.DAYS((EOMONTH($A$3,0)),$A$3)=27),(WEEKDAY($A$3,2))=1),0,(COUNTA(E733:(OFFSET(D733,0,(_xlfn.DAYS((EOMONTH($A$3,0)),$A$3))+(WEEKDAY($A$3,2))-28)))))</f>
        <v>4</v>
      </c>
    </row>
    <row r="734" spans="1:36" x14ac:dyDescent="0.25">
      <c r="A734" s="200" t="s">
        <v>49</v>
      </c>
      <c r="B734" s="177" t="s">
        <v>347</v>
      </c>
      <c r="C734" s="177">
        <v>20</v>
      </c>
      <c r="D734" s="177">
        <v>7</v>
      </c>
      <c r="E734" s="183" t="s">
        <v>495</v>
      </c>
      <c r="F734" s="183" t="s">
        <v>495</v>
      </c>
      <c r="G734" s="183" t="s">
        <v>495</v>
      </c>
      <c r="H734" s="183" t="s">
        <v>495</v>
      </c>
      <c r="I734" s="183" t="s">
        <v>495</v>
      </c>
      <c r="J734" s="175"/>
      <c r="K734" s="175"/>
      <c r="L734" s="183" t="s">
        <v>495</v>
      </c>
      <c r="M734" s="183" t="s">
        <v>495</v>
      </c>
      <c r="N734" s="183" t="s">
        <v>495</v>
      </c>
      <c r="O734" s="183" t="s">
        <v>495</v>
      </c>
      <c r="P734" s="183" t="s">
        <v>495</v>
      </c>
      <c r="Q734" s="175"/>
      <c r="R734" s="175"/>
      <c r="S734" s="183" t="s">
        <v>495</v>
      </c>
      <c r="T734" s="183" t="s">
        <v>495</v>
      </c>
      <c r="U734" s="183" t="s">
        <v>495</v>
      </c>
      <c r="V734" s="183" t="s">
        <v>495</v>
      </c>
      <c r="W734" s="183" t="s">
        <v>495</v>
      </c>
      <c r="X734" s="175"/>
      <c r="Y734" s="175"/>
      <c r="Z734" s="183" t="s">
        <v>495</v>
      </c>
      <c r="AA734" s="183" t="s">
        <v>495</v>
      </c>
      <c r="AB734" s="183" t="s">
        <v>495</v>
      </c>
      <c r="AC734" s="183" t="s">
        <v>495</v>
      </c>
      <c r="AD734" s="183" t="s">
        <v>495</v>
      </c>
      <c r="AE734" s="175"/>
      <c r="AF734" s="176"/>
      <c r="AG734" s="185"/>
      <c r="AH734" s="185"/>
      <c r="AI734" s="201"/>
      <c r="AJ734" s="273">
        <f ca="1">(COUNTA(OFFSET(D734,0,WEEKDAY($A$3,2)):AF734))+IF(AND((_xlfn.DAYS((EOMONTH($A$3,0)),$A$3)=27),(WEEKDAY($A$3,2))=1),0,(COUNTA(E734:(OFFSET(D734,0,(_xlfn.DAYS((EOMONTH($A$3,0)),$A$3))+(WEEKDAY($A$3,2))-28)))))</f>
        <v>20</v>
      </c>
    </row>
    <row r="735" spans="1:36" x14ac:dyDescent="0.25">
      <c r="A735" s="200" t="s">
        <v>49</v>
      </c>
      <c r="B735" s="177" t="s">
        <v>348</v>
      </c>
      <c r="C735" s="177">
        <v>12</v>
      </c>
      <c r="D735" s="177">
        <v>2</v>
      </c>
      <c r="E735" s="183" t="s">
        <v>495</v>
      </c>
      <c r="F735" s="174"/>
      <c r="G735" s="183" t="s">
        <v>495</v>
      </c>
      <c r="H735" s="174"/>
      <c r="I735" s="183" t="s">
        <v>495</v>
      </c>
      <c r="J735" s="175"/>
      <c r="K735" s="175"/>
      <c r="L735" s="183" t="s">
        <v>495</v>
      </c>
      <c r="M735" s="174"/>
      <c r="N735" s="183" t="s">
        <v>495</v>
      </c>
      <c r="O735" s="174"/>
      <c r="P735" s="183" t="s">
        <v>495</v>
      </c>
      <c r="Q735" s="175"/>
      <c r="R735" s="175"/>
      <c r="S735" s="183" t="s">
        <v>495</v>
      </c>
      <c r="T735" s="174"/>
      <c r="U735" s="183" t="s">
        <v>495</v>
      </c>
      <c r="V735" s="174"/>
      <c r="W735" s="183" t="s">
        <v>495</v>
      </c>
      <c r="X735" s="175"/>
      <c r="Y735" s="175"/>
      <c r="Z735" s="183" t="s">
        <v>495</v>
      </c>
      <c r="AA735" s="174"/>
      <c r="AB735" s="183" t="s">
        <v>495</v>
      </c>
      <c r="AC735" s="174"/>
      <c r="AD735" s="183" t="s">
        <v>495</v>
      </c>
      <c r="AE735" s="175"/>
      <c r="AF735" s="176"/>
      <c r="AG735" s="185"/>
      <c r="AH735" s="185"/>
      <c r="AI735" s="201"/>
      <c r="AJ735" s="273">
        <f ca="1">(COUNTA(OFFSET(D735,0,WEEKDAY($A$3,2)):AF735))+IF(AND((_xlfn.DAYS((EOMONTH($A$3,0)),$A$3)=27),(WEEKDAY($A$3,2))=1),0,(COUNTA(E735:(OFFSET(D735,0,(_xlfn.DAYS((EOMONTH($A$3,0)),$A$3))+(WEEKDAY($A$3,2))-28)))))</f>
        <v>12</v>
      </c>
    </row>
    <row r="736" spans="1:36" x14ac:dyDescent="0.25">
      <c r="A736" s="200" t="s">
        <v>49</v>
      </c>
      <c r="B736" s="177" t="s">
        <v>349</v>
      </c>
      <c r="C736" s="177">
        <v>4</v>
      </c>
      <c r="D736" s="177">
        <v>151</v>
      </c>
      <c r="E736" s="183" t="s">
        <v>495</v>
      </c>
      <c r="F736" s="174"/>
      <c r="G736" s="174"/>
      <c r="H736" s="174"/>
      <c r="I736" s="174"/>
      <c r="J736" s="175"/>
      <c r="K736" s="175"/>
      <c r="L736" s="183" t="s">
        <v>495</v>
      </c>
      <c r="M736" s="174"/>
      <c r="N736" s="174"/>
      <c r="O736" s="174"/>
      <c r="P736" s="174"/>
      <c r="Q736" s="175"/>
      <c r="R736" s="175"/>
      <c r="S736" s="183" t="s">
        <v>495</v>
      </c>
      <c r="T736" s="174"/>
      <c r="U736" s="174"/>
      <c r="V736" s="174"/>
      <c r="W736" s="174"/>
      <c r="X736" s="175"/>
      <c r="Y736" s="175"/>
      <c r="Z736" s="183" t="s">
        <v>495</v>
      </c>
      <c r="AA736" s="174"/>
      <c r="AB736" s="174"/>
      <c r="AC736" s="174"/>
      <c r="AD736" s="174"/>
      <c r="AE736" s="175"/>
      <c r="AF736" s="176"/>
      <c r="AG736" s="185"/>
      <c r="AH736" s="185"/>
      <c r="AI736" s="201"/>
      <c r="AJ736" s="273">
        <f ca="1">(COUNTA(OFFSET(D736,0,WEEKDAY($A$3,2)):AF736))+IF(AND((_xlfn.DAYS((EOMONTH($A$3,0)),$A$3)=27),(WEEKDAY($A$3,2))=1),0,(COUNTA(E736:(OFFSET(D736,0,(_xlfn.DAYS((EOMONTH($A$3,0)),$A$3))+(WEEKDAY($A$3,2))-28)))))</f>
        <v>4</v>
      </c>
    </row>
    <row r="737" spans="1:36" x14ac:dyDescent="0.25">
      <c r="A737" s="200" t="s">
        <v>49</v>
      </c>
      <c r="B737" s="177" t="s">
        <v>350</v>
      </c>
      <c r="C737" s="177">
        <v>2</v>
      </c>
      <c r="D737" s="177">
        <v>350</v>
      </c>
      <c r="E737" s="183" t="s">
        <v>495</v>
      </c>
      <c r="F737" s="174"/>
      <c r="G737" s="174"/>
      <c r="H737" s="174"/>
      <c r="I737" s="174"/>
      <c r="J737" s="175"/>
      <c r="K737" s="175"/>
      <c r="L737" s="174"/>
      <c r="M737" s="174"/>
      <c r="N737" s="174"/>
      <c r="O737" s="174"/>
      <c r="P737" s="174"/>
      <c r="Q737" s="175"/>
      <c r="R737" s="175"/>
      <c r="S737" s="183" t="s">
        <v>495</v>
      </c>
      <c r="T737" s="174"/>
      <c r="U737" s="174"/>
      <c r="V737" s="174"/>
      <c r="W737" s="174"/>
      <c r="X737" s="175"/>
      <c r="Y737" s="175"/>
      <c r="Z737" s="174"/>
      <c r="AA737" s="174"/>
      <c r="AB737" s="174"/>
      <c r="AC737" s="174"/>
      <c r="AD737" s="174"/>
      <c r="AE737" s="175"/>
      <c r="AF737" s="176"/>
      <c r="AG737" s="185"/>
      <c r="AH737" s="185"/>
      <c r="AI737" s="201"/>
      <c r="AJ737" s="273">
        <f ca="1">(COUNTA(OFFSET(D737,0,WEEKDAY($A$3,2)):AF737))+IF(AND((_xlfn.DAYS((EOMONTH($A$3,0)),$A$3)=27),(WEEKDAY($A$3,2))=1),0,(COUNTA(E737:(OFFSET(D737,0,(_xlfn.DAYS((EOMONTH($A$3,0)),$A$3))+(WEEKDAY($A$3,2))-28)))))</f>
        <v>2</v>
      </c>
    </row>
    <row r="738" spans="1:36" x14ac:dyDescent="0.25">
      <c r="A738" s="200" t="s">
        <v>49</v>
      </c>
      <c r="B738" s="177" t="s">
        <v>350</v>
      </c>
      <c r="C738" s="177">
        <v>4</v>
      </c>
      <c r="D738" s="177">
        <v>151</v>
      </c>
      <c r="E738" s="183" t="s">
        <v>495</v>
      </c>
      <c r="F738" s="174"/>
      <c r="G738" s="174"/>
      <c r="H738" s="174"/>
      <c r="I738" s="174"/>
      <c r="J738" s="175"/>
      <c r="K738" s="175"/>
      <c r="L738" s="183" t="s">
        <v>495</v>
      </c>
      <c r="M738" s="174"/>
      <c r="N738" s="174"/>
      <c r="O738" s="174"/>
      <c r="P738" s="174"/>
      <c r="Q738" s="175"/>
      <c r="R738" s="175"/>
      <c r="S738" s="183" t="s">
        <v>495</v>
      </c>
      <c r="T738" s="174"/>
      <c r="U738" s="174"/>
      <c r="V738" s="174"/>
      <c r="W738" s="174"/>
      <c r="X738" s="175"/>
      <c r="Y738" s="175"/>
      <c r="Z738" s="183" t="s">
        <v>495</v>
      </c>
      <c r="AA738" s="174"/>
      <c r="AB738" s="174"/>
      <c r="AC738" s="174"/>
      <c r="AD738" s="174"/>
      <c r="AE738" s="175"/>
      <c r="AF738" s="176"/>
      <c r="AG738" s="185"/>
      <c r="AH738" s="185"/>
      <c r="AI738" s="201"/>
      <c r="AJ738" s="273">
        <f ca="1">(COUNTA(OFFSET(D738,0,WEEKDAY($A$3,2)):AF738))+IF(AND((_xlfn.DAYS((EOMONTH($A$3,0)),$A$3)=27),(WEEKDAY($A$3,2))=1),0,(COUNTA(E738:(OFFSET(D738,0,(_xlfn.DAYS((EOMONTH($A$3,0)),$A$3))+(WEEKDAY($A$3,2))-28)))))</f>
        <v>4</v>
      </c>
    </row>
    <row r="739" spans="1:36" x14ac:dyDescent="0.25">
      <c r="A739" s="200" t="s">
        <v>49</v>
      </c>
      <c r="B739" s="177" t="s">
        <v>350</v>
      </c>
      <c r="C739" s="177">
        <v>12</v>
      </c>
      <c r="D739" s="177">
        <v>140</v>
      </c>
      <c r="E739" s="183" t="s">
        <v>495</v>
      </c>
      <c r="F739" s="174"/>
      <c r="G739" s="183" t="s">
        <v>495</v>
      </c>
      <c r="H739" s="174"/>
      <c r="I739" s="183" t="s">
        <v>495</v>
      </c>
      <c r="J739" s="175"/>
      <c r="K739" s="175"/>
      <c r="L739" s="183" t="s">
        <v>495</v>
      </c>
      <c r="M739" s="174"/>
      <c r="N739" s="183" t="s">
        <v>495</v>
      </c>
      <c r="O739" s="174"/>
      <c r="P739" s="183" t="s">
        <v>495</v>
      </c>
      <c r="Q739" s="175"/>
      <c r="R739" s="175"/>
      <c r="S739" s="183" t="s">
        <v>495</v>
      </c>
      <c r="T739" s="174"/>
      <c r="U739" s="183" t="s">
        <v>495</v>
      </c>
      <c r="V739" s="174"/>
      <c r="W739" s="183" t="s">
        <v>495</v>
      </c>
      <c r="X739" s="175"/>
      <c r="Y739" s="175"/>
      <c r="Z739" s="183" t="s">
        <v>495</v>
      </c>
      <c r="AA739" s="174"/>
      <c r="AB739" s="183" t="s">
        <v>495</v>
      </c>
      <c r="AC739" s="174"/>
      <c r="AD739" s="183" t="s">
        <v>495</v>
      </c>
      <c r="AE739" s="175"/>
      <c r="AF739" s="176"/>
      <c r="AG739" s="185"/>
      <c r="AH739" s="185"/>
      <c r="AI739" s="201"/>
      <c r="AJ739" s="273">
        <f ca="1">(COUNTA(OFFSET(D739,0,WEEKDAY($A$3,2)):AF739))+IF(AND((_xlfn.DAYS((EOMONTH($A$3,0)),$A$3)=27),(WEEKDAY($A$3,2))=1),0,(COUNTA(E739:(OFFSET(D739,0,(_xlfn.DAYS((EOMONTH($A$3,0)),$A$3))+(WEEKDAY($A$3,2))-28)))))</f>
        <v>12</v>
      </c>
    </row>
    <row r="740" spans="1:36" x14ac:dyDescent="0.25">
      <c r="A740" s="200" t="s">
        <v>49</v>
      </c>
      <c r="B740" s="177" t="s">
        <v>391</v>
      </c>
      <c r="C740" s="177">
        <v>1</v>
      </c>
      <c r="D740" s="177">
        <v>510</v>
      </c>
      <c r="E740" s="183" t="s">
        <v>495</v>
      </c>
      <c r="F740" s="174"/>
      <c r="G740" s="174"/>
      <c r="H740" s="174"/>
      <c r="I740" s="174"/>
      <c r="J740" s="175"/>
      <c r="K740" s="175"/>
      <c r="L740" s="174"/>
      <c r="M740" s="174"/>
      <c r="N740" s="174"/>
      <c r="O740" s="174"/>
      <c r="P740" s="174"/>
      <c r="Q740" s="175"/>
      <c r="R740" s="175"/>
      <c r="S740" s="174"/>
      <c r="T740" s="174"/>
      <c r="U740" s="174"/>
      <c r="V740" s="174"/>
      <c r="W740" s="174"/>
      <c r="X740" s="175"/>
      <c r="Y740" s="175"/>
      <c r="Z740" s="174"/>
      <c r="AA740" s="174"/>
      <c r="AB740" s="174"/>
      <c r="AC740" s="174"/>
      <c r="AD740" s="174"/>
      <c r="AE740" s="175"/>
      <c r="AF740" s="176"/>
      <c r="AG740" s="185"/>
      <c r="AH740" s="185"/>
      <c r="AI740" s="201"/>
      <c r="AJ740" s="273">
        <f ca="1">(COUNTA(OFFSET(D740,0,WEEKDAY($A$3,2)):AF740))+IF(AND((_xlfn.DAYS((EOMONTH($A$3,0)),$A$3)=27),(WEEKDAY($A$3,2))=1),0,(COUNTA(E740:(OFFSET(D740,0,(_xlfn.DAYS((EOMONTH($A$3,0)),$A$3))+(WEEKDAY($A$3,2))-28)))))</f>
        <v>1</v>
      </c>
    </row>
    <row r="741" spans="1:36" x14ac:dyDescent="0.25">
      <c r="A741" s="200" t="s">
        <v>196</v>
      </c>
      <c r="B741" s="177" t="s">
        <v>347</v>
      </c>
      <c r="C741" s="177">
        <v>4</v>
      </c>
      <c r="D741" s="177">
        <v>2</v>
      </c>
      <c r="E741" s="183" t="s">
        <v>495</v>
      </c>
      <c r="F741" s="174"/>
      <c r="G741" s="174"/>
      <c r="H741" s="174"/>
      <c r="I741" s="174"/>
      <c r="J741" s="175"/>
      <c r="K741" s="175"/>
      <c r="L741" s="183" t="s">
        <v>495</v>
      </c>
      <c r="M741" s="174"/>
      <c r="N741" s="174"/>
      <c r="O741" s="174"/>
      <c r="P741" s="174"/>
      <c r="Q741" s="175"/>
      <c r="R741" s="175"/>
      <c r="S741" s="183" t="s">
        <v>495</v>
      </c>
      <c r="T741" s="174"/>
      <c r="U741" s="174"/>
      <c r="V741" s="174"/>
      <c r="W741" s="174"/>
      <c r="X741" s="175"/>
      <c r="Y741" s="175"/>
      <c r="Z741" s="183" t="s">
        <v>495</v>
      </c>
      <c r="AA741" s="174"/>
      <c r="AB741" s="174"/>
      <c r="AC741" s="174"/>
      <c r="AD741" s="174"/>
      <c r="AE741" s="175"/>
      <c r="AF741" s="176"/>
      <c r="AG741" s="185"/>
      <c r="AH741" s="185"/>
      <c r="AI741" s="201"/>
      <c r="AJ741" s="273">
        <f ca="1">(COUNTA(OFFSET(D741,0,WEEKDAY($A$3,2)):AF741))+IF(AND((_xlfn.DAYS((EOMONTH($A$3,0)),$A$3)=27),(WEEKDAY($A$3,2))=1),0,(COUNTA(E741:(OFFSET(D741,0,(_xlfn.DAYS((EOMONTH($A$3,0)),$A$3))+(WEEKDAY($A$3,2))-28)))))</f>
        <v>4</v>
      </c>
    </row>
    <row r="742" spans="1:36" x14ac:dyDescent="0.25">
      <c r="A742" s="200" t="s">
        <v>196</v>
      </c>
      <c r="B742" s="177" t="s">
        <v>350</v>
      </c>
      <c r="C742" s="177">
        <v>4</v>
      </c>
      <c r="D742" s="177">
        <v>4197</v>
      </c>
      <c r="E742" s="183" t="s">
        <v>495</v>
      </c>
      <c r="F742" s="174"/>
      <c r="G742" s="174"/>
      <c r="H742" s="174"/>
      <c r="I742" s="174"/>
      <c r="J742" s="175"/>
      <c r="K742" s="175"/>
      <c r="L742" s="183" t="s">
        <v>495</v>
      </c>
      <c r="M742" s="174"/>
      <c r="N742" s="174"/>
      <c r="O742" s="174"/>
      <c r="P742" s="174"/>
      <c r="Q742" s="175"/>
      <c r="R742" s="175"/>
      <c r="S742" s="183" t="s">
        <v>495</v>
      </c>
      <c r="T742" s="174"/>
      <c r="U742" s="174"/>
      <c r="V742" s="174"/>
      <c r="W742" s="174"/>
      <c r="X742" s="175"/>
      <c r="Y742" s="175"/>
      <c r="Z742" s="183" t="s">
        <v>495</v>
      </c>
      <c r="AA742" s="174"/>
      <c r="AB742" s="174"/>
      <c r="AC742" s="174"/>
      <c r="AD742" s="174"/>
      <c r="AE742" s="175"/>
      <c r="AF742" s="176"/>
      <c r="AG742" s="185"/>
      <c r="AH742" s="185"/>
      <c r="AI742" s="201"/>
      <c r="AJ742" s="273">
        <f ca="1">(COUNTA(OFFSET(D742,0,WEEKDAY($A$3,2)):AF742))+IF(AND((_xlfn.DAYS((EOMONTH($A$3,0)),$A$3)=27),(WEEKDAY($A$3,2))=1),0,(COUNTA(E742:(OFFSET(D742,0,(_xlfn.DAYS((EOMONTH($A$3,0)),$A$3))+(WEEKDAY($A$3,2))-28)))))</f>
        <v>4</v>
      </c>
    </row>
    <row r="743" spans="1:36" x14ac:dyDescent="0.25">
      <c r="A743" s="200" t="s">
        <v>196</v>
      </c>
      <c r="B743" s="177" t="s">
        <v>391</v>
      </c>
      <c r="C743" s="177">
        <v>1</v>
      </c>
      <c r="D743" s="177">
        <v>5377</v>
      </c>
      <c r="E743" s="183" t="s">
        <v>495</v>
      </c>
      <c r="F743" s="174"/>
      <c r="G743" s="174"/>
      <c r="H743" s="174"/>
      <c r="I743" s="174"/>
      <c r="J743" s="175"/>
      <c r="K743" s="175"/>
      <c r="L743" s="174"/>
      <c r="M743" s="174"/>
      <c r="N743" s="174"/>
      <c r="O743" s="174"/>
      <c r="P743" s="174"/>
      <c r="Q743" s="175"/>
      <c r="R743" s="175"/>
      <c r="S743" s="174"/>
      <c r="T743" s="174"/>
      <c r="U743" s="174"/>
      <c r="V743" s="174"/>
      <c r="W743" s="174"/>
      <c r="X743" s="175"/>
      <c r="Y743" s="175"/>
      <c r="Z743" s="174"/>
      <c r="AA743" s="174"/>
      <c r="AB743" s="174"/>
      <c r="AC743" s="174"/>
      <c r="AD743" s="174"/>
      <c r="AE743" s="175"/>
      <c r="AF743" s="176"/>
      <c r="AG743" s="185"/>
      <c r="AH743" s="185"/>
      <c r="AI743" s="201"/>
      <c r="AJ743" s="273">
        <f ca="1">(COUNTA(OFFSET(D743,0,WEEKDAY($A$3,2)):AF743))+IF(AND((_xlfn.DAYS((EOMONTH($A$3,0)),$A$3)=27),(WEEKDAY($A$3,2))=1),0,(COUNTA(E743:(OFFSET(D743,0,(_xlfn.DAYS((EOMONTH($A$3,0)),$A$3))+(WEEKDAY($A$3,2))-28)))))</f>
        <v>1</v>
      </c>
    </row>
    <row r="744" spans="1:36" x14ac:dyDescent="0.25">
      <c r="A744" s="200" t="s">
        <v>197</v>
      </c>
      <c r="B744" s="177" t="s">
        <v>346</v>
      </c>
      <c r="C744" s="177">
        <v>2</v>
      </c>
      <c r="D744" s="177">
        <v>10</v>
      </c>
      <c r="E744" s="183" t="s">
        <v>495</v>
      </c>
      <c r="F744" s="174"/>
      <c r="G744" s="174"/>
      <c r="H744" s="174"/>
      <c r="I744" s="174"/>
      <c r="J744" s="175"/>
      <c r="K744" s="175"/>
      <c r="L744" s="174"/>
      <c r="M744" s="174"/>
      <c r="N744" s="174"/>
      <c r="O744" s="174"/>
      <c r="P744" s="174"/>
      <c r="Q744" s="175"/>
      <c r="R744" s="175"/>
      <c r="S744" s="183" t="s">
        <v>495</v>
      </c>
      <c r="T744" s="174"/>
      <c r="U744" s="174"/>
      <c r="V744" s="174"/>
      <c r="W744" s="174"/>
      <c r="X744" s="175"/>
      <c r="Y744" s="175"/>
      <c r="Z744" s="174"/>
      <c r="AA744" s="174"/>
      <c r="AB744" s="174"/>
      <c r="AC744" s="174"/>
      <c r="AD744" s="174"/>
      <c r="AE744" s="175"/>
      <c r="AF744" s="176"/>
      <c r="AG744" s="185"/>
      <c r="AH744" s="185"/>
      <c r="AI744" s="201"/>
      <c r="AJ744" s="273">
        <f ca="1">(COUNTA(OFFSET(D744,0,WEEKDAY($A$3,2)):AF744))+IF(AND((_xlfn.DAYS((EOMONTH($A$3,0)),$A$3)=27),(WEEKDAY($A$3,2))=1),0,(COUNTA(E744:(OFFSET(D744,0,(_xlfn.DAYS((EOMONTH($A$3,0)),$A$3))+(WEEKDAY($A$3,2))-28)))))</f>
        <v>2</v>
      </c>
    </row>
    <row r="745" spans="1:36" x14ac:dyDescent="0.25">
      <c r="A745" s="200" t="s">
        <v>197</v>
      </c>
      <c r="B745" s="177" t="s">
        <v>347</v>
      </c>
      <c r="C745" s="177">
        <v>4</v>
      </c>
      <c r="D745" s="177">
        <v>1</v>
      </c>
      <c r="E745" s="183" t="s">
        <v>495</v>
      </c>
      <c r="F745" s="174"/>
      <c r="G745" s="174"/>
      <c r="H745" s="174"/>
      <c r="I745" s="174"/>
      <c r="J745" s="175"/>
      <c r="K745" s="175"/>
      <c r="L745" s="183" t="s">
        <v>495</v>
      </c>
      <c r="M745" s="174"/>
      <c r="N745" s="174"/>
      <c r="O745" s="174"/>
      <c r="P745" s="174"/>
      <c r="Q745" s="175"/>
      <c r="R745" s="175"/>
      <c r="S745" s="183" t="s">
        <v>495</v>
      </c>
      <c r="T745" s="174"/>
      <c r="U745" s="174"/>
      <c r="V745" s="174"/>
      <c r="W745" s="174"/>
      <c r="X745" s="175"/>
      <c r="Y745" s="175"/>
      <c r="Z745" s="183" t="s">
        <v>495</v>
      </c>
      <c r="AA745" s="174"/>
      <c r="AB745" s="174"/>
      <c r="AC745" s="174"/>
      <c r="AD745" s="174"/>
      <c r="AE745" s="175"/>
      <c r="AF745" s="176"/>
      <c r="AG745" s="185"/>
      <c r="AH745" s="185"/>
      <c r="AI745" s="201"/>
      <c r="AJ745" s="273">
        <f ca="1">(COUNTA(OFFSET(D745,0,WEEKDAY($A$3,2)):AF745))+IF(AND((_xlfn.DAYS((EOMONTH($A$3,0)),$A$3)=27),(WEEKDAY($A$3,2))=1),0,(COUNTA(E745:(OFFSET(D745,0,(_xlfn.DAYS((EOMONTH($A$3,0)),$A$3))+(WEEKDAY($A$3,2))-28)))))</f>
        <v>4</v>
      </c>
    </row>
    <row r="746" spans="1:36" x14ac:dyDescent="0.25">
      <c r="A746" s="200" t="s">
        <v>197</v>
      </c>
      <c r="B746" s="177" t="s">
        <v>350</v>
      </c>
      <c r="C746" s="177">
        <v>2</v>
      </c>
      <c r="D746" s="177">
        <v>478</v>
      </c>
      <c r="E746" s="183" t="s">
        <v>495</v>
      </c>
      <c r="F746" s="174"/>
      <c r="G746" s="174"/>
      <c r="H746" s="174"/>
      <c r="I746" s="174"/>
      <c r="J746" s="175"/>
      <c r="K746" s="175"/>
      <c r="L746" s="174"/>
      <c r="M746" s="174"/>
      <c r="N746" s="174"/>
      <c r="O746" s="174"/>
      <c r="P746" s="174"/>
      <c r="Q746" s="175"/>
      <c r="R746" s="175"/>
      <c r="S746" s="183" t="s">
        <v>495</v>
      </c>
      <c r="T746" s="174"/>
      <c r="U746" s="174"/>
      <c r="V746" s="174"/>
      <c r="W746" s="174"/>
      <c r="X746" s="175"/>
      <c r="Y746" s="175"/>
      <c r="Z746" s="174"/>
      <c r="AA746" s="174"/>
      <c r="AB746" s="174"/>
      <c r="AC746" s="174"/>
      <c r="AD746" s="174"/>
      <c r="AE746" s="175"/>
      <c r="AF746" s="176"/>
      <c r="AG746" s="185"/>
      <c r="AH746" s="185"/>
      <c r="AI746" s="201"/>
      <c r="AJ746" s="273">
        <f ca="1">(COUNTA(OFFSET(D746,0,WEEKDAY($A$3,2)):AF746))+IF(AND((_xlfn.DAYS((EOMONTH($A$3,0)),$A$3)=27),(WEEKDAY($A$3,2))=1),0,(COUNTA(E746:(OFFSET(D746,0,(_xlfn.DAYS((EOMONTH($A$3,0)),$A$3))+(WEEKDAY($A$3,2))-28)))))</f>
        <v>2</v>
      </c>
    </row>
    <row r="747" spans="1:36" x14ac:dyDescent="0.25">
      <c r="A747" s="200" t="s">
        <v>197</v>
      </c>
      <c r="B747" s="177" t="s">
        <v>391</v>
      </c>
      <c r="C747" s="177">
        <v>1</v>
      </c>
      <c r="D747" s="177">
        <v>990</v>
      </c>
      <c r="E747" s="183" t="s">
        <v>495</v>
      </c>
      <c r="F747" s="174"/>
      <c r="G747" s="174"/>
      <c r="H747" s="174"/>
      <c r="I747" s="174"/>
      <c r="J747" s="175"/>
      <c r="K747" s="175"/>
      <c r="L747" s="174"/>
      <c r="M747" s="174"/>
      <c r="N747" s="174"/>
      <c r="O747" s="174"/>
      <c r="P747" s="174"/>
      <c r="Q747" s="175"/>
      <c r="R747" s="175"/>
      <c r="S747" s="174"/>
      <c r="T747" s="174"/>
      <c r="U747" s="174"/>
      <c r="V747" s="174"/>
      <c r="W747" s="174"/>
      <c r="X747" s="175"/>
      <c r="Y747" s="175"/>
      <c r="Z747" s="174"/>
      <c r="AA747" s="174"/>
      <c r="AB747" s="174"/>
      <c r="AC747" s="174"/>
      <c r="AD747" s="174"/>
      <c r="AE747" s="175"/>
      <c r="AF747" s="176"/>
      <c r="AG747" s="185"/>
      <c r="AH747" s="185"/>
      <c r="AI747" s="201"/>
      <c r="AJ747" s="273">
        <f ca="1">(COUNTA(OFFSET(D747,0,WEEKDAY($A$3,2)):AF747))+IF(AND((_xlfn.DAYS((EOMONTH($A$3,0)),$A$3)=27),(WEEKDAY($A$3,2))=1),0,(COUNTA(E747:(OFFSET(D747,0,(_xlfn.DAYS((EOMONTH($A$3,0)),$A$3))+(WEEKDAY($A$3,2))-28)))))</f>
        <v>1</v>
      </c>
    </row>
    <row r="748" spans="1:36" x14ac:dyDescent="0.25">
      <c r="A748" s="200" t="s">
        <v>272</v>
      </c>
      <c r="B748" s="177" t="s">
        <v>346</v>
      </c>
      <c r="C748" s="177">
        <v>2</v>
      </c>
      <c r="D748" s="177">
        <v>16</v>
      </c>
      <c r="E748" s="183" t="s">
        <v>495</v>
      </c>
      <c r="F748" s="174"/>
      <c r="G748" s="174"/>
      <c r="H748" s="174"/>
      <c r="I748" s="174"/>
      <c r="J748" s="175"/>
      <c r="K748" s="175"/>
      <c r="L748" s="174"/>
      <c r="M748" s="174"/>
      <c r="N748" s="174"/>
      <c r="O748" s="174"/>
      <c r="P748" s="174"/>
      <c r="Q748" s="175"/>
      <c r="R748" s="175"/>
      <c r="S748" s="183" t="s">
        <v>495</v>
      </c>
      <c r="T748" s="174"/>
      <c r="U748" s="174"/>
      <c r="V748" s="174"/>
      <c r="W748" s="174"/>
      <c r="X748" s="175"/>
      <c r="Y748" s="175"/>
      <c r="Z748" s="174"/>
      <c r="AA748" s="174"/>
      <c r="AB748" s="174"/>
      <c r="AC748" s="174"/>
      <c r="AD748" s="174"/>
      <c r="AE748" s="175"/>
      <c r="AF748" s="176"/>
      <c r="AG748" s="185"/>
      <c r="AH748" s="185"/>
      <c r="AI748" s="201"/>
      <c r="AJ748" s="273">
        <f ca="1">(COUNTA(OFFSET(D748,0,WEEKDAY($A$3,2)):AF748))+IF(AND((_xlfn.DAYS((EOMONTH($A$3,0)),$A$3)=27),(WEEKDAY($A$3,2))=1),0,(COUNTA(E748:(OFFSET(D748,0,(_xlfn.DAYS((EOMONTH($A$3,0)),$A$3))+(WEEKDAY($A$3,2))-28)))))</f>
        <v>2</v>
      </c>
    </row>
    <row r="749" spans="1:36" x14ac:dyDescent="0.25">
      <c r="A749" s="200" t="s">
        <v>272</v>
      </c>
      <c r="B749" s="177" t="s">
        <v>347</v>
      </c>
      <c r="C749" s="177">
        <v>4</v>
      </c>
      <c r="D749" s="177">
        <v>2</v>
      </c>
      <c r="E749" s="183" t="s">
        <v>495</v>
      </c>
      <c r="F749" s="174"/>
      <c r="G749" s="174"/>
      <c r="H749" s="174"/>
      <c r="I749" s="174"/>
      <c r="J749" s="175"/>
      <c r="K749" s="175"/>
      <c r="L749" s="183" t="s">
        <v>495</v>
      </c>
      <c r="M749" s="174"/>
      <c r="N749" s="174"/>
      <c r="O749" s="174"/>
      <c r="P749" s="174"/>
      <c r="Q749" s="175"/>
      <c r="R749" s="175"/>
      <c r="S749" s="183" t="s">
        <v>495</v>
      </c>
      <c r="T749" s="174"/>
      <c r="U749" s="174"/>
      <c r="V749" s="174"/>
      <c r="W749" s="174"/>
      <c r="X749" s="175"/>
      <c r="Y749" s="175"/>
      <c r="Z749" s="183" t="s">
        <v>495</v>
      </c>
      <c r="AA749" s="174"/>
      <c r="AB749" s="174"/>
      <c r="AC749" s="174"/>
      <c r="AD749" s="174"/>
      <c r="AE749" s="175"/>
      <c r="AF749" s="176"/>
      <c r="AG749" s="185"/>
      <c r="AH749" s="185"/>
      <c r="AI749" s="201"/>
      <c r="AJ749" s="273">
        <f ca="1">(COUNTA(OFFSET(D749,0,WEEKDAY($A$3,2)):AF749))+IF(AND((_xlfn.DAYS((EOMONTH($A$3,0)),$A$3)=27),(WEEKDAY($A$3,2))=1),0,(COUNTA(E749:(OFFSET(D749,0,(_xlfn.DAYS((EOMONTH($A$3,0)),$A$3))+(WEEKDAY($A$3,2))-28)))))</f>
        <v>4</v>
      </c>
    </row>
    <row r="750" spans="1:36" x14ac:dyDescent="0.25">
      <c r="A750" s="200" t="s">
        <v>272</v>
      </c>
      <c r="B750" s="177" t="s">
        <v>350</v>
      </c>
      <c r="C750" s="177">
        <v>2</v>
      </c>
      <c r="D750" s="177">
        <v>1008</v>
      </c>
      <c r="E750" s="183" t="s">
        <v>495</v>
      </c>
      <c r="F750" s="174"/>
      <c r="G750" s="174"/>
      <c r="H750" s="174"/>
      <c r="I750" s="174"/>
      <c r="J750" s="175"/>
      <c r="K750" s="175"/>
      <c r="L750" s="174"/>
      <c r="M750" s="174"/>
      <c r="N750" s="174"/>
      <c r="O750" s="174"/>
      <c r="P750" s="174"/>
      <c r="Q750" s="175"/>
      <c r="R750" s="175"/>
      <c r="S750" s="183" t="s">
        <v>495</v>
      </c>
      <c r="T750" s="174"/>
      <c r="U750" s="174"/>
      <c r="V750" s="174"/>
      <c r="W750" s="174"/>
      <c r="X750" s="175"/>
      <c r="Y750" s="175"/>
      <c r="Z750" s="174"/>
      <c r="AA750" s="174"/>
      <c r="AB750" s="174"/>
      <c r="AC750" s="174"/>
      <c r="AD750" s="174"/>
      <c r="AE750" s="175"/>
      <c r="AF750" s="176"/>
      <c r="AG750" s="185"/>
      <c r="AH750" s="185"/>
      <c r="AI750" s="201"/>
      <c r="AJ750" s="273">
        <f ca="1">(COUNTA(OFFSET(D750,0,WEEKDAY($A$3,2)):AF750))+IF(AND((_xlfn.DAYS((EOMONTH($A$3,0)),$A$3)=27),(WEEKDAY($A$3,2))=1),0,(COUNTA(E750:(OFFSET(D750,0,(_xlfn.DAYS((EOMONTH($A$3,0)),$A$3))+(WEEKDAY($A$3,2))-28)))))</f>
        <v>2</v>
      </c>
    </row>
    <row r="751" spans="1:36" x14ac:dyDescent="0.25">
      <c r="A751" s="200" t="s">
        <v>272</v>
      </c>
      <c r="B751" s="177" t="s">
        <v>391</v>
      </c>
      <c r="C751" s="177">
        <v>1</v>
      </c>
      <c r="D751" s="177">
        <v>789</v>
      </c>
      <c r="E751" s="183" t="s">
        <v>495</v>
      </c>
      <c r="F751" s="174"/>
      <c r="G751" s="174"/>
      <c r="H751" s="174"/>
      <c r="I751" s="174"/>
      <c r="J751" s="175"/>
      <c r="K751" s="175"/>
      <c r="L751" s="174"/>
      <c r="M751" s="174"/>
      <c r="N751" s="174"/>
      <c r="O751" s="174"/>
      <c r="P751" s="174"/>
      <c r="Q751" s="175"/>
      <c r="R751" s="175"/>
      <c r="S751" s="174"/>
      <c r="T751" s="174"/>
      <c r="U751" s="174"/>
      <c r="V751" s="174"/>
      <c r="W751" s="174"/>
      <c r="X751" s="175"/>
      <c r="Y751" s="175"/>
      <c r="Z751" s="174"/>
      <c r="AA751" s="174"/>
      <c r="AB751" s="174"/>
      <c r="AC751" s="174"/>
      <c r="AD751" s="174"/>
      <c r="AE751" s="175"/>
      <c r="AF751" s="176"/>
      <c r="AG751" s="185"/>
      <c r="AH751" s="185"/>
      <c r="AI751" s="201"/>
      <c r="AJ751" s="273">
        <f ca="1">(COUNTA(OFFSET(D751,0,WEEKDAY($A$3,2)):AF751))+IF(AND((_xlfn.DAYS((EOMONTH($A$3,0)),$A$3)=27),(WEEKDAY($A$3,2))=1),0,(COUNTA(E751:(OFFSET(D751,0,(_xlfn.DAYS((EOMONTH($A$3,0)),$A$3))+(WEEKDAY($A$3,2))-28)))))</f>
        <v>1</v>
      </c>
    </row>
    <row r="752" spans="1:36" x14ac:dyDescent="0.25">
      <c r="A752" s="200" t="s">
        <v>5</v>
      </c>
      <c r="B752" s="177" t="s">
        <v>346</v>
      </c>
      <c r="C752" s="177">
        <v>4</v>
      </c>
      <c r="D752" s="177">
        <v>17</v>
      </c>
      <c r="E752" s="183" t="s">
        <v>495</v>
      </c>
      <c r="F752" s="174"/>
      <c r="G752" s="174"/>
      <c r="H752" s="174"/>
      <c r="I752" s="174"/>
      <c r="J752" s="175"/>
      <c r="K752" s="175"/>
      <c r="L752" s="183" t="s">
        <v>495</v>
      </c>
      <c r="M752" s="174"/>
      <c r="N752" s="174"/>
      <c r="O752" s="174"/>
      <c r="P752" s="174"/>
      <c r="Q752" s="175"/>
      <c r="R752" s="175"/>
      <c r="S752" s="183" t="s">
        <v>495</v>
      </c>
      <c r="T752" s="174"/>
      <c r="U752" s="174"/>
      <c r="V752" s="174"/>
      <c r="W752" s="174"/>
      <c r="X752" s="175"/>
      <c r="Y752" s="175"/>
      <c r="Z752" s="183" t="s">
        <v>495</v>
      </c>
      <c r="AA752" s="174"/>
      <c r="AB752" s="174"/>
      <c r="AC752" s="174"/>
      <c r="AD752" s="174"/>
      <c r="AE752" s="175"/>
      <c r="AF752" s="176"/>
      <c r="AG752" s="185"/>
      <c r="AH752" s="185"/>
      <c r="AI752" s="201"/>
      <c r="AJ752" s="273">
        <f ca="1">(COUNTA(OFFSET(D752,0,WEEKDAY($A$3,2)):AF752))+IF(AND((_xlfn.DAYS((EOMONTH($A$3,0)),$A$3)=27),(WEEKDAY($A$3,2))=1),0,(COUNTA(E752:(OFFSET(D752,0,(_xlfn.DAYS((EOMONTH($A$3,0)),$A$3))+(WEEKDAY($A$3,2))-28)))))</f>
        <v>4</v>
      </c>
    </row>
    <row r="753" spans="1:36" x14ac:dyDescent="0.25">
      <c r="A753" s="200" t="s">
        <v>5</v>
      </c>
      <c r="B753" s="177" t="s">
        <v>347</v>
      </c>
      <c r="C753" s="177">
        <v>4</v>
      </c>
      <c r="D753" s="177">
        <v>2</v>
      </c>
      <c r="E753" s="183" t="s">
        <v>495</v>
      </c>
      <c r="F753" s="174"/>
      <c r="G753" s="174"/>
      <c r="H753" s="174"/>
      <c r="I753" s="174"/>
      <c r="J753" s="175"/>
      <c r="K753" s="175"/>
      <c r="L753" s="183" t="s">
        <v>495</v>
      </c>
      <c r="M753" s="174"/>
      <c r="N753" s="174"/>
      <c r="O753" s="174"/>
      <c r="P753" s="174"/>
      <c r="Q753" s="175"/>
      <c r="R753" s="175"/>
      <c r="S753" s="183" t="s">
        <v>495</v>
      </c>
      <c r="T753" s="174"/>
      <c r="U753" s="174"/>
      <c r="V753" s="174"/>
      <c r="W753" s="174"/>
      <c r="X753" s="175"/>
      <c r="Y753" s="175"/>
      <c r="Z753" s="183" t="s">
        <v>495</v>
      </c>
      <c r="AA753" s="174"/>
      <c r="AB753" s="174"/>
      <c r="AC753" s="174"/>
      <c r="AD753" s="174"/>
      <c r="AE753" s="175"/>
      <c r="AF753" s="176"/>
      <c r="AG753" s="185"/>
      <c r="AH753" s="185"/>
      <c r="AI753" s="201"/>
      <c r="AJ753" s="273">
        <f ca="1">(COUNTA(OFFSET(D753,0,WEEKDAY($A$3,2)):AF753))+IF(AND((_xlfn.DAYS((EOMONTH($A$3,0)),$A$3)=27),(WEEKDAY($A$3,2))=1),0,(COUNTA(E753:(OFFSET(D753,0,(_xlfn.DAYS((EOMONTH($A$3,0)),$A$3))+(WEEKDAY($A$3,2))-28)))))</f>
        <v>4</v>
      </c>
    </row>
    <row r="754" spans="1:36" x14ac:dyDescent="0.25">
      <c r="A754" s="200" t="s">
        <v>5</v>
      </c>
      <c r="B754" s="177" t="s">
        <v>350</v>
      </c>
      <c r="C754" s="177">
        <v>2</v>
      </c>
      <c r="D754" s="177">
        <v>656</v>
      </c>
      <c r="E754" s="183" t="s">
        <v>495</v>
      </c>
      <c r="F754" s="174"/>
      <c r="G754" s="174"/>
      <c r="H754" s="174"/>
      <c r="I754" s="174"/>
      <c r="J754" s="175"/>
      <c r="K754" s="175"/>
      <c r="L754" s="174"/>
      <c r="M754" s="174"/>
      <c r="N754" s="174"/>
      <c r="O754" s="174"/>
      <c r="P754" s="174"/>
      <c r="Q754" s="175"/>
      <c r="R754" s="175"/>
      <c r="S754" s="183" t="s">
        <v>495</v>
      </c>
      <c r="T754" s="174"/>
      <c r="U754" s="174"/>
      <c r="V754" s="174"/>
      <c r="W754" s="174"/>
      <c r="X754" s="175"/>
      <c r="Y754" s="175"/>
      <c r="Z754" s="174"/>
      <c r="AA754" s="174"/>
      <c r="AB754" s="174"/>
      <c r="AC754" s="174"/>
      <c r="AD754" s="174"/>
      <c r="AE754" s="175"/>
      <c r="AF754" s="176"/>
      <c r="AG754" s="185"/>
      <c r="AH754" s="185"/>
      <c r="AI754" s="201"/>
      <c r="AJ754" s="273">
        <f ca="1">(COUNTA(OFFSET(D754,0,WEEKDAY($A$3,2)):AF754))+IF(AND((_xlfn.DAYS((EOMONTH($A$3,0)),$A$3)=27),(WEEKDAY($A$3,2))=1),0,(COUNTA(E754:(OFFSET(D754,0,(_xlfn.DAYS((EOMONTH($A$3,0)),$A$3))+(WEEKDAY($A$3,2))-28)))))</f>
        <v>2</v>
      </c>
    </row>
    <row r="755" spans="1:36" x14ac:dyDescent="0.25">
      <c r="A755" s="200" t="s">
        <v>50</v>
      </c>
      <c r="B755" s="177" t="s">
        <v>346</v>
      </c>
      <c r="C755" s="177">
        <v>2</v>
      </c>
      <c r="D755" s="177">
        <v>30</v>
      </c>
      <c r="E755" s="183" t="s">
        <v>495</v>
      </c>
      <c r="F755" s="174"/>
      <c r="G755" s="174"/>
      <c r="H755" s="174"/>
      <c r="I755" s="174"/>
      <c r="J755" s="175"/>
      <c r="K755" s="175"/>
      <c r="L755" s="174"/>
      <c r="M755" s="174"/>
      <c r="N755" s="174"/>
      <c r="O755" s="174"/>
      <c r="P755" s="174"/>
      <c r="Q755" s="175"/>
      <c r="R755" s="175"/>
      <c r="S755" s="183" t="s">
        <v>495</v>
      </c>
      <c r="T755" s="174"/>
      <c r="U755" s="174"/>
      <c r="V755" s="174"/>
      <c r="W755" s="174"/>
      <c r="X755" s="175"/>
      <c r="Y755" s="175"/>
      <c r="Z755" s="174"/>
      <c r="AA755" s="174"/>
      <c r="AB755" s="174"/>
      <c r="AC755" s="174"/>
      <c r="AD755" s="174"/>
      <c r="AE755" s="175"/>
      <c r="AF755" s="176"/>
      <c r="AG755" s="185"/>
      <c r="AH755" s="185"/>
      <c r="AI755" s="201"/>
      <c r="AJ755" s="273">
        <f ca="1">(COUNTA(OFFSET(D755,0,WEEKDAY($A$3,2)):AF755))+IF(AND((_xlfn.DAYS((EOMONTH($A$3,0)),$A$3)=27),(WEEKDAY($A$3,2))=1),0,(COUNTA(E755:(OFFSET(D755,0,(_xlfn.DAYS((EOMONTH($A$3,0)),$A$3))+(WEEKDAY($A$3,2))-28)))))</f>
        <v>2</v>
      </c>
    </row>
    <row r="756" spans="1:36" x14ac:dyDescent="0.25">
      <c r="A756" s="200" t="s">
        <v>50</v>
      </c>
      <c r="B756" s="177" t="s">
        <v>347</v>
      </c>
      <c r="C756" s="177">
        <v>4</v>
      </c>
      <c r="D756" s="177">
        <v>2</v>
      </c>
      <c r="E756" s="183" t="s">
        <v>495</v>
      </c>
      <c r="F756" s="174"/>
      <c r="G756" s="174"/>
      <c r="H756" s="174"/>
      <c r="I756" s="174"/>
      <c r="J756" s="175"/>
      <c r="K756" s="175"/>
      <c r="L756" s="183" t="s">
        <v>495</v>
      </c>
      <c r="M756" s="174"/>
      <c r="N756" s="174"/>
      <c r="O756" s="174"/>
      <c r="P756" s="174"/>
      <c r="Q756" s="175"/>
      <c r="R756" s="175"/>
      <c r="S756" s="183" t="s">
        <v>495</v>
      </c>
      <c r="T756" s="174"/>
      <c r="U756" s="174"/>
      <c r="V756" s="174"/>
      <c r="W756" s="174"/>
      <c r="X756" s="175"/>
      <c r="Y756" s="175"/>
      <c r="Z756" s="183" t="s">
        <v>495</v>
      </c>
      <c r="AA756" s="174"/>
      <c r="AB756" s="174"/>
      <c r="AC756" s="174"/>
      <c r="AD756" s="174"/>
      <c r="AE756" s="175"/>
      <c r="AF756" s="176"/>
      <c r="AG756" s="185"/>
      <c r="AH756" s="185"/>
      <c r="AI756" s="201"/>
      <c r="AJ756" s="273">
        <f ca="1">(COUNTA(OFFSET(D756,0,WEEKDAY($A$3,2)):AF756))+IF(AND((_xlfn.DAYS((EOMONTH($A$3,0)),$A$3)=27),(WEEKDAY($A$3,2))=1),0,(COUNTA(E756:(OFFSET(D756,0,(_xlfn.DAYS((EOMONTH($A$3,0)),$A$3))+(WEEKDAY($A$3,2))-28)))))</f>
        <v>4</v>
      </c>
    </row>
    <row r="757" spans="1:36" x14ac:dyDescent="0.25">
      <c r="A757" s="200" t="s">
        <v>35</v>
      </c>
      <c r="B757" s="177" t="s">
        <v>346</v>
      </c>
      <c r="C757" s="177">
        <v>2</v>
      </c>
      <c r="D757" s="177">
        <v>40</v>
      </c>
      <c r="E757" s="183" t="s">
        <v>495</v>
      </c>
      <c r="F757" s="174"/>
      <c r="G757" s="174"/>
      <c r="H757" s="174"/>
      <c r="I757" s="174"/>
      <c r="J757" s="175"/>
      <c r="K757" s="175"/>
      <c r="L757" s="174"/>
      <c r="M757" s="174"/>
      <c r="N757" s="174"/>
      <c r="O757" s="174"/>
      <c r="P757" s="174"/>
      <c r="Q757" s="175"/>
      <c r="R757" s="175"/>
      <c r="S757" s="183" t="s">
        <v>495</v>
      </c>
      <c r="T757" s="174"/>
      <c r="U757" s="174"/>
      <c r="V757" s="174"/>
      <c r="W757" s="174"/>
      <c r="X757" s="175"/>
      <c r="Y757" s="175"/>
      <c r="Z757" s="174"/>
      <c r="AA757" s="174"/>
      <c r="AB757" s="174"/>
      <c r="AC757" s="174"/>
      <c r="AD757" s="174"/>
      <c r="AE757" s="175"/>
      <c r="AF757" s="176"/>
      <c r="AG757" s="185"/>
      <c r="AH757" s="185"/>
      <c r="AI757" s="201"/>
      <c r="AJ757" s="273">
        <f ca="1">(COUNTA(OFFSET(D757,0,WEEKDAY($A$3,2)):AF757))+IF(AND((_xlfn.DAYS((EOMONTH($A$3,0)),$A$3)=27),(WEEKDAY($A$3,2))=1),0,(COUNTA(E757:(OFFSET(D757,0,(_xlfn.DAYS((EOMONTH($A$3,0)),$A$3))+(WEEKDAY($A$3,2))-28)))))</f>
        <v>2</v>
      </c>
    </row>
    <row r="758" spans="1:36" x14ac:dyDescent="0.25">
      <c r="A758" s="200" t="s">
        <v>35</v>
      </c>
      <c r="B758" s="177" t="s">
        <v>347</v>
      </c>
      <c r="C758" s="177">
        <v>4</v>
      </c>
      <c r="D758" s="177">
        <v>4</v>
      </c>
      <c r="E758" s="183" t="s">
        <v>495</v>
      </c>
      <c r="F758" s="174"/>
      <c r="G758" s="174"/>
      <c r="H758" s="174"/>
      <c r="I758" s="174"/>
      <c r="J758" s="175"/>
      <c r="K758" s="175"/>
      <c r="L758" s="183" t="s">
        <v>495</v>
      </c>
      <c r="M758" s="174"/>
      <c r="N758" s="174"/>
      <c r="O758" s="174"/>
      <c r="P758" s="174"/>
      <c r="Q758" s="175"/>
      <c r="R758" s="175"/>
      <c r="S758" s="183" t="s">
        <v>495</v>
      </c>
      <c r="T758" s="174"/>
      <c r="U758" s="174"/>
      <c r="V758" s="174"/>
      <c r="W758" s="174"/>
      <c r="X758" s="175"/>
      <c r="Y758" s="175"/>
      <c r="Z758" s="183" t="s">
        <v>495</v>
      </c>
      <c r="AA758" s="174"/>
      <c r="AB758" s="174"/>
      <c r="AC758" s="174"/>
      <c r="AD758" s="174"/>
      <c r="AE758" s="175"/>
      <c r="AF758" s="176"/>
      <c r="AG758" s="185"/>
      <c r="AH758" s="185"/>
      <c r="AI758" s="201"/>
      <c r="AJ758" s="273">
        <f ca="1">(COUNTA(OFFSET(D758,0,WEEKDAY($A$3,2)):AF758))+IF(AND((_xlfn.DAYS((EOMONTH($A$3,0)),$A$3)=27),(WEEKDAY($A$3,2))=1),0,(COUNTA(E758:(OFFSET(D758,0,(_xlfn.DAYS((EOMONTH($A$3,0)),$A$3))+(WEEKDAY($A$3,2))-28)))))</f>
        <v>4</v>
      </c>
    </row>
    <row r="759" spans="1:36" x14ac:dyDescent="0.25">
      <c r="A759" s="200" t="s">
        <v>35</v>
      </c>
      <c r="B759" s="177" t="s">
        <v>350</v>
      </c>
      <c r="C759" s="177">
        <v>4</v>
      </c>
      <c r="D759" s="177">
        <v>1335</v>
      </c>
      <c r="E759" s="183" t="s">
        <v>495</v>
      </c>
      <c r="F759" s="174"/>
      <c r="G759" s="174"/>
      <c r="H759" s="174"/>
      <c r="I759" s="174"/>
      <c r="J759" s="175"/>
      <c r="K759" s="175"/>
      <c r="L759" s="183" t="s">
        <v>495</v>
      </c>
      <c r="M759" s="174"/>
      <c r="N759" s="174"/>
      <c r="O759" s="174"/>
      <c r="P759" s="174"/>
      <c r="Q759" s="175"/>
      <c r="R759" s="175"/>
      <c r="S759" s="183" t="s">
        <v>495</v>
      </c>
      <c r="T759" s="174"/>
      <c r="U759" s="174"/>
      <c r="V759" s="174"/>
      <c r="W759" s="174"/>
      <c r="X759" s="175"/>
      <c r="Y759" s="175"/>
      <c r="Z759" s="183" t="s">
        <v>495</v>
      </c>
      <c r="AA759" s="174"/>
      <c r="AB759" s="174"/>
      <c r="AC759" s="174"/>
      <c r="AD759" s="174"/>
      <c r="AE759" s="175"/>
      <c r="AF759" s="176"/>
      <c r="AG759" s="185"/>
      <c r="AH759" s="185"/>
      <c r="AI759" s="201"/>
      <c r="AJ759" s="273">
        <f ca="1">(COUNTA(OFFSET(D759,0,WEEKDAY($A$3,2)):AF759))+IF(AND((_xlfn.DAYS((EOMONTH($A$3,0)),$A$3)=27),(WEEKDAY($A$3,2))=1),0,(COUNTA(E759:(OFFSET(D759,0,(_xlfn.DAYS((EOMONTH($A$3,0)),$A$3))+(WEEKDAY($A$3,2))-28)))))</f>
        <v>4</v>
      </c>
    </row>
    <row r="760" spans="1:36" x14ac:dyDescent="0.25">
      <c r="A760" s="200" t="s">
        <v>100</v>
      </c>
      <c r="B760" s="177" t="s">
        <v>346</v>
      </c>
      <c r="C760" s="177">
        <v>4</v>
      </c>
      <c r="D760" s="177">
        <v>40</v>
      </c>
      <c r="E760" s="183" t="s">
        <v>495</v>
      </c>
      <c r="F760" s="174"/>
      <c r="G760" s="174"/>
      <c r="H760" s="174"/>
      <c r="I760" s="174"/>
      <c r="J760" s="175"/>
      <c r="K760" s="175"/>
      <c r="L760" s="183" t="s">
        <v>495</v>
      </c>
      <c r="M760" s="174"/>
      <c r="N760" s="174"/>
      <c r="O760" s="174"/>
      <c r="P760" s="174"/>
      <c r="Q760" s="175"/>
      <c r="R760" s="175"/>
      <c r="S760" s="183" t="s">
        <v>495</v>
      </c>
      <c r="T760" s="174"/>
      <c r="U760" s="174"/>
      <c r="V760" s="174"/>
      <c r="W760" s="174"/>
      <c r="X760" s="175"/>
      <c r="Y760" s="175"/>
      <c r="Z760" s="183" t="s">
        <v>495</v>
      </c>
      <c r="AA760" s="174"/>
      <c r="AB760" s="174"/>
      <c r="AC760" s="174"/>
      <c r="AD760" s="174"/>
      <c r="AE760" s="175"/>
      <c r="AF760" s="176"/>
      <c r="AG760" s="185"/>
      <c r="AH760" s="185"/>
      <c r="AI760" s="201"/>
      <c r="AJ760" s="273">
        <f ca="1">(COUNTA(OFFSET(D760,0,WEEKDAY($A$3,2)):AF760))+IF(AND((_xlfn.DAYS((EOMONTH($A$3,0)),$A$3)=27),(WEEKDAY($A$3,2))=1),0,(COUNTA(E760:(OFFSET(D760,0,(_xlfn.DAYS((EOMONTH($A$3,0)),$A$3))+(WEEKDAY($A$3,2))-28)))))</f>
        <v>4</v>
      </c>
    </row>
    <row r="761" spans="1:36" x14ac:dyDescent="0.25">
      <c r="A761" s="200" t="s">
        <v>100</v>
      </c>
      <c r="B761" s="177" t="s">
        <v>347</v>
      </c>
      <c r="C761" s="177">
        <v>2</v>
      </c>
      <c r="D761" s="177">
        <v>1</v>
      </c>
      <c r="E761" s="183" t="s">
        <v>495</v>
      </c>
      <c r="F761" s="174"/>
      <c r="G761" s="174"/>
      <c r="H761" s="174"/>
      <c r="I761" s="174"/>
      <c r="J761" s="175"/>
      <c r="K761" s="175"/>
      <c r="L761" s="174"/>
      <c r="M761" s="174"/>
      <c r="N761" s="174"/>
      <c r="O761" s="174"/>
      <c r="P761" s="174"/>
      <c r="Q761" s="175"/>
      <c r="R761" s="175"/>
      <c r="S761" s="183" t="s">
        <v>495</v>
      </c>
      <c r="T761" s="174"/>
      <c r="U761" s="174"/>
      <c r="V761" s="174"/>
      <c r="W761" s="174"/>
      <c r="X761" s="175"/>
      <c r="Y761" s="175"/>
      <c r="Z761" s="174"/>
      <c r="AA761" s="174"/>
      <c r="AB761" s="174"/>
      <c r="AC761" s="174"/>
      <c r="AD761" s="174"/>
      <c r="AE761" s="175"/>
      <c r="AF761" s="176"/>
      <c r="AG761" s="185"/>
      <c r="AH761" s="185"/>
      <c r="AI761" s="201"/>
      <c r="AJ761" s="273">
        <f ca="1">(COUNTA(OFFSET(D761,0,WEEKDAY($A$3,2)):AF761))+IF(AND((_xlfn.DAYS((EOMONTH($A$3,0)),$A$3)=27),(WEEKDAY($A$3,2))=1),0,(COUNTA(E761:(OFFSET(D761,0,(_xlfn.DAYS((EOMONTH($A$3,0)),$A$3))+(WEEKDAY($A$3,2))-28)))))</f>
        <v>2</v>
      </c>
    </row>
    <row r="762" spans="1:36" x14ac:dyDescent="0.25">
      <c r="A762" s="200" t="s">
        <v>51</v>
      </c>
      <c r="B762" s="177" t="s">
        <v>346</v>
      </c>
      <c r="C762" s="177">
        <v>2</v>
      </c>
      <c r="D762" s="177">
        <v>28</v>
      </c>
      <c r="E762" s="183" t="s">
        <v>495</v>
      </c>
      <c r="F762" s="174"/>
      <c r="G762" s="174"/>
      <c r="H762" s="174"/>
      <c r="I762" s="174"/>
      <c r="J762" s="175"/>
      <c r="K762" s="175"/>
      <c r="L762" s="174"/>
      <c r="M762" s="174"/>
      <c r="N762" s="174"/>
      <c r="O762" s="174"/>
      <c r="P762" s="174"/>
      <c r="Q762" s="175"/>
      <c r="R762" s="175"/>
      <c r="S762" s="183" t="s">
        <v>495</v>
      </c>
      <c r="T762" s="174"/>
      <c r="U762" s="174"/>
      <c r="V762" s="174"/>
      <c r="W762" s="174"/>
      <c r="X762" s="175"/>
      <c r="Y762" s="175"/>
      <c r="Z762" s="174"/>
      <c r="AA762" s="174"/>
      <c r="AB762" s="174"/>
      <c r="AC762" s="174"/>
      <c r="AD762" s="174"/>
      <c r="AE762" s="175"/>
      <c r="AF762" s="176"/>
      <c r="AG762" s="185"/>
      <c r="AH762" s="185"/>
      <c r="AI762" s="201"/>
      <c r="AJ762" s="273">
        <f ca="1">(COUNTA(OFFSET(D762,0,WEEKDAY($A$3,2)):AF762))+IF(AND((_xlfn.DAYS((EOMONTH($A$3,0)),$A$3)=27),(WEEKDAY($A$3,2))=1),0,(COUNTA(E762:(OFFSET(D762,0,(_xlfn.DAYS((EOMONTH($A$3,0)),$A$3))+(WEEKDAY($A$3,2))-28)))))</f>
        <v>2</v>
      </c>
    </row>
    <row r="763" spans="1:36" x14ac:dyDescent="0.25">
      <c r="A763" s="200" t="s">
        <v>51</v>
      </c>
      <c r="B763" s="177" t="s">
        <v>347</v>
      </c>
      <c r="C763" s="177">
        <v>4</v>
      </c>
      <c r="D763" s="177">
        <v>2</v>
      </c>
      <c r="E763" s="183" t="s">
        <v>495</v>
      </c>
      <c r="F763" s="174"/>
      <c r="G763" s="174"/>
      <c r="H763" s="174"/>
      <c r="I763" s="174"/>
      <c r="J763" s="175"/>
      <c r="K763" s="175"/>
      <c r="L763" s="183" t="s">
        <v>495</v>
      </c>
      <c r="M763" s="174"/>
      <c r="N763" s="174"/>
      <c r="O763" s="174"/>
      <c r="P763" s="174"/>
      <c r="Q763" s="175"/>
      <c r="R763" s="175"/>
      <c r="S763" s="183" t="s">
        <v>495</v>
      </c>
      <c r="T763" s="174"/>
      <c r="U763" s="174"/>
      <c r="V763" s="174"/>
      <c r="W763" s="174"/>
      <c r="X763" s="175"/>
      <c r="Y763" s="175"/>
      <c r="Z763" s="183" t="s">
        <v>495</v>
      </c>
      <c r="AA763" s="174"/>
      <c r="AB763" s="174"/>
      <c r="AC763" s="174"/>
      <c r="AD763" s="174"/>
      <c r="AE763" s="175"/>
      <c r="AF763" s="176"/>
      <c r="AG763" s="185"/>
      <c r="AH763" s="185"/>
      <c r="AI763" s="201"/>
      <c r="AJ763" s="273">
        <f ca="1">(COUNTA(OFFSET(D763,0,WEEKDAY($A$3,2)):AF763))+IF(AND((_xlfn.DAYS((EOMONTH($A$3,0)),$A$3)=27),(WEEKDAY($A$3,2))=1),0,(COUNTA(E763:(OFFSET(D763,0,(_xlfn.DAYS((EOMONTH($A$3,0)),$A$3))+(WEEKDAY($A$3,2))-28)))))</f>
        <v>4</v>
      </c>
    </row>
    <row r="764" spans="1:36" x14ac:dyDescent="0.25">
      <c r="A764" s="200" t="s">
        <v>198</v>
      </c>
      <c r="B764" s="177" t="s">
        <v>346</v>
      </c>
      <c r="C764" s="177">
        <v>4</v>
      </c>
      <c r="D764" s="177">
        <v>14</v>
      </c>
      <c r="E764" s="183" t="s">
        <v>495</v>
      </c>
      <c r="F764" s="174"/>
      <c r="G764" s="174"/>
      <c r="H764" s="174"/>
      <c r="I764" s="174"/>
      <c r="J764" s="175"/>
      <c r="K764" s="175"/>
      <c r="L764" s="183" t="s">
        <v>495</v>
      </c>
      <c r="M764" s="174"/>
      <c r="N764" s="174"/>
      <c r="O764" s="174"/>
      <c r="P764" s="174"/>
      <c r="Q764" s="175"/>
      <c r="R764" s="175"/>
      <c r="S764" s="183" t="s">
        <v>495</v>
      </c>
      <c r="T764" s="174"/>
      <c r="U764" s="174"/>
      <c r="V764" s="174"/>
      <c r="W764" s="174"/>
      <c r="X764" s="175"/>
      <c r="Y764" s="175"/>
      <c r="Z764" s="183" t="s">
        <v>495</v>
      </c>
      <c r="AA764" s="174"/>
      <c r="AB764" s="174"/>
      <c r="AC764" s="174"/>
      <c r="AD764" s="174"/>
      <c r="AE764" s="175"/>
      <c r="AF764" s="176"/>
      <c r="AG764" s="185"/>
      <c r="AH764" s="185"/>
      <c r="AI764" s="201"/>
      <c r="AJ764" s="273">
        <f ca="1">(COUNTA(OFFSET(D764,0,WEEKDAY($A$3,2)):AF764))+IF(AND((_xlfn.DAYS((EOMONTH($A$3,0)),$A$3)=27),(WEEKDAY($A$3,2))=1),0,(COUNTA(E764:(OFFSET(D764,0,(_xlfn.DAYS((EOMONTH($A$3,0)),$A$3))+(WEEKDAY($A$3,2))-28)))))</f>
        <v>4</v>
      </c>
    </row>
    <row r="765" spans="1:36" x14ac:dyDescent="0.25">
      <c r="A765" s="200" t="s">
        <v>198</v>
      </c>
      <c r="B765" s="177" t="s">
        <v>347</v>
      </c>
      <c r="C765" s="177">
        <v>4</v>
      </c>
      <c r="D765" s="177">
        <v>1</v>
      </c>
      <c r="E765" s="183" t="s">
        <v>495</v>
      </c>
      <c r="F765" s="174"/>
      <c r="G765" s="174"/>
      <c r="H765" s="174"/>
      <c r="I765" s="174"/>
      <c r="J765" s="175"/>
      <c r="K765" s="175"/>
      <c r="L765" s="183" t="s">
        <v>495</v>
      </c>
      <c r="M765" s="174"/>
      <c r="N765" s="174"/>
      <c r="O765" s="174"/>
      <c r="P765" s="174"/>
      <c r="Q765" s="175"/>
      <c r="R765" s="175"/>
      <c r="S765" s="183" t="s">
        <v>495</v>
      </c>
      <c r="T765" s="174"/>
      <c r="U765" s="174"/>
      <c r="V765" s="174"/>
      <c r="W765" s="174"/>
      <c r="X765" s="175"/>
      <c r="Y765" s="175"/>
      <c r="Z765" s="183" t="s">
        <v>495</v>
      </c>
      <c r="AA765" s="174"/>
      <c r="AB765" s="174"/>
      <c r="AC765" s="174"/>
      <c r="AD765" s="174"/>
      <c r="AE765" s="175"/>
      <c r="AF765" s="176"/>
      <c r="AG765" s="185"/>
      <c r="AH765" s="185"/>
      <c r="AI765" s="201"/>
      <c r="AJ765" s="273">
        <f ca="1">(COUNTA(OFFSET(D765,0,WEEKDAY($A$3,2)):AF765))+IF(AND((_xlfn.DAYS((EOMONTH($A$3,0)),$A$3)=27),(WEEKDAY($A$3,2))=1),0,(COUNTA(E765:(OFFSET(D765,0,(_xlfn.DAYS((EOMONTH($A$3,0)),$A$3))+(WEEKDAY($A$3,2))-28)))))</f>
        <v>4</v>
      </c>
    </row>
    <row r="766" spans="1:36" x14ac:dyDescent="0.25">
      <c r="A766" s="200" t="s">
        <v>198</v>
      </c>
      <c r="B766" s="177" t="s">
        <v>350</v>
      </c>
      <c r="C766" s="177">
        <v>2</v>
      </c>
      <c r="D766" s="177">
        <v>144</v>
      </c>
      <c r="E766" s="183" t="s">
        <v>495</v>
      </c>
      <c r="F766" s="174"/>
      <c r="G766" s="174"/>
      <c r="H766" s="174"/>
      <c r="I766" s="174"/>
      <c r="J766" s="175"/>
      <c r="K766" s="175"/>
      <c r="L766" s="174"/>
      <c r="M766" s="174"/>
      <c r="N766" s="174"/>
      <c r="O766" s="174"/>
      <c r="P766" s="174"/>
      <c r="Q766" s="175"/>
      <c r="R766" s="175"/>
      <c r="S766" s="183" t="s">
        <v>495</v>
      </c>
      <c r="T766" s="174"/>
      <c r="U766" s="174"/>
      <c r="V766" s="174"/>
      <c r="W766" s="174"/>
      <c r="X766" s="175"/>
      <c r="Y766" s="175"/>
      <c r="Z766" s="174"/>
      <c r="AA766" s="174"/>
      <c r="AB766" s="174"/>
      <c r="AC766" s="174"/>
      <c r="AD766" s="174"/>
      <c r="AE766" s="175"/>
      <c r="AF766" s="176"/>
      <c r="AG766" s="185"/>
      <c r="AH766" s="185"/>
      <c r="AI766" s="201"/>
      <c r="AJ766" s="273">
        <f ca="1">(COUNTA(OFFSET(D766,0,WEEKDAY($A$3,2)):AF766))+IF(AND((_xlfn.DAYS((EOMONTH($A$3,0)),$A$3)=27),(WEEKDAY($A$3,2))=1),0,(COUNTA(E766:(OFFSET(D766,0,(_xlfn.DAYS((EOMONTH($A$3,0)),$A$3))+(WEEKDAY($A$3,2))-28)))))</f>
        <v>2</v>
      </c>
    </row>
    <row r="767" spans="1:36" x14ac:dyDescent="0.25">
      <c r="A767" s="200" t="s">
        <v>198</v>
      </c>
      <c r="B767" s="177" t="s">
        <v>391</v>
      </c>
      <c r="C767" s="177">
        <v>1</v>
      </c>
      <c r="D767" s="177">
        <v>240</v>
      </c>
      <c r="E767" s="183" t="s">
        <v>495</v>
      </c>
      <c r="F767" s="174"/>
      <c r="G767" s="174"/>
      <c r="H767" s="174"/>
      <c r="I767" s="174"/>
      <c r="J767" s="175"/>
      <c r="K767" s="175"/>
      <c r="L767" s="174"/>
      <c r="M767" s="174"/>
      <c r="N767" s="174"/>
      <c r="O767" s="174"/>
      <c r="P767" s="174"/>
      <c r="Q767" s="175"/>
      <c r="R767" s="175"/>
      <c r="S767" s="174"/>
      <c r="T767" s="174"/>
      <c r="U767" s="174"/>
      <c r="V767" s="174"/>
      <c r="W767" s="174"/>
      <c r="X767" s="175"/>
      <c r="Y767" s="175"/>
      <c r="Z767" s="174"/>
      <c r="AA767" s="174"/>
      <c r="AB767" s="174"/>
      <c r="AC767" s="174"/>
      <c r="AD767" s="174"/>
      <c r="AE767" s="175"/>
      <c r="AF767" s="176"/>
      <c r="AG767" s="185"/>
      <c r="AH767" s="185"/>
      <c r="AI767" s="201"/>
      <c r="AJ767" s="273">
        <f ca="1">(COUNTA(OFFSET(D767,0,WEEKDAY($A$3,2)):AF767))+IF(AND((_xlfn.DAYS((EOMONTH($A$3,0)),$A$3)=27),(WEEKDAY($A$3,2))=1),0,(COUNTA(E767:(OFFSET(D767,0,(_xlfn.DAYS((EOMONTH($A$3,0)),$A$3))+(WEEKDAY($A$3,2))-28)))))</f>
        <v>1</v>
      </c>
    </row>
    <row r="768" spans="1:36" x14ac:dyDescent="0.25">
      <c r="A768" s="200" t="s">
        <v>101</v>
      </c>
      <c r="B768" s="177" t="s">
        <v>346</v>
      </c>
      <c r="C768" s="177">
        <v>4</v>
      </c>
      <c r="D768" s="177">
        <v>13</v>
      </c>
      <c r="E768" s="183" t="s">
        <v>495</v>
      </c>
      <c r="F768" s="174"/>
      <c r="G768" s="174"/>
      <c r="H768" s="174"/>
      <c r="I768" s="174"/>
      <c r="J768" s="175"/>
      <c r="K768" s="175"/>
      <c r="L768" s="183" t="s">
        <v>495</v>
      </c>
      <c r="M768" s="174"/>
      <c r="N768" s="174"/>
      <c r="O768" s="174"/>
      <c r="P768" s="174"/>
      <c r="Q768" s="175"/>
      <c r="R768" s="175"/>
      <c r="S768" s="183" t="s">
        <v>495</v>
      </c>
      <c r="T768" s="174"/>
      <c r="U768" s="174"/>
      <c r="V768" s="174"/>
      <c r="W768" s="174"/>
      <c r="X768" s="175"/>
      <c r="Y768" s="175"/>
      <c r="Z768" s="183" t="s">
        <v>495</v>
      </c>
      <c r="AA768" s="174"/>
      <c r="AB768" s="174"/>
      <c r="AC768" s="174"/>
      <c r="AD768" s="174"/>
      <c r="AE768" s="175"/>
      <c r="AF768" s="176"/>
      <c r="AG768" s="185"/>
      <c r="AH768" s="185"/>
      <c r="AI768" s="201"/>
      <c r="AJ768" s="273">
        <f ca="1">(COUNTA(OFFSET(D768,0,WEEKDAY($A$3,2)):AF768))+IF(AND((_xlfn.DAYS((EOMONTH($A$3,0)),$A$3)=27),(WEEKDAY($A$3,2))=1),0,(COUNTA(E768:(OFFSET(D768,0,(_xlfn.DAYS((EOMONTH($A$3,0)),$A$3))+(WEEKDAY($A$3,2))-28)))))</f>
        <v>4</v>
      </c>
    </row>
    <row r="769" spans="1:36" x14ac:dyDescent="0.25">
      <c r="A769" s="200" t="s">
        <v>101</v>
      </c>
      <c r="B769" s="177" t="s">
        <v>347</v>
      </c>
      <c r="C769" s="177">
        <v>2</v>
      </c>
      <c r="D769" s="177">
        <v>1</v>
      </c>
      <c r="E769" s="183" t="s">
        <v>495</v>
      </c>
      <c r="F769" s="174"/>
      <c r="G769" s="174"/>
      <c r="H769" s="174"/>
      <c r="I769" s="174"/>
      <c r="J769" s="175"/>
      <c r="K769" s="175"/>
      <c r="L769" s="174"/>
      <c r="M769" s="174"/>
      <c r="N769" s="174"/>
      <c r="O769" s="174"/>
      <c r="P769" s="174"/>
      <c r="Q769" s="175"/>
      <c r="R769" s="175"/>
      <c r="S769" s="183" t="s">
        <v>495</v>
      </c>
      <c r="T769" s="174"/>
      <c r="U769" s="174"/>
      <c r="V769" s="174"/>
      <c r="W769" s="174"/>
      <c r="X769" s="175"/>
      <c r="Y769" s="175"/>
      <c r="Z769" s="174"/>
      <c r="AA769" s="174"/>
      <c r="AB769" s="174"/>
      <c r="AC769" s="174"/>
      <c r="AD769" s="174"/>
      <c r="AE769" s="175"/>
      <c r="AF769" s="176"/>
      <c r="AG769" s="185"/>
      <c r="AH769" s="185"/>
      <c r="AI769" s="201"/>
      <c r="AJ769" s="273">
        <f ca="1">(COUNTA(OFFSET(D769,0,WEEKDAY($A$3,2)):AF769))+IF(AND((_xlfn.DAYS((EOMONTH($A$3,0)),$A$3)=27),(WEEKDAY($A$3,2))=1),0,(COUNTA(E769:(OFFSET(D769,0,(_xlfn.DAYS((EOMONTH($A$3,0)),$A$3))+(WEEKDAY($A$3,2))-28)))))</f>
        <v>2</v>
      </c>
    </row>
    <row r="770" spans="1:36" x14ac:dyDescent="0.25">
      <c r="A770" s="200" t="s">
        <v>199</v>
      </c>
      <c r="B770" s="177" t="s">
        <v>346</v>
      </c>
      <c r="C770" s="177">
        <v>2</v>
      </c>
      <c r="D770" s="177">
        <v>15</v>
      </c>
      <c r="E770" s="183" t="s">
        <v>495</v>
      </c>
      <c r="F770" s="174"/>
      <c r="G770" s="174"/>
      <c r="H770" s="174"/>
      <c r="I770" s="174"/>
      <c r="J770" s="175"/>
      <c r="K770" s="175"/>
      <c r="L770" s="174"/>
      <c r="M770" s="174"/>
      <c r="N770" s="174"/>
      <c r="O770" s="174"/>
      <c r="P770" s="174"/>
      <c r="Q770" s="175"/>
      <c r="R770" s="175"/>
      <c r="S770" s="183" t="s">
        <v>495</v>
      </c>
      <c r="T770" s="174"/>
      <c r="U770" s="174"/>
      <c r="V770" s="174"/>
      <c r="W770" s="174"/>
      <c r="X770" s="175"/>
      <c r="Y770" s="175"/>
      <c r="Z770" s="174"/>
      <c r="AA770" s="174"/>
      <c r="AB770" s="174"/>
      <c r="AC770" s="174"/>
      <c r="AD770" s="174"/>
      <c r="AE770" s="175"/>
      <c r="AF770" s="176"/>
      <c r="AG770" s="185"/>
      <c r="AH770" s="185"/>
      <c r="AI770" s="201"/>
      <c r="AJ770" s="273">
        <f ca="1">(COUNTA(OFFSET(D770,0,WEEKDAY($A$3,2)):AF770))+IF(AND((_xlfn.DAYS((EOMONTH($A$3,0)),$A$3)=27),(WEEKDAY($A$3,2))=1),0,(COUNTA(E770:(OFFSET(D770,0,(_xlfn.DAYS((EOMONTH($A$3,0)),$A$3))+(WEEKDAY($A$3,2))-28)))))</f>
        <v>2</v>
      </c>
    </row>
    <row r="771" spans="1:36" x14ac:dyDescent="0.25">
      <c r="A771" s="200" t="s">
        <v>199</v>
      </c>
      <c r="B771" s="177" t="s">
        <v>347</v>
      </c>
      <c r="C771" s="177">
        <v>4</v>
      </c>
      <c r="D771" s="177">
        <v>1</v>
      </c>
      <c r="E771" s="183" t="s">
        <v>495</v>
      </c>
      <c r="F771" s="174"/>
      <c r="G771" s="174"/>
      <c r="H771" s="174"/>
      <c r="I771" s="174"/>
      <c r="J771" s="175"/>
      <c r="K771" s="175"/>
      <c r="L771" s="183" t="s">
        <v>495</v>
      </c>
      <c r="M771" s="174"/>
      <c r="N771" s="174"/>
      <c r="O771" s="174"/>
      <c r="P771" s="174"/>
      <c r="Q771" s="175"/>
      <c r="R771" s="175"/>
      <c r="S771" s="183" t="s">
        <v>495</v>
      </c>
      <c r="T771" s="174"/>
      <c r="U771" s="174"/>
      <c r="V771" s="174"/>
      <c r="W771" s="174"/>
      <c r="X771" s="175"/>
      <c r="Y771" s="175"/>
      <c r="Z771" s="183" t="s">
        <v>495</v>
      </c>
      <c r="AA771" s="174"/>
      <c r="AB771" s="174"/>
      <c r="AC771" s="174"/>
      <c r="AD771" s="174"/>
      <c r="AE771" s="175"/>
      <c r="AF771" s="176"/>
      <c r="AG771" s="185"/>
      <c r="AH771" s="185"/>
      <c r="AI771" s="201"/>
      <c r="AJ771" s="273">
        <f ca="1">(COUNTA(OFFSET(D771,0,WEEKDAY($A$3,2)):AF771))+IF(AND((_xlfn.DAYS((EOMONTH($A$3,0)),$A$3)=27),(WEEKDAY($A$3,2))=1),0,(COUNTA(E771:(OFFSET(D771,0,(_xlfn.DAYS((EOMONTH($A$3,0)),$A$3))+(WEEKDAY($A$3,2))-28)))))</f>
        <v>4</v>
      </c>
    </row>
    <row r="772" spans="1:36" x14ac:dyDescent="0.25">
      <c r="A772" s="200" t="s">
        <v>199</v>
      </c>
      <c r="B772" s="177" t="s">
        <v>350</v>
      </c>
      <c r="C772" s="177">
        <v>2</v>
      </c>
      <c r="D772" s="177">
        <v>232</v>
      </c>
      <c r="E772" s="183" t="s">
        <v>495</v>
      </c>
      <c r="F772" s="174"/>
      <c r="G772" s="174"/>
      <c r="H772" s="174"/>
      <c r="I772" s="174"/>
      <c r="J772" s="175"/>
      <c r="K772" s="175"/>
      <c r="L772" s="174"/>
      <c r="M772" s="174"/>
      <c r="N772" s="174"/>
      <c r="O772" s="174"/>
      <c r="P772" s="174"/>
      <c r="Q772" s="175"/>
      <c r="R772" s="175"/>
      <c r="S772" s="183" t="s">
        <v>495</v>
      </c>
      <c r="T772" s="174"/>
      <c r="U772" s="174"/>
      <c r="V772" s="174"/>
      <c r="W772" s="174"/>
      <c r="X772" s="175"/>
      <c r="Y772" s="175"/>
      <c r="Z772" s="174"/>
      <c r="AA772" s="174"/>
      <c r="AB772" s="174"/>
      <c r="AC772" s="174"/>
      <c r="AD772" s="174"/>
      <c r="AE772" s="175"/>
      <c r="AF772" s="176"/>
      <c r="AG772" s="185"/>
      <c r="AH772" s="185"/>
      <c r="AI772" s="201"/>
      <c r="AJ772" s="273">
        <f ca="1">(COUNTA(OFFSET(D772,0,WEEKDAY($A$3,2)):AF772))+IF(AND((_xlfn.DAYS((EOMONTH($A$3,0)),$A$3)=27),(WEEKDAY($A$3,2))=1),0,(COUNTA(E772:(OFFSET(D772,0,(_xlfn.DAYS((EOMONTH($A$3,0)),$A$3))+(WEEKDAY($A$3,2))-28)))))</f>
        <v>2</v>
      </c>
    </row>
    <row r="773" spans="1:36" x14ac:dyDescent="0.25">
      <c r="A773" s="200" t="s">
        <v>200</v>
      </c>
      <c r="B773" s="177" t="s">
        <v>347</v>
      </c>
      <c r="C773" s="177">
        <v>4</v>
      </c>
      <c r="D773" s="177">
        <v>11</v>
      </c>
      <c r="E773" s="183" t="s">
        <v>495</v>
      </c>
      <c r="F773" s="174"/>
      <c r="G773" s="174"/>
      <c r="H773" s="174"/>
      <c r="I773" s="174"/>
      <c r="J773" s="175"/>
      <c r="K773" s="175"/>
      <c r="L773" s="183" t="s">
        <v>495</v>
      </c>
      <c r="M773" s="174"/>
      <c r="N773" s="174"/>
      <c r="O773" s="174"/>
      <c r="P773" s="174"/>
      <c r="Q773" s="175"/>
      <c r="R773" s="175"/>
      <c r="S773" s="183" t="s">
        <v>495</v>
      </c>
      <c r="T773" s="174"/>
      <c r="U773" s="174"/>
      <c r="V773" s="174"/>
      <c r="W773" s="174"/>
      <c r="X773" s="175"/>
      <c r="Y773" s="175"/>
      <c r="Z773" s="183" t="s">
        <v>495</v>
      </c>
      <c r="AA773" s="174"/>
      <c r="AB773" s="174"/>
      <c r="AC773" s="174"/>
      <c r="AD773" s="174"/>
      <c r="AE773" s="175"/>
      <c r="AF773" s="176"/>
      <c r="AG773" s="185"/>
      <c r="AH773" s="185"/>
      <c r="AI773" s="201"/>
      <c r="AJ773" s="273">
        <f ca="1">(COUNTA(OFFSET(D773,0,WEEKDAY($A$3,2)):AF773))+IF(AND((_xlfn.DAYS((EOMONTH($A$3,0)),$A$3)=27),(WEEKDAY($A$3,2))=1),0,(COUNTA(E773:(OFFSET(D773,0,(_xlfn.DAYS((EOMONTH($A$3,0)),$A$3))+(WEEKDAY($A$3,2))-28)))))</f>
        <v>4</v>
      </c>
    </row>
    <row r="774" spans="1:36" x14ac:dyDescent="0.25">
      <c r="A774" s="200" t="s">
        <v>200</v>
      </c>
      <c r="B774" s="177" t="s">
        <v>348</v>
      </c>
      <c r="C774" s="177">
        <v>4</v>
      </c>
      <c r="D774" s="177">
        <v>4</v>
      </c>
      <c r="E774" s="183" t="s">
        <v>495</v>
      </c>
      <c r="F774" s="174"/>
      <c r="G774" s="174"/>
      <c r="H774" s="174"/>
      <c r="I774" s="174"/>
      <c r="J774" s="175"/>
      <c r="K774" s="175"/>
      <c r="L774" s="183" t="s">
        <v>495</v>
      </c>
      <c r="M774" s="174"/>
      <c r="N774" s="174"/>
      <c r="O774" s="174"/>
      <c r="P774" s="174"/>
      <c r="Q774" s="175"/>
      <c r="R774" s="175"/>
      <c r="S774" s="183" t="s">
        <v>495</v>
      </c>
      <c r="T774" s="174"/>
      <c r="U774" s="174"/>
      <c r="V774" s="174"/>
      <c r="W774" s="174"/>
      <c r="X774" s="175"/>
      <c r="Y774" s="175"/>
      <c r="Z774" s="183" t="s">
        <v>495</v>
      </c>
      <c r="AA774" s="174"/>
      <c r="AB774" s="174"/>
      <c r="AC774" s="174"/>
      <c r="AD774" s="174"/>
      <c r="AE774" s="175"/>
      <c r="AF774" s="176"/>
      <c r="AG774" s="185"/>
      <c r="AH774" s="185"/>
      <c r="AI774" s="201"/>
      <c r="AJ774" s="273">
        <f ca="1">(COUNTA(OFFSET(D774,0,WEEKDAY($A$3,2)):AF774))+IF(AND((_xlfn.DAYS((EOMONTH($A$3,0)),$A$3)=27),(WEEKDAY($A$3,2))=1),0,(COUNTA(E774:(OFFSET(D774,0,(_xlfn.DAYS((EOMONTH($A$3,0)),$A$3))+(WEEKDAY($A$3,2))-28)))))</f>
        <v>4</v>
      </c>
    </row>
    <row r="775" spans="1:36" x14ac:dyDescent="0.25">
      <c r="A775" s="200" t="s">
        <v>200</v>
      </c>
      <c r="B775" s="177" t="s">
        <v>348</v>
      </c>
      <c r="C775" s="177">
        <v>12</v>
      </c>
      <c r="D775" s="177">
        <v>1</v>
      </c>
      <c r="E775" s="183" t="s">
        <v>495</v>
      </c>
      <c r="F775" s="174"/>
      <c r="G775" s="183" t="s">
        <v>495</v>
      </c>
      <c r="H775" s="174"/>
      <c r="I775" s="183" t="s">
        <v>495</v>
      </c>
      <c r="J775" s="175"/>
      <c r="K775" s="175"/>
      <c r="L775" s="183" t="s">
        <v>495</v>
      </c>
      <c r="M775" s="174"/>
      <c r="N775" s="183" t="s">
        <v>495</v>
      </c>
      <c r="O775" s="174"/>
      <c r="P775" s="183" t="s">
        <v>495</v>
      </c>
      <c r="Q775" s="175"/>
      <c r="R775" s="175"/>
      <c r="S775" s="183" t="s">
        <v>495</v>
      </c>
      <c r="T775" s="174"/>
      <c r="U775" s="183" t="s">
        <v>495</v>
      </c>
      <c r="V775" s="174"/>
      <c r="W775" s="183" t="s">
        <v>495</v>
      </c>
      <c r="X775" s="175"/>
      <c r="Y775" s="175"/>
      <c r="Z775" s="183" t="s">
        <v>495</v>
      </c>
      <c r="AA775" s="174"/>
      <c r="AB775" s="183" t="s">
        <v>495</v>
      </c>
      <c r="AC775" s="174"/>
      <c r="AD775" s="183" t="s">
        <v>495</v>
      </c>
      <c r="AE775" s="175"/>
      <c r="AF775" s="176"/>
      <c r="AG775" s="185"/>
      <c r="AH775" s="185"/>
      <c r="AI775" s="201"/>
      <c r="AJ775" s="273">
        <f ca="1">(COUNTA(OFFSET(D775,0,WEEKDAY($A$3,2)):AF775))+IF(AND((_xlfn.DAYS((EOMONTH($A$3,0)),$A$3)=27),(WEEKDAY($A$3,2))=1),0,(COUNTA(E775:(OFFSET(D775,0,(_xlfn.DAYS((EOMONTH($A$3,0)),$A$3))+(WEEKDAY($A$3,2))-28)))))</f>
        <v>12</v>
      </c>
    </row>
    <row r="776" spans="1:36" x14ac:dyDescent="0.25">
      <c r="A776" s="200" t="s">
        <v>200</v>
      </c>
      <c r="B776" s="177" t="s">
        <v>350</v>
      </c>
      <c r="C776" s="177">
        <v>4</v>
      </c>
      <c r="D776" s="177">
        <v>3766</v>
      </c>
      <c r="E776" s="183" t="s">
        <v>495</v>
      </c>
      <c r="F776" s="174"/>
      <c r="G776" s="174"/>
      <c r="H776" s="174"/>
      <c r="I776" s="174"/>
      <c r="J776" s="175"/>
      <c r="K776" s="175"/>
      <c r="L776" s="183" t="s">
        <v>495</v>
      </c>
      <c r="M776" s="174"/>
      <c r="N776" s="174"/>
      <c r="O776" s="174"/>
      <c r="P776" s="174"/>
      <c r="Q776" s="175"/>
      <c r="R776" s="175"/>
      <c r="S776" s="183" t="s">
        <v>495</v>
      </c>
      <c r="T776" s="174"/>
      <c r="U776" s="174"/>
      <c r="V776" s="174"/>
      <c r="W776" s="174"/>
      <c r="X776" s="175"/>
      <c r="Y776" s="175"/>
      <c r="Z776" s="183" t="s">
        <v>495</v>
      </c>
      <c r="AA776" s="174"/>
      <c r="AB776" s="174"/>
      <c r="AC776" s="174"/>
      <c r="AD776" s="174"/>
      <c r="AE776" s="175"/>
      <c r="AF776" s="176"/>
      <c r="AG776" s="185"/>
      <c r="AH776" s="185"/>
      <c r="AI776" s="201"/>
      <c r="AJ776" s="273">
        <f ca="1">(COUNTA(OFFSET(D776,0,WEEKDAY($A$3,2)):AF776))+IF(AND((_xlfn.DAYS((EOMONTH($A$3,0)),$A$3)=27),(WEEKDAY($A$3,2))=1),0,(COUNTA(E776:(OFFSET(D776,0,(_xlfn.DAYS((EOMONTH($A$3,0)),$A$3))+(WEEKDAY($A$3,2))-28)))))</f>
        <v>4</v>
      </c>
    </row>
    <row r="777" spans="1:36" x14ac:dyDescent="0.25">
      <c r="A777" s="200" t="s">
        <v>200</v>
      </c>
      <c r="B777" s="177" t="s">
        <v>350</v>
      </c>
      <c r="C777" s="177">
        <v>12</v>
      </c>
      <c r="D777" s="177">
        <v>101</v>
      </c>
      <c r="E777" s="183" t="s">
        <v>495</v>
      </c>
      <c r="F777" s="174"/>
      <c r="G777" s="183" t="s">
        <v>495</v>
      </c>
      <c r="H777" s="174"/>
      <c r="I777" s="183" t="s">
        <v>495</v>
      </c>
      <c r="J777" s="175"/>
      <c r="K777" s="175"/>
      <c r="L777" s="183" t="s">
        <v>495</v>
      </c>
      <c r="M777" s="174"/>
      <c r="N777" s="183" t="s">
        <v>495</v>
      </c>
      <c r="O777" s="174"/>
      <c r="P777" s="183" t="s">
        <v>495</v>
      </c>
      <c r="Q777" s="175"/>
      <c r="R777" s="175"/>
      <c r="S777" s="183" t="s">
        <v>495</v>
      </c>
      <c r="T777" s="174"/>
      <c r="U777" s="183" t="s">
        <v>495</v>
      </c>
      <c r="V777" s="174"/>
      <c r="W777" s="183" t="s">
        <v>495</v>
      </c>
      <c r="X777" s="175"/>
      <c r="Y777" s="175"/>
      <c r="Z777" s="183" t="s">
        <v>495</v>
      </c>
      <c r="AA777" s="174"/>
      <c r="AB777" s="183" t="s">
        <v>495</v>
      </c>
      <c r="AC777" s="174"/>
      <c r="AD777" s="183" t="s">
        <v>495</v>
      </c>
      <c r="AE777" s="175"/>
      <c r="AF777" s="176"/>
      <c r="AG777" s="185"/>
      <c r="AH777" s="185"/>
      <c r="AI777" s="201"/>
      <c r="AJ777" s="273">
        <f ca="1">(COUNTA(OFFSET(D777,0,WEEKDAY($A$3,2)):AF777))+IF(AND((_xlfn.DAYS((EOMONTH($A$3,0)),$A$3)=27),(WEEKDAY($A$3,2))=1),0,(COUNTA(E777:(OFFSET(D777,0,(_xlfn.DAYS((EOMONTH($A$3,0)),$A$3))+(WEEKDAY($A$3,2))-28)))))</f>
        <v>12</v>
      </c>
    </row>
    <row r="778" spans="1:36" x14ac:dyDescent="0.25">
      <c r="A778" s="200" t="s">
        <v>200</v>
      </c>
      <c r="B778" s="177" t="s">
        <v>391</v>
      </c>
      <c r="C778" s="177">
        <v>2</v>
      </c>
      <c r="D778" s="177">
        <v>3837</v>
      </c>
      <c r="E778" s="183" t="s">
        <v>495</v>
      </c>
      <c r="F778" s="174"/>
      <c r="G778" s="174"/>
      <c r="H778" s="174"/>
      <c r="I778" s="174"/>
      <c r="J778" s="175"/>
      <c r="K778" s="175"/>
      <c r="L778" s="174"/>
      <c r="M778" s="174"/>
      <c r="N778" s="174"/>
      <c r="O778" s="174"/>
      <c r="P778" s="174"/>
      <c r="Q778" s="175"/>
      <c r="R778" s="175"/>
      <c r="S778" s="183" t="s">
        <v>495</v>
      </c>
      <c r="T778" s="174"/>
      <c r="U778" s="174"/>
      <c r="V778" s="174"/>
      <c r="W778" s="174"/>
      <c r="X778" s="175"/>
      <c r="Y778" s="175"/>
      <c r="Z778" s="174"/>
      <c r="AA778" s="174"/>
      <c r="AB778" s="174"/>
      <c r="AC778" s="174"/>
      <c r="AD778" s="174"/>
      <c r="AE778" s="175"/>
      <c r="AF778" s="176"/>
      <c r="AG778" s="185"/>
      <c r="AH778" s="185"/>
      <c r="AI778" s="201"/>
      <c r="AJ778" s="273">
        <f ca="1">(COUNTA(OFFSET(D778,0,WEEKDAY($A$3,2)):AF778))+IF(AND((_xlfn.DAYS((EOMONTH($A$3,0)),$A$3)=27),(WEEKDAY($A$3,2))=1),0,(COUNTA(E778:(OFFSET(D778,0,(_xlfn.DAYS((EOMONTH($A$3,0)),$A$3))+(WEEKDAY($A$3,2))-28)))))</f>
        <v>2</v>
      </c>
    </row>
    <row r="779" spans="1:36" x14ac:dyDescent="0.25">
      <c r="A779" s="200" t="s">
        <v>291</v>
      </c>
      <c r="B779" s="177" t="s">
        <v>346</v>
      </c>
      <c r="C779" s="177">
        <v>2</v>
      </c>
      <c r="D779" s="177">
        <v>10</v>
      </c>
      <c r="E779" s="183" t="s">
        <v>495</v>
      </c>
      <c r="F779" s="174"/>
      <c r="G779" s="174"/>
      <c r="H779" s="174"/>
      <c r="I779" s="174"/>
      <c r="J779" s="175"/>
      <c r="K779" s="175"/>
      <c r="L779" s="174"/>
      <c r="M779" s="174"/>
      <c r="N779" s="174"/>
      <c r="O779" s="174"/>
      <c r="P779" s="174"/>
      <c r="Q779" s="175"/>
      <c r="R779" s="175"/>
      <c r="S779" s="183" t="s">
        <v>495</v>
      </c>
      <c r="T779" s="174"/>
      <c r="U779" s="174"/>
      <c r="V779" s="174"/>
      <c r="W779" s="174"/>
      <c r="X779" s="175"/>
      <c r="Y779" s="175"/>
      <c r="Z779" s="174"/>
      <c r="AA779" s="174"/>
      <c r="AB779" s="174"/>
      <c r="AC779" s="174"/>
      <c r="AD779" s="174"/>
      <c r="AE779" s="175"/>
      <c r="AF779" s="176"/>
      <c r="AG779" s="185"/>
      <c r="AH779" s="185"/>
      <c r="AI779" s="201"/>
      <c r="AJ779" s="273">
        <f ca="1">(COUNTA(OFFSET(D779,0,WEEKDAY($A$3,2)):AF779))+IF(AND((_xlfn.DAYS((EOMONTH($A$3,0)),$A$3)=27),(WEEKDAY($A$3,2))=1),0,(COUNTA(E779:(OFFSET(D779,0,(_xlfn.DAYS((EOMONTH($A$3,0)),$A$3))+(WEEKDAY($A$3,2))-28)))))</f>
        <v>2</v>
      </c>
    </row>
    <row r="780" spans="1:36" x14ac:dyDescent="0.25">
      <c r="A780" s="200" t="s">
        <v>291</v>
      </c>
      <c r="B780" s="177" t="s">
        <v>347</v>
      </c>
      <c r="C780" s="177">
        <v>4</v>
      </c>
      <c r="D780" s="177">
        <v>2</v>
      </c>
      <c r="E780" s="183" t="s">
        <v>495</v>
      </c>
      <c r="F780" s="174"/>
      <c r="G780" s="174"/>
      <c r="H780" s="174"/>
      <c r="I780" s="174"/>
      <c r="J780" s="175"/>
      <c r="K780" s="175"/>
      <c r="L780" s="183" t="s">
        <v>495</v>
      </c>
      <c r="M780" s="174"/>
      <c r="N780" s="174"/>
      <c r="O780" s="174"/>
      <c r="P780" s="174"/>
      <c r="Q780" s="175"/>
      <c r="R780" s="175"/>
      <c r="S780" s="183" t="s">
        <v>495</v>
      </c>
      <c r="T780" s="174"/>
      <c r="U780" s="174"/>
      <c r="V780" s="174"/>
      <c r="W780" s="174"/>
      <c r="X780" s="175"/>
      <c r="Y780" s="175"/>
      <c r="Z780" s="183" t="s">
        <v>495</v>
      </c>
      <c r="AA780" s="174"/>
      <c r="AB780" s="174"/>
      <c r="AC780" s="174"/>
      <c r="AD780" s="174"/>
      <c r="AE780" s="175"/>
      <c r="AF780" s="176"/>
      <c r="AG780" s="185"/>
      <c r="AH780" s="185"/>
      <c r="AI780" s="201"/>
      <c r="AJ780" s="273">
        <f ca="1">(COUNTA(OFFSET(D780,0,WEEKDAY($A$3,2)):AF780))+IF(AND((_xlfn.DAYS((EOMONTH($A$3,0)),$A$3)=27),(WEEKDAY($A$3,2))=1),0,(COUNTA(E780:(OFFSET(D780,0,(_xlfn.DAYS((EOMONTH($A$3,0)),$A$3))+(WEEKDAY($A$3,2))-28)))))</f>
        <v>4</v>
      </c>
    </row>
    <row r="781" spans="1:36" x14ac:dyDescent="0.25">
      <c r="A781" s="200" t="s">
        <v>291</v>
      </c>
      <c r="B781" s="177" t="s">
        <v>350</v>
      </c>
      <c r="C781" s="177">
        <v>2</v>
      </c>
      <c r="D781" s="177">
        <v>1341</v>
      </c>
      <c r="E781" s="183" t="s">
        <v>495</v>
      </c>
      <c r="F781" s="174"/>
      <c r="G781" s="174"/>
      <c r="H781" s="174"/>
      <c r="I781" s="174"/>
      <c r="J781" s="175"/>
      <c r="K781" s="175"/>
      <c r="L781" s="174"/>
      <c r="M781" s="174"/>
      <c r="N781" s="174"/>
      <c r="O781" s="174"/>
      <c r="P781" s="174"/>
      <c r="Q781" s="175"/>
      <c r="R781" s="175"/>
      <c r="S781" s="183" t="s">
        <v>495</v>
      </c>
      <c r="T781" s="174"/>
      <c r="U781" s="174"/>
      <c r="V781" s="174"/>
      <c r="W781" s="174"/>
      <c r="X781" s="175"/>
      <c r="Y781" s="175"/>
      <c r="Z781" s="174"/>
      <c r="AA781" s="174"/>
      <c r="AB781" s="174"/>
      <c r="AC781" s="174"/>
      <c r="AD781" s="174"/>
      <c r="AE781" s="175"/>
      <c r="AF781" s="176"/>
      <c r="AG781" s="185"/>
      <c r="AH781" s="185"/>
      <c r="AI781" s="201"/>
      <c r="AJ781" s="273">
        <f ca="1">(COUNTA(OFFSET(D781,0,WEEKDAY($A$3,2)):AF781))+IF(AND((_xlfn.DAYS((EOMONTH($A$3,0)),$A$3)=27),(WEEKDAY($A$3,2))=1),0,(COUNTA(E781:(OFFSET(D781,0,(_xlfn.DAYS((EOMONTH($A$3,0)),$A$3))+(WEEKDAY($A$3,2))-28)))))</f>
        <v>2</v>
      </c>
    </row>
    <row r="782" spans="1:36" x14ac:dyDescent="0.25">
      <c r="A782" s="200" t="s">
        <v>291</v>
      </c>
      <c r="B782" s="177" t="s">
        <v>391</v>
      </c>
      <c r="C782" s="177">
        <v>1</v>
      </c>
      <c r="D782" s="177">
        <v>1050</v>
      </c>
      <c r="E782" s="183" t="s">
        <v>495</v>
      </c>
      <c r="F782" s="174"/>
      <c r="G782" s="174"/>
      <c r="H782" s="174"/>
      <c r="I782" s="174"/>
      <c r="J782" s="175"/>
      <c r="K782" s="175"/>
      <c r="L782" s="174"/>
      <c r="M782" s="174"/>
      <c r="N782" s="174"/>
      <c r="O782" s="174"/>
      <c r="P782" s="174"/>
      <c r="Q782" s="175"/>
      <c r="R782" s="175"/>
      <c r="S782" s="174"/>
      <c r="T782" s="174"/>
      <c r="U782" s="174"/>
      <c r="V782" s="174"/>
      <c r="W782" s="174"/>
      <c r="X782" s="175"/>
      <c r="Y782" s="175"/>
      <c r="Z782" s="174"/>
      <c r="AA782" s="174"/>
      <c r="AB782" s="174"/>
      <c r="AC782" s="174"/>
      <c r="AD782" s="174"/>
      <c r="AE782" s="175"/>
      <c r="AF782" s="176"/>
      <c r="AG782" s="185"/>
      <c r="AH782" s="185"/>
      <c r="AI782" s="201"/>
      <c r="AJ782" s="273">
        <f ca="1">(COUNTA(OFFSET(D782,0,WEEKDAY($A$3,2)):AF782))+IF(AND((_xlfn.DAYS((EOMONTH($A$3,0)),$A$3)=27),(WEEKDAY($A$3,2))=1),0,(COUNTA(E782:(OFFSET(D782,0,(_xlfn.DAYS((EOMONTH($A$3,0)),$A$3))+(WEEKDAY($A$3,2))-28)))))</f>
        <v>1</v>
      </c>
    </row>
    <row r="783" spans="1:36" x14ac:dyDescent="0.25">
      <c r="A783" s="200" t="s">
        <v>201</v>
      </c>
      <c r="B783" s="177" t="s">
        <v>346</v>
      </c>
      <c r="C783" s="177">
        <v>2</v>
      </c>
      <c r="D783" s="177">
        <v>10</v>
      </c>
      <c r="E783" s="183" t="s">
        <v>495</v>
      </c>
      <c r="F783" s="174"/>
      <c r="G783" s="174"/>
      <c r="H783" s="174"/>
      <c r="I783" s="174"/>
      <c r="J783" s="175"/>
      <c r="K783" s="175"/>
      <c r="L783" s="174"/>
      <c r="M783" s="174"/>
      <c r="N783" s="174"/>
      <c r="O783" s="174"/>
      <c r="P783" s="174"/>
      <c r="Q783" s="175"/>
      <c r="R783" s="175"/>
      <c r="S783" s="183" t="s">
        <v>495</v>
      </c>
      <c r="T783" s="174"/>
      <c r="U783" s="174"/>
      <c r="V783" s="174"/>
      <c r="W783" s="174"/>
      <c r="X783" s="175"/>
      <c r="Y783" s="175"/>
      <c r="Z783" s="174"/>
      <c r="AA783" s="174"/>
      <c r="AB783" s="174"/>
      <c r="AC783" s="174"/>
      <c r="AD783" s="174"/>
      <c r="AE783" s="175"/>
      <c r="AF783" s="176"/>
      <c r="AG783" s="185"/>
      <c r="AH783" s="185"/>
      <c r="AI783" s="201"/>
      <c r="AJ783" s="273">
        <f ca="1">(COUNTA(OFFSET(D783,0,WEEKDAY($A$3,2)):AF783))+IF(AND((_xlfn.DAYS((EOMONTH($A$3,0)),$A$3)=27),(WEEKDAY($A$3,2))=1),0,(COUNTA(E783:(OFFSET(D783,0,(_xlfn.DAYS((EOMONTH($A$3,0)),$A$3))+(WEEKDAY($A$3,2))-28)))))</f>
        <v>2</v>
      </c>
    </row>
    <row r="784" spans="1:36" x14ac:dyDescent="0.25">
      <c r="A784" s="200" t="s">
        <v>201</v>
      </c>
      <c r="B784" s="177" t="s">
        <v>347</v>
      </c>
      <c r="C784" s="177">
        <v>4</v>
      </c>
      <c r="D784" s="177">
        <v>1</v>
      </c>
      <c r="E784" s="183" t="s">
        <v>495</v>
      </c>
      <c r="F784" s="174"/>
      <c r="G784" s="174"/>
      <c r="H784" s="174"/>
      <c r="I784" s="174"/>
      <c r="J784" s="175"/>
      <c r="K784" s="175"/>
      <c r="L784" s="183" t="s">
        <v>495</v>
      </c>
      <c r="M784" s="174"/>
      <c r="N784" s="174"/>
      <c r="O784" s="174"/>
      <c r="P784" s="174"/>
      <c r="Q784" s="175"/>
      <c r="R784" s="175"/>
      <c r="S784" s="183" t="s">
        <v>495</v>
      </c>
      <c r="T784" s="174"/>
      <c r="U784" s="174"/>
      <c r="V784" s="174"/>
      <c r="W784" s="174"/>
      <c r="X784" s="175"/>
      <c r="Y784" s="175"/>
      <c r="Z784" s="183" t="s">
        <v>495</v>
      </c>
      <c r="AA784" s="174"/>
      <c r="AB784" s="174"/>
      <c r="AC784" s="174"/>
      <c r="AD784" s="174"/>
      <c r="AE784" s="175"/>
      <c r="AF784" s="176"/>
      <c r="AG784" s="185"/>
      <c r="AH784" s="185"/>
      <c r="AI784" s="201"/>
      <c r="AJ784" s="273">
        <f ca="1">(COUNTA(OFFSET(D784,0,WEEKDAY($A$3,2)):AF784))+IF(AND((_xlfn.DAYS((EOMONTH($A$3,0)),$A$3)=27),(WEEKDAY($A$3,2))=1),0,(COUNTA(E784:(OFFSET(D784,0,(_xlfn.DAYS((EOMONTH($A$3,0)),$A$3))+(WEEKDAY($A$3,2))-28)))))</f>
        <v>4</v>
      </c>
    </row>
    <row r="785" spans="1:36" x14ac:dyDescent="0.25">
      <c r="A785" s="200" t="s">
        <v>201</v>
      </c>
      <c r="B785" s="177" t="s">
        <v>350</v>
      </c>
      <c r="C785" s="177">
        <v>2</v>
      </c>
      <c r="D785" s="177">
        <v>282</v>
      </c>
      <c r="E785" s="183" t="s">
        <v>495</v>
      </c>
      <c r="F785" s="174"/>
      <c r="G785" s="174"/>
      <c r="H785" s="174"/>
      <c r="I785" s="174"/>
      <c r="J785" s="175"/>
      <c r="K785" s="175"/>
      <c r="L785" s="174"/>
      <c r="M785" s="174"/>
      <c r="N785" s="174"/>
      <c r="O785" s="174"/>
      <c r="P785" s="174"/>
      <c r="Q785" s="175"/>
      <c r="R785" s="175"/>
      <c r="S785" s="183" t="s">
        <v>495</v>
      </c>
      <c r="T785" s="174"/>
      <c r="U785" s="174"/>
      <c r="V785" s="174"/>
      <c r="W785" s="174"/>
      <c r="X785" s="175"/>
      <c r="Y785" s="175"/>
      <c r="Z785" s="174"/>
      <c r="AA785" s="174"/>
      <c r="AB785" s="174"/>
      <c r="AC785" s="174"/>
      <c r="AD785" s="174"/>
      <c r="AE785" s="175"/>
      <c r="AF785" s="176"/>
      <c r="AG785" s="185"/>
      <c r="AH785" s="185"/>
      <c r="AI785" s="201"/>
      <c r="AJ785" s="273">
        <f ca="1">(COUNTA(OFFSET(D785,0,WEEKDAY($A$3,2)):AF785))+IF(AND((_xlfn.DAYS((EOMONTH($A$3,0)),$A$3)=27),(WEEKDAY($A$3,2))=1),0,(COUNTA(E785:(OFFSET(D785,0,(_xlfn.DAYS((EOMONTH($A$3,0)),$A$3))+(WEEKDAY($A$3,2))-28)))))</f>
        <v>2</v>
      </c>
    </row>
    <row r="786" spans="1:36" x14ac:dyDescent="0.25">
      <c r="A786" s="200" t="s">
        <v>201</v>
      </c>
      <c r="B786" s="177" t="s">
        <v>391</v>
      </c>
      <c r="C786" s="177">
        <v>1</v>
      </c>
      <c r="D786" s="177">
        <v>470</v>
      </c>
      <c r="E786" s="183" t="s">
        <v>495</v>
      </c>
      <c r="F786" s="174"/>
      <c r="G786" s="174"/>
      <c r="H786" s="174"/>
      <c r="I786" s="174"/>
      <c r="J786" s="175"/>
      <c r="K786" s="175"/>
      <c r="L786" s="174"/>
      <c r="M786" s="174"/>
      <c r="N786" s="174"/>
      <c r="O786" s="174"/>
      <c r="P786" s="174"/>
      <c r="Q786" s="175"/>
      <c r="R786" s="175"/>
      <c r="S786" s="174"/>
      <c r="T786" s="174"/>
      <c r="U786" s="174"/>
      <c r="V786" s="174"/>
      <c r="W786" s="174"/>
      <c r="X786" s="175"/>
      <c r="Y786" s="175"/>
      <c r="Z786" s="174"/>
      <c r="AA786" s="174"/>
      <c r="AB786" s="174"/>
      <c r="AC786" s="174"/>
      <c r="AD786" s="174"/>
      <c r="AE786" s="175"/>
      <c r="AF786" s="176"/>
      <c r="AG786" s="185"/>
      <c r="AH786" s="185"/>
      <c r="AI786" s="201"/>
      <c r="AJ786" s="273">
        <f ca="1">(COUNTA(OFFSET(D786,0,WEEKDAY($A$3,2)):AF786))+IF(AND((_xlfn.DAYS((EOMONTH($A$3,0)),$A$3)=27),(WEEKDAY($A$3,2))=1),0,(COUNTA(E786:(OFFSET(D786,0,(_xlfn.DAYS((EOMONTH($A$3,0)),$A$3))+(WEEKDAY($A$3,2))-28)))))</f>
        <v>1</v>
      </c>
    </row>
    <row r="787" spans="1:36" x14ac:dyDescent="0.25">
      <c r="A787" s="200" t="s">
        <v>202</v>
      </c>
      <c r="B787" s="177" t="s">
        <v>346</v>
      </c>
      <c r="C787" s="177">
        <v>2</v>
      </c>
      <c r="D787" s="177">
        <v>20</v>
      </c>
      <c r="E787" s="183" t="s">
        <v>495</v>
      </c>
      <c r="F787" s="174"/>
      <c r="G787" s="174"/>
      <c r="H787" s="174"/>
      <c r="I787" s="174"/>
      <c r="J787" s="175"/>
      <c r="K787" s="175"/>
      <c r="L787" s="174"/>
      <c r="M787" s="174"/>
      <c r="N787" s="174"/>
      <c r="O787" s="174"/>
      <c r="P787" s="174"/>
      <c r="Q787" s="175"/>
      <c r="R787" s="175"/>
      <c r="S787" s="183" t="s">
        <v>495</v>
      </c>
      <c r="T787" s="174"/>
      <c r="U787" s="174"/>
      <c r="V787" s="174"/>
      <c r="W787" s="174"/>
      <c r="X787" s="175"/>
      <c r="Y787" s="175"/>
      <c r="Z787" s="174"/>
      <c r="AA787" s="174"/>
      <c r="AB787" s="174"/>
      <c r="AC787" s="174"/>
      <c r="AD787" s="174"/>
      <c r="AE787" s="175"/>
      <c r="AF787" s="176"/>
      <c r="AG787" s="185"/>
      <c r="AH787" s="185"/>
      <c r="AI787" s="201"/>
      <c r="AJ787" s="273">
        <f ca="1">(COUNTA(OFFSET(D787,0,WEEKDAY($A$3,2)):AF787))+IF(AND((_xlfn.DAYS((EOMONTH($A$3,0)),$A$3)=27),(WEEKDAY($A$3,2))=1),0,(COUNTA(E787:(OFFSET(D787,0,(_xlfn.DAYS((EOMONTH($A$3,0)),$A$3))+(WEEKDAY($A$3,2))-28)))))</f>
        <v>2</v>
      </c>
    </row>
    <row r="788" spans="1:36" x14ac:dyDescent="0.25">
      <c r="A788" s="200" t="s">
        <v>202</v>
      </c>
      <c r="B788" s="177" t="s">
        <v>347</v>
      </c>
      <c r="C788" s="177">
        <v>4</v>
      </c>
      <c r="D788" s="177">
        <v>1</v>
      </c>
      <c r="E788" s="183" t="s">
        <v>495</v>
      </c>
      <c r="F788" s="174"/>
      <c r="G788" s="174"/>
      <c r="H788" s="174"/>
      <c r="I788" s="174"/>
      <c r="J788" s="175"/>
      <c r="K788" s="175"/>
      <c r="L788" s="183" t="s">
        <v>495</v>
      </c>
      <c r="M788" s="174"/>
      <c r="N788" s="174"/>
      <c r="O788" s="174"/>
      <c r="P788" s="174"/>
      <c r="Q788" s="175"/>
      <c r="R788" s="175"/>
      <c r="S788" s="183" t="s">
        <v>495</v>
      </c>
      <c r="T788" s="174"/>
      <c r="U788" s="174"/>
      <c r="V788" s="174"/>
      <c r="W788" s="174"/>
      <c r="X788" s="175"/>
      <c r="Y788" s="175"/>
      <c r="Z788" s="183" t="s">
        <v>495</v>
      </c>
      <c r="AA788" s="174"/>
      <c r="AB788" s="174"/>
      <c r="AC788" s="174"/>
      <c r="AD788" s="174"/>
      <c r="AE788" s="175"/>
      <c r="AF788" s="176"/>
      <c r="AG788" s="185"/>
      <c r="AH788" s="185"/>
      <c r="AI788" s="201"/>
      <c r="AJ788" s="273">
        <f ca="1">(COUNTA(OFFSET(D788,0,WEEKDAY($A$3,2)):AF788))+IF(AND((_xlfn.DAYS((EOMONTH($A$3,0)),$A$3)=27),(WEEKDAY($A$3,2))=1),0,(COUNTA(E788:(OFFSET(D788,0,(_xlfn.DAYS((EOMONTH($A$3,0)),$A$3))+(WEEKDAY($A$3,2))-28)))))</f>
        <v>4</v>
      </c>
    </row>
    <row r="789" spans="1:36" x14ac:dyDescent="0.25">
      <c r="A789" s="200" t="s">
        <v>202</v>
      </c>
      <c r="B789" s="177" t="s">
        <v>350</v>
      </c>
      <c r="C789" s="177">
        <v>2</v>
      </c>
      <c r="D789" s="177">
        <v>270</v>
      </c>
      <c r="E789" s="183" t="s">
        <v>495</v>
      </c>
      <c r="F789" s="174"/>
      <c r="G789" s="174"/>
      <c r="H789" s="174"/>
      <c r="I789" s="174"/>
      <c r="J789" s="175"/>
      <c r="K789" s="175"/>
      <c r="L789" s="174"/>
      <c r="M789" s="174"/>
      <c r="N789" s="174"/>
      <c r="O789" s="174"/>
      <c r="P789" s="174"/>
      <c r="Q789" s="175"/>
      <c r="R789" s="175"/>
      <c r="S789" s="183" t="s">
        <v>495</v>
      </c>
      <c r="T789" s="174"/>
      <c r="U789" s="174"/>
      <c r="V789" s="174"/>
      <c r="W789" s="174"/>
      <c r="X789" s="175"/>
      <c r="Y789" s="175"/>
      <c r="Z789" s="174"/>
      <c r="AA789" s="174"/>
      <c r="AB789" s="174"/>
      <c r="AC789" s="174"/>
      <c r="AD789" s="174"/>
      <c r="AE789" s="175"/>
      <c r="AF789" s="176"/>
      <c r="AG789" s="185"/>
      <c r="AH789" s="185"/>
      <c r="AI789" s="201"/>
      <c r="AJ789" s="273">
        <f ca="1">(COUNTA(OFFSET(D789,0,WEEKDAY($A$3,2)):AF789))+IF(AND((_xlfn.DAYS((EOMONTH($A$3,0)),$A$3)=27),(WEEKDAY($A$3,2))=1),0,(COUNTA(E789:(OFFSET(D789,0,(_xlfn.DAYS((EOMONTH($A$3,0)),$A$3))+(WEEKDAY($A$3,2))-28)))))</f>
        <v>2</v>
      </c>
    </row>
    <row r="790" spans="1:36" x14ac:dyDescent="0.25">
      <c r="A790" s="200" t="s">
        <v>202</v>
      </c>
      <c r="B790" s="177" t="s">
        <v>391</v>
      </c>
      <c r="C790" s="177">
        <v>1</v>
      </c>
      <c r="D790" s="177">
        <v>450</v>
      </c>
      <c r="E790" s="183" t="s">
        <v>495</v>
      </c>
      <c r="F790" s="174"/>
      <c r="G790" s="174"/>
      <c r="H790" s="174"/>
      <c r="I790" s="174"/>
      <c r="J790" s="175"/>
      <c r="K790" s="175"/>
      <c r="L790" s="174"/>
      <c r="M790" s="174"/>
      <c r="N790" s="174"/>
      <c r="O790" s="174"/>
      <c r="P790" s="174"/>
      <c r="Q790" s="175"/>
      <c r="R790" s="175"/>
      <c r="S790" s="174"/>
      <c r="T790" s="174"/>
      <c r="U790" s="174"/>
      <c r="V790" s="174"/>
      <c r="W790" s="174"/>
      <c r="X790" s="175"/>
      <c r="Y790" s="175"/>
      <c r="Z790" s="174"/>
      <c r="AA790" s="174"/>
      <c r="AB790" s="174"/>
      <c r="AC790" s="174"/>
      <c r="AD790" s="174"/>
      <c r="AE790" s="175"/>
      <c r="AF790" s="176"/>
      <c r="AG790" s="185"/>
      <c r="AH790" s="185"/>
      <c r="AI790" s="201"/>
      <c r="AJ790" s="273">
        <f ca="1">(COUNTA(OFFSET(D790,0,WEEKDAY($A$3,2)):AF790))+IF(AND((_xlfn.DAYS((EOMONTH($A$3,0)),$A$3)=27),(WEEKDAY($A$3,2))=1),0,(COUNTA(E790:(OFFSET(D790,0,(_xlfn.DAYS((EOMONTH($A$3,0)),$A$3))+(WEEKDAY($A$3,2))-28)))))</f>
        <v>1</v>
      </c>
    </row>
    <row r="791" spans="1:36" x14ac:dyDescent="0.25">
      <c r="A791" s="200" t="s">
        <v>203</v>
      </c>
      <c r="B791" s="177" t="s">
        <v>346</v>
      </c>
      <c r="C791" s="177">
        <v>2</v>
      </c>
      <c r="D791" s="177">
        <v>18</v>
      </c>
      <c r="E791" s="183" t="s">
        <v>495</v>
      </c>
      <c r="F791" s="174"/>
      <c r="G791" s="174"/>
      <c r="H791" s="174"/>
      <c r="I791" s="174"/>
      <c r="J791" s="175"/>
      <c r="K791" s="175"/>
      <c r="L791" s="174"/>
      <c r="M791" s="174"/>
      <c r="N791" s="174"/>
      <c r="O791" s="174"/>
      <c r="P791" s="174"/>
      <c r="Q791" s="175"/>
      <c r="R791" s="175"/>
      <c r="S791" s="183" t="s">
        <v>495</v>
      </c>
      <c r="T791" s="174"/>
      <c r="U791" s="174"/>
      <c r="V791" s="174"/>
      <c r="W791" s="174"/>
      <c r="X791" s="175"/>
      <c r="Y791" s="175"/>
      <c r="Z791" s="174"/>
      <c r="AA791" s="174"/>
      <c r="AB791" s="174"/>
      <c r="AC791" s="174"/>
      <c r="AD791" s="174"/>
      <c r="AE791" s="175"/>
      <c r="AF791" s="176"/>
      <c r="AG791" s="185"/>
      <c r="AH791" s="185"/>
      <c r="AI791" s="201"/>
      <c r="AJ791" s="273">
        <f ca="1">(COUNTA(OFFSET(D791,0,WEEKDAY($A$3,2)):AF791))+IF(AND((_xlfn.DAYS((EOMONTH($A$3,0)),$A$3)=27),(WEEKDAY($A$3,2))=1),0,(COUNTA(E791:(OFFSET(D791,0,(_xlfn.DAYS((EOMONTH($A$3,0)),$A$3))+(WEEKDAY($A$3,2))-28)))))</f>
        <v>2</v>
      </c>
    </row>
    <row r="792" spans="1:36" x14ac:dyDescent="0.25">
      <c r="A792" s="200" t="s">
        <v>203</v>
      </c>
      <c r="B792" s="177" t="s">
        <v>347</v>
      </c>
      <c r="C792" s="177">
        <v>4</v>
      </c>
      <c r="D792" s="177">
        <v>1</v>
      </c>
      <c r="E792" s="183" t="s">
        <v>495</v>
      </c>
      <c r="F792" s="174"/>
      <c r="G792" s="174"/>
      <c r="H792" s="174"/>
      <c r="I792" s="174"/>
      <c r="J792" s="175"/>
      <c r="K792" s="175"/>
      <c r="L792" s="183" t="s">
        <v>495</v>
      </c>
      <c r="M792" s="174"/>
      <c r="N792" s="174"/>
      <c r="O792" s="174"/>
      <c r="P792" s="174"/>
      <c r="Q792" s="175"/>
      <c r="R792" s="175"/>
      <c r="S792" s="183" t="s">
        <v>495</v>
      </c>
      <c r="T792" s="174"/>
      <c r="U792" s="174"/>
      <c r="V792" s="174"/>
      <c r="W792" s="174"/>
      <c r="X792" s="175"/>
      <c r="Y792" s="175"/>
      <c r="Z792" s="183" t="s">
        <v>495</v>
      </c>
      <c r="AA792" s="174"/>
      <c r="AB792" s="174"/>
      <c r="AC792" s="174"/>
      <c r="AD792" s="174"/>
      <c r="AE792" s="175"/>
      <c r="AF792" s="176"/>
      <c r="AG792" s="185"/>
      <c r="AH792" s="185"/>
      <c r="AI792" s="201"/>
      <c r="AJ792" s="273">
        <f ca="1">(COUNTA(OFFSET(D792,0,WEEKDAY($A$3,2)):AF792))+IF(AND((_xlfn.DAYS((EOMONTH($A$3,0)),$A$3)=27),(WEEKDAY($A$3,2))=1),0,(COUNTA(E792:(OFFSET(D792,0,(_xlfn.DAYS((EOMONTH($A$3,0)),$A$3))+(WEEKDAY($A$3,2))-28)))))</f>
        <v>4</v>
      </c>
    </row>
    <row r="793" spans="1:36" x14ac:dyDescent="0.25">
      <c r="A793" s="200" t="s">
        <v>203</v>
      </c>
      <c r="B793" s="177" t="s">
        <v>350</v>
      </c>
      <c r="C793" s="177">
        <v>2</v>
      </c>
      <c r="D793" s="177">
        <v>315</v>
      </c>
      <c r="E793" s="183" t="s">
        <v>495</v>
      </c>
      <c r="F793" s="174"/>
      <c r="G793" s="174"/>
      <c r="H793" s="174"/>
      <c r="I793" s="174"/>
      <c r="J793" s="175"/>
      <c r="K793" s="175"/>
      <c r="L793" s="174"/>
      <c r="M793" s="174"/>
      <c r="N793" s="174"/>
      <c r="O793" s="174"/>
      <c r="P793" s="174"/>
      <c r="Q793" s="175"/>
      <c r="R793" s="175"/>
      <c r="S793" s="183" t="s">
        <v>495</v>
      </c>
      <c r="T793" s="174"/>
      <c r="U793" s="174"/>
      <c r="V793" s="174"/>
      <c r="W793" s="174"/>
      <c r="X793" s="175"/>
      <c r="Y793" s="175"/>
      <c r="Z793" s="174"/>
      <c r="AA793" s="174"/>
      <c r="AB793" s="174"/>
      <c r="AC793" s="174"/>
      <c r="AD793" s="174"/>
      <c r="AE793" s="175"/>
      <c r="AF793" s="176"/>
      <c r="AG793" s="185"/>
      <c r="AH793" s="185"/>
      <c r="AI793" s="201"/>
      <c r="AJ793" s="273">
        <f ca="1">(COUNTA(OFFSET(D793,0,WEEKDAY($A$3,2)):AF793))+IF(AND((_xlfn.DAYS((EOMONTH($A$3,0)),$A$3)=27),(WEEKDAY($A$3,2))=1),0,(COUNTA(E793:(OFFSET(D793,0,(_xlfn.DAYS((EOMONTH($A$3,0)),$A$3))+(WEEKDAY($A$3,2))-28)))))</f>
        <v>2</v>
      </c>
    </row>
    <row r="794" spans="1:36" x14ac:dyDescent="0.25">
      <c r="A794" s="200" t="s">
        <v>203</v>
      </c>
      <c r="B794" s="177" t="s">
        <v>391</v>
      </c>
      <c r="C794" s="177">
        <v>1</v>
      </c>
      <c r="D794" s="177">
        <v>315</v>
      </c>
      <c r="E794" s="183" t="s">
        <v>495</v>
      </c>
      <c r="F794" s="174"/>
      <c r="G794" s="174"/>
      <c r="H794" s="174"/>
      <c r="I794" s="174"/>
      <c r="J794" s="175"/>
      <c r="K794" s="175"/>
      <c r="L794" s="174"/>
      <c r="M794" s="174"/>
      <c r="N794" s="174"/>
      <c r="O794" s="174"/>
      <c r="P794" s="174"/>
      <c r="Q794" s="175"/>
      <c r="R794" s="175"/>
      <c r="S794" s="174"/>
      <c r="T794" s="174"/>
      <c r="U794" s="174"/>
      <c r="V794" s="174"/>
      <c r="W794" s="174"/>
      <c r="X794" s="175"/>
      <c r="Y794" s="175"/>
      <c r="Z794" s="174"/>
      <c r="AA794" s="174"/>
      <c r="AB794" s="174"/>
      <c r="AC794" s="174"/>
      <c r="AD794" s="174"/>
      <c r="AE794" s="175"/>
      <c r="AF794" s="176"/>
      <c r="AG794" s="185"/>
      <c r="AH794" s="185"/>
      <c r="AI794" s="201"/>
      <c r="AJ794" s="273">
        <f ca="1">(COUNTA(OFFSET(D794,0,WEEKDAY($A$3,2)):AF794))+IF(AND((_xlfn.DAYS((EOMONTH($A$3,0)),$A$3)=27),(WEEKDAY($A$3,2))=1),0,(COUNTA(E794:(OFFSET(D794,0,(_xlfn.DAYS((EOMONTH($A$3,0)),$A$3))+(WEEKDAY($A$3,2))-28)))))</f>
        <v>1</v>
      </c>
    </row>
    <row r="795" spans="1:36" x14ac:dyDescent="0.25">
      <c r="A795" s="200" t="s">
        <v>204</v>
      </c>
      <c r="B795" s="177" t="s">
        <v>346</v>
      </c>
      <c r="C795" s="177">
        <v>4</v>
      </c>
      <c r="D795" s="177">
        <v>15</v>
      </c>
      <c r="E795" s="183" t="s">
        <v>495</v>
      </c>
      <c r="F795" s="174"/>
      <c r="G795" s="174"/>
      <c r="H795" s="174"/>
      <c r="I795" s="174"/>
      <c r="J795" s="175"/>
      <c r="K795" s="175"/>
      <c r="L795" s="183" t="s">
        <v>495</v>
      </c>
      <c r="M795" s="174"/>
      <c r="N795" s="174"/>
      <c r="O795" s="174"/>
      <c r="P795" s="174"/>
      <c r="Q795" s="175"/>
      <c r="R795" s="175"/>
      <c r="S795" s="183" t="s">
        <v>495</v>
      </c>
      <c r="T795" s="174"/>
      <c r="U795" s="174"/>
      <c r="V795" s="174"/>
      <c r="W795" s="174"/>
      <c r="X795" s="175"/>
      <c r="Y795" s="175"/>
      <c r="Z795" s="183" t="s">
        <v>495</v>
      </c>
      <c r="AA795" s="174"/>
      <c r="AB795" s="174"/>
      <c r="AC795" s="174"/>
      <c r="AD795" s="174"/>
      <c r="AE795" s="175"/>
      <c r="AF795" s="176"/>
      <c r="AG795" s="185"/>
      <c r="AH795" s="185"/>
      <c r="AI795" s="201"/>
      <c r="AJ795" s="273">
        <f ca="1">(COUNTA(OFFSET(D795,0,WEEKDAY($A$3,2)):AF795))+IF(AND((_xlfn.DAYS((EOMONTH($A$3,0)),$A$3)=27),(WEEKDAY($A$3,2))=1),0,(COUNTA(E795:(OFFSET(D795,0,(_xlfn.DAYS((EOMONTH($A$3,0)),$A$3))+(WEEKDAY($A$3,2))-28)))))</f>
        <v>4</v>
      </c>
    </row>
    <row r="796" spans="1:36" x14ac:dyDescent="0.25">
      <c r="A796" s="200" t="s">
        <v>204</v>
      </c>
      <c r="B796" s="177" t="s">
        <v>347</v>
      </c>
      <c r="C796" s="177">
        <v>2</v>
      </c>
      <c r="D796" s="177">
        <v>1</v>
      </c>
      <c r="E796" s="183" t="s">
        <v>495</v>
      </c>
      <c r="F796" s="174"/>
      <c r="G796" s="174"/>
      <c r="H796" s="174"/>
      <c r="I796" s="174"/>
      <c r="J796" s="175"/>
      <c r="K796" s="175"/>
      <c r="L796" s="174"/>
      <c r="M796" s="174"/>
      <c r="N796" s="174"/>
      <c r="O796" s="174"/>
      <c r="P796" s="174"/>
      <c r="Q796" s="175"/>
      <c r="R796" s="175"/>
      <c r="S796" s="183" t="s">
        <v>495</v>
      </c>
      <c r="T796" s="174"/>
      <c r="U796" s="174"/>
      <c r="V796" s="174"/>
      <c r="W796" s="174"/>
      <c r="X796" s="175"/>
      <c r="Y796" s="175"/>
      <c r="Z796" s="174"/>
      <c r="AA796" s="174"/>
      <c r="AB796" s="174"/>
      <c r="AC796" s="174"/>
      <c r="AD796" s="174"/>
      <c r="AE796" s="175"/>
      <c r="AF796" s="176"/>
      <c r="AG796" s="185"/>
      <c r="AH796" s="185"/>
      <c r="AI796" s="201"/>
      <c r="AJ796" s="273">
        <f ca="1">(COUNTA(OFFSET(D796,0,WEEKDAY($A$3,2)):AF796))+IF(AND((_xlfn.DAYS((EOMONTH($A$3,0)),$A$3)=27),(WEEKDAY($A$3,2))=1),0,(COUNTA(E796:(OFFSET(D796,0,(_xlfn.DAYS((EOMONTH($A$3,0)),$A$3))+(WEEKDAY($A$3,2))-28)))))</f>
        <v>2</v>
      </c>
    </row>
    <row r="797" spans="1:36" x14ac:dyDescent="0.25">
      <c r="A797" s="200" t="s">
        <v>204</v>
      </c>
      <c r="B797" s="177" t="s">
        <v>350</v>
      </c>
      <c r="C797" s="177">
        <v>2</v>
      </c>
      <c r="D797" s="177">
        <v>422</v>
      </c>
      <c r="E797" s="183" t="s">
        <v>495</v>
      </c>
      <c r="F797" s="174"/>
      <c r="G797" s="174"/>
      <c r="H797" s="174"/>
      <c r="I797" s="174"/>
      <c r="J797" s="175"/>
      <c r="K797" s="175"/>
      <c r="L797" s="174"/>
      <c r="M797" s="174"/>
      <c r="N797" s="174"/>
      <c r="O797" s="174"/>
      <c r="P797" s="174"/>
      <c r="Q797" s="175"/>
      <c r="R797" s="175"/>
      <c r="S797" s="183" t="s">
        <v>495</v>
      </c>
      <c r="T797" s="174"/>
      <c r="U797" s="174"/>
      <c r="V797" s="174"/>
      <c r="W797" s="174"/>
      <c r="X797" s="175"/>
      <c r="Y797" s="175"/>
      <c r="Z797" s="174"/>
      <c r="AA797" s="174"/>
      <c r="AB797" s="174"/>
      <c r="AC797" s="174"/>
      <c r="AD797" s="174"/>
      <c r="AE797" s="175"/>
      <c r="AF797" s="176"/>
      <c r="AG797" s="185"/>
      <c r="AH797" s="185"/>
      <c r="AI797" s="201"/>
      <c r="AJ797" s="273">
        <f ca="1">(COUNTA(OFFSET(D797,0,WEEKDAY($A$3,2)):AF797))+IF(AND((_xlfn.DAYS((EOMONTH($A$3,0)),$A$3)=27),(WEEKDAY($A$3,2))=1),0,(COUNTA(E797:(OFFSET(D797,0,(_xlfn.DAYS((EOMONTH($A$3,0)),$A$3))+(WEEKDAY($A$3,2))-28)))))</f>
        <v>2</v>
      </c>
    </row>
    <row r="798" spans="1:36" x14ac:dyDescent="0.25">
      <c r="A798" s="200" t="s">
        <v>204</v>
      </c>
      <c r="B798" s="177" t="s">
        <v>391</v>
      </c>
      <c r="C798" s="177">
        <v>1</v>
      </c>
      <c r="D798" s="177">
        <v>845</v>
      </c>
      <c r="E798" s="183" t="s">
        <v>495</v>
      </c>
      <c r="F798" s="174"/>
      <c r="G798" s="174"/>
      <c r="H798" s="174"/>
      <c r="I798" s="174"/>
      <c r="J798" s="175"/>
      <c r="K798" s="175"/>
      <c r="L798" s="174"/>
      <c r="M798" s="174"/>
      <c r="N798" s="174"/>
      <c r="O798" s="174"/>
      <c r="P798" s="174"/>
      <c r="Q798" s="175"/>
      <c r="R798" s="175"/>
      <c r="S798" s="174"/>
      <c r="T798" s="174"/>
      <c r="U798" s="174"/>
      <c r="V798" s="174"/>
      <c r="W798" s="174"/>
      <c r="X798" s="175"/>
      <c r="Y798" s="175"/>
      <c r="Z798" s="174"/>
      <c r="AA798" s="174"/>
      <c r="AB798" s="174"/>
      <c r="AC798" s="174"/>
      <c r="AD798" s="174"/>
      <c r="AE798" s="175"/>
      <c r="AF798" s="176"/>
      <c r="AG798" s="185"/>
      <c r="AH798" s="185"/>
      <c r="AI798" s="201"/>
      <c r="AJ798" s="273">
        <f ca="1">(COUNTA(OFFSET(D798,0,WEEKDAY($A$3,2)):AF798))+IF(AND((_xlfn.DAYS((EOMONTH($A$3,0)),$A$3)=27),(WEEKDAY($A$3,2))=1),0,(COUNTA(E798:(OFFSET(D798,0,(_xlfn.DAYS((EOMONTH($A$3,0)),$A$3))+(WEEKDAY($A$3,2))-28)))))</f>
        <v>1</v>
      </c>
    </row>
    <row r="799" spans="1:36" x14ac:dyDescent="0.25">
      <c r="A799" s="200" t="s">
        <v>102</v>
      </c>
      <c r="B799" s="177" t="s">
        <v>346</v>
      </c>
      <c r="C799" s="177">
        <v>4</v>
      </c>
      <c r="D799" s="177">
        <v>14</v>
      </c>
      <c r="E799" s="183" t="s">
        <v>495</v>
      </c>
      <c r="F799" s="174"/>
      <c r="G799" s="174"/>
      <c r="H799" s="174"/>
      <c r="I799" s="174"/>
      <c r="J799" s="175"/>
      <c r="K799" s="175"/>
      <c r="L799" s="183" t="s">
        <v>495</v>
      </c>
      <c r="M799" s="174"/>
      <c r="N799" s="174"/>
      <c r="O799" s="174"/>
      <c r="P799" s="174"/>
      <c r="Q799" s="175"/>
      <c r="R799" s="175"/>
      <c r="S799" s="183" t="s">
        <v>495</v>
      </c>
      <c r="T799" s="174"/>
      <c r="U799" s="174"/>
      <c r="V799" s="174"/>
      <c r="W799" s="174"/>
      <c r="X799" s="175"/>
      <c r="Y799" s="175"/>
      <c r="Z799" s="183" t="s">
        <v>495</v>
      </c>
      <c r="AA799" s="174"/>
      <c r="AB799" s="174"/>
      <c r="AC799" s="174"/>
      <c r="AD799" s="174"/>
      <c r="AE799" s="175"/>
      <c r="AF799" s="176"/>
      <c r="AG799" s="185"/>
      <c r="AH799" s="185"/>
      <c r="AI799" s="201"/>
      <c r="AJ799" s="273">
        <f ca="1">(COUNTA(OFFSET(D799,0,WEEKDAY($A$3,2)):AF799))+IF(AND((_xlfn.DAYS((EOMONTH($A$3,0)),$A$3)=27),(WEEKDAY($A$3,2))=1),0,(COUNTA(E799:(OFFSET(D799,0,(_xlfn.DAYS((EOMONTH($A$3,0)),$A$3))+(WEEKDAY($A$3,2))-28)))))</f>
        <v>4</v>
      </c>
    </row>
    <row r="800" spans="1:36" x14ac:dyDescent="0.25">
      <c r="A800" s="200" t="s">
        <v>102</v>
      </c>
      <c r="B800" s="177" t="s">
        <v>347</v>
      </c>
      <c r="C800" s="177">
        <v>4</v>
      </c>
      <c r="D800" s="177">
        <v>1</v>
      </c>
      <c r="E800" s="183" t="s">
        <v>495</v>
      </c>
      <c r="F800" s="174"/>
      <c r="G800" s="174"/>
      <c r="H800" s="174"/>
      <c r="I800" s="174"/>
      <c r="J800" s="175"/>
      <c r="K800" s="175"/>
      <c r="L800" s="183" t="s">
        <v>495</v>
      </c>
      <c r="M800" s="174"/>
      <c r="N800" s="174"/>
      <c r="O800" s="174"/>
      <c r="P800" s="174"/>
      <c r="Q800" s="175"/>
      <c r="R800" s="175"/>
      <c r="S800" s="183" t="s">
        <v>495</v>
      </c>
      <c r="T800" s="174"/>
      <c r="U800" s="174"/>
      <c r="V800" s="174"/>
      <c r="W800" s="174"/>
      <c r="X800" s="175"/>
      <c r="Y800" s="175"/>
      <c r="Z800" s="183" t="s">
        <v>495</v>
      </c>
      <c r="AA800" s="174"/>
      <c r="AB800" s="174"/>
      <c r="AC800" s="174"/>
      <c r="AD800" s="174"/>
      <c r="AE800" s="175"/>
      <c r="AF800" s="176"/>
      <c r="AG800" s="185"/>
      <c r="AH800" s="185"/>
      <c r="AI800" s="201"/>
      <c r="AJ800" s="273">
        <f ca="1">(COUNTA(OFFSET(D800,0,WEEKDAY($A$3,2)):AF800))+IF(AND((_xlfn.DAYS((EOMONTH($A$3,0)),$A$3)=27),(WEEKDAY($A$3,2))=1),0,(COUNTA(E800:(OFFSET(D800,0,(_xlfn.DAYS((EOMONTH($A$3,0)),$A$3))+(WEEKDAY($A$3,2))-28)))))</f>
        <v>4</v>
      </c>
    </row>
    <row r="801" spans="1:36" x14ac:dyDescent="0.25">
      <c r="A801" s="200" t="s">
        <v>481</v>
      </c>
      <c r="B801" s="177" t="s">
        <v>347</v>
      </c>
      <c r="C801" s="177">
        <v>4</v>
      </c>
      <c r="D801" s="177">
        <v>5</v>
      </c>
      <c r="E801" s="183" t="s">
        <v>495</v>
      </c>
      <c r="F801" s="174"/>
      <c r="G801" s="174"/>
      <c r="H801" s="174"/>
      <c r="I801" s="174"/>
      <c r="J801" s="175"/>
      <c r="K801" s="175"/>
      <c r="L801" s="183" t="s">
        <v>495</v>
      </c>
      <c r="M801" s="174"/>
      <c r="N801" s="174"/>
      <c r="O801" s="174"/>
      <c r="P801" s="174"/>
      <c r="Q801" s="175"/>
      <c r="R801" s="175"/>
      <c r="S801" s="183" t="s">
        <v>495</v>
      </c>
      <c r="T801" s="174"/>
      <c r="U801" s="174"/>
      <c r="V801" s="174"/>
      <c r="W801" s="174"/>
      <c r="X801" s="175"/>
      <c r="Y801" s="175"/>
      <c r="Z801" s="183" t="s">
        <v>495</v>
      </c>
      <c r="AA801" s="174"/>
      <c r="AB801" s="174"/>
      <c r="AC801" s="174"/>
      <c r="AD801" s="174"/>
      <c r="AE801" s="175"/>
      <c r="AF801" s="176"/>
      <c r="AG801" s="185"/>
      <c r="AH801" s="185"/>
      <c r="AI801" s="201"/>
      <c r="AJ801" s="273">
        <f ca="1">(COUNTA(OFFSET(D801,0,WEEKDAY($A$3,2)):AF801))+IF(AND((_xlfn.DAYS((EOMONTH($A$3,0)),$A$3)=27),(WEEKDAY($A$3,2))=1),0,(COUNTA(E801:(OFFSET(D801,0,(_xlfn.DAYS((EOMONTH($A$3,0)),$A$3))+(WEEKDAY($A$3,2))-28)))))</f>
        <v>4</v>
      </c>
    </row>
    <row r="802" spans="1:36" x14ac:dyDescent="0.25">
      <c r="A802" s="200" t="s">
        <v>481</v>
      </c>
      <c r="B802" s="177" t="s">
        <v>348</v>
      </c>
      <c r="C802" s="177">
        <v>4</v>
      </c>
      <c r="D802" s="177">
        <v>1</v>
      </c>
      <c r="E802" s="183" t="s">
        <v>495</v>
      </c>
      <c r="F802" s="174"/>
      <c r="G802" s="174"/>
      <c r="H802" s="174"/>
      <c r="I802" s="174"/>
      <c r="J802" s="175"/>
      <c r="K802" s="175"/>
      <c r="L802" s="183" t="s">
        <v>495</v>
      </c>
      <c r="M802" s="174"/>
      <c r="N802" s="174"/>
      <c r="O802" s="174"/>
      <c r="P802" s="174"/>
      <c r="Q802" s="175"/>
      <c r="R802" s="175"/>
      <c r="S802" s="183" t="s">
        <v>495</v>
      </c>
      <c r="T802" s="174"/>
      <c r="U802" s="174"/>
      <c r="V802" s="174"/>
      <c r="W802" s="174"/>
      <c r="X802" s="175"/>
      <c r="Y802" s="175"/>
      <c r="Z802" s="183" t="s">
        <v>495</v>
      </c>
      <c r="AA802" s="174"/>
      <c r="AB802" s="174"/>
      <c r="AC802" s="174"/>
      <c r="AD802" s="174"/>
      <c r="AE802" s="175"/>
      <c r="AF802" s="176"/>
      <c r="AG802" s="185"/>
      <c r="AH802" s="185"/>
      <c r="AI802" s="201"/>
      <c r="AJ802" s="273">
        <f ca="1">(COUNTA(OFFSET(D802,0,WEEKDAY($A$3,2)):AF802))+IF(AND((_xlfn.DAYS((EOMONTH($A$3,0)),$A$3)=27),(WEEKDAY($A$3,2))=1),0,(COUNTA(E802:(OFFSET(D802,0,(_xlfn.DAYS((EOMONTH($A$3,0)),$A$3))+(WEEKDAY($A$3,2))-28)))))</f>
        <v>4</v>
      </c>
    </row>
    <row r="803" spans="1:36" x14ac:dyDescent="0.25">
      <c r="A803" s="200" t="s">
        <v>481</v>
      </c>
      <c r="B803" s="177" t="s">
        <v>350</v>
      </c>
      <c r="C803" s="177">
        <v>4</v>
      </c>
      <c r="D803" s="177">
        <v>2565</v>
      </c>
      <c r="E803" s="183" t="s">
        <v>495</v>
      </c>
      <c r="F803" s="174"/>
      <c r="G803" s="174"/>
      <c r="H803" s="174"/>
      <c r="I803" s="174"/>
      <c r="J803" s="175"/>
      <c r="K803" s="175"/>
      <c r="L803" s="183" t="s">
        <v>495</v>
      </c>
      <c r="M803" s="174"/>
      <c r="N803" s="174"/>
      <c r="O803" s="174"/>
      <c r="P803" s="174"/>
      <c r="Q803" s="175"/>
      <c r="R803" s="175"/>
      <c r="S803" s="183" t="s">
        <v>495</v>
      </c>
      <c r="T803" s="174"/>
      <c r="U803" s="174"/>
      <c r="V803" s="174"/>
      <c r="W803" s="174"/>
      <c r="X803" s="175"/>
      <c r="Y803" s="175"/>
      <c r="Z803" s="183" t="s">
        <v>495</v>
      </c>
      <c r="AA803" s="174"/>
      <c r="AB803" s="174"/>
      <c r="AC803" s="174"/>
      <c r="AD803" s="174"/>
      <c r="AE803" s="175"/>
      <c r="AF803" s="176"/>
      <c r="AG803" s="185"/>
      <c r="AH803" s="185"/>
      <c r="AI803" s="201"/>
      <c r="AJ803" s="273">
        <f ca="1">(COUNTA(OFFSET(D803,0,WEEKDAY($A$3,2)):AF803))+IF(AND((_xlfn.DAYS((EOMONTH($A$3,0)),$A$3)=27),(WEEKDAY($A$3,2))=1),0,(COUNTA(E803:(OFFSET(D803,0,(_xlfn.DAYS((EOMONTH($A$3,0)),$A$3))+(WEEKDAY($A$3,2))-28)))))</f>
        <v>4</v>
      </c>
    </row>
    <row r="804" spans="1:36" x14ac:dyDescent="0.25">
      <c r="A804" s="200" t="s">
        <v>36</v>
      </c>
      <c r="B804" s="177" t="s">
        <v>345</v>
      </c>
      <c r="C804" s="177">
        <v>4</v>
      </c>
      <c r="D804" s="177">
        <v>2</v>
      </c>
      <c r="E804" s="183" t="s">
        <v>495</v>
      </c>
      <c r="F804" s="174"/>
      <c r="G804" s="174"/>
      <c r="H804" s="174"/>
      <c r="I804" s="174"/>
      <c r="J804" s="175"/>
      <c r="K804" s="175"/>
      <c r="L804" s="183" t="s">
        <v>495</v>
      </c>
      <c r="M804" s="174"/>
      <c r="N804" s="174"/>
      <c r="O804" s="174"/>
      <c r="P804" s="174"/>
      <c r="Q804" s="175"/>
      <c r="R804" s="175"/>
      <c r="S804" s="183" t="s">
        <v>495</v>
      </c>
      <c r="T804" s="174"/>
      <c r="U804" s="174"/>
      <c r="V804" s="174"/>
      <c r="W804" s="174"/>
      <c r="X804" s="175"/>
      <c r="Y804" s="175"/>
      <c r="Z804" s="183" t="s">
        <v>495</v>
      </c>
      <c r="AA804" s="174"/>
      <c r="AB804" s="174"/>
      <c r="AC804" s="174"/>
      <c r="AD804" s="174"/>
      <c r="AE804" s="175"/>
      <c r="AF804" s="176"/>
      <c r="AG804" s="185"/>
      <c r="AH804" s="185"/>
      <c r="AI804" s="201"/>
      <c r="AJ804" s="273">
        <f ca="1">(COUNTA(OFFSET(D804,0,WEEKDAY($A$3,2)):AF804))+IF(AND((_xlfn.DAYS((EOMONTH($A$3,0)),$A$3)=27),(WEEKDAY($A$3,2))=1),0,(COUNTA(E804:(OFFSET(D804,0,(_xlfn.DAYS((EOMONTH($A$3,0)),$A$3))+(WEEKDAY($A$3,2))-28)))))</f>
        <v>4</v>
      </c>
    </row>
    <row r="805" spans="1:36" x14ac:dyDescent="0.25">
      <c r="A805" s="200" t="s">
        <v>36</v>
      </c>
      <c r="B805" s="177" t="s">
        <v>347</v>
      </c>
      <c r="C805" s="177">
        <v>12</v>
      </c>
      <c r="D805" s="177">
        <v>4</v>
      </c>
      <c r="E805" s="183" t="s">
        <v>495</v>
      </c>
      <c r="F805" s="174"/>
      <c r="G805" s="183" t="s">
        <v>495</v>
      </c>
      <c r="H805" s="174"/>
      <c r="I805" s="183" t="s">
        <v>495</v>
      </c>
      <c r="J805" s="175"/>
      <c r="K805" s="175"/>
      <c r="L805" s="183" t="s">
        <v>495</v>
      </c>
      <c r="M805" s="174"/>
      <c r="N805" s="183" t="s">
        <v>495</v>
      </c>
      <c r="O805" s="174"/>
      <c r="P805" s="183" t="s">
        <v>495</v>
      </c>
      <c r="Q805" s="175"/>
      <c r="R805" s="175"/>
      <c r="S805" s="183" t="s">
        <v>495</v>
      </c>
      <c r="T805" s="174"/>
      <c r="U805" s="183" t="s">
        <v>495</v>
      </c>
      <c r="V805" s="174"/>
      <c r="W805" s="183" t="s">
        <v>495</v>
      </c>
      <c r="X805" s="175"/>
      <c r="Y805" s="175"/>
      <c r="Z805" s="183" t="s">
        <v>495</v>
      </c>
      <c r="AA805" s="174"/>
      <c r="AB805" s="183" t="s">
        <v>495</v>
      </c>
      <c r="AC805" s="174"/>
      <c r="AD805" s="183" t="s">
        <v>495</v>
      </c>
      <c r="AE805" s="175"/>
      <c r="AF805" s="176"/>
      <c r="AG805" s="185"/>
      <c r="AH805" s="185"/>
      <c r="AI805" s="201"/>
      <c r="AJ805" s="273">
        <f ca="1">(COUNTA(OFFSET(D805,0,WEEKDAY($A$3,2)):AF805))+IF(AND((_xlfn.DAYS((EOMONTH($A$3,0)),$A$3)=27),(WEEKDAY($A$3,2))=1),0,(COUNTA(E805:(OFFSET(D805,0,(_xlfn.DAYS((EOMONTH($A$3,0)),$A$3))+(WEEKDAY($A$3,2))-28)))))</f>
        <v>12</v>
      </c>
    </row>
    <row r="806" spans="1:36" x14ac:dyDescent="0.25">
      <c r="A806" s="200" t="s">
        <v>36</v>
      </c>
      <c r="B806" s="177" t="s">
        <v>348</v>
      </c>
      <c r="C806" s="177">
        <v>4</v>
      </c>
      <c r="D806" s="177">
        <v>2</v>
      </c>
      <c r="E806" s="183" t="s">
        <v>495</v>
      </c>
      <c r="F806" s="174"/>
      <c r="G806" s="174"/>
      <c r="H806" s="174"/>
      <c r="I806" s="174"/>
      <c r="J806" s="175"/>
      <c r="K806" s="175"/>
      <c r="L806" s="183" t="s">
        <v>495</v>
      </c>
      <c r="M806" s="174"/>
      <c r="N806" s="174"/>
      <c r="O806" s="174"/>
      <c r="P806" s="174"/>
      <c r="Q806" s="175"/>
      <c r="R806" s="175"/>
      <c r="S806" s="183" t="s">
        <v>495</v>
      </c>
      <c r="T806" s="174"/>
      <c r="U806" s="174"/>
      <c r="V806" s="174"/>
      <c r="W806" s="174"/>
      <c r="X806" s="175"/>
      <c r="Y806" s="175"/>
      <c r="Z806" s="183" t="s">
        <v>495</v>
      </c>
      <c r="AA806" s="174"/>
      <c r="AB806" s="174"/>
      <c r="AC806" s="174"/>
      <c r="AD806" s="174"/>
      <c r="AE806" s="175"/>
      <c r="AF806" s="176"/>
      <c r="AG806" s="185"/>
      <c r="AH806" s="185"/>
      <c r="AI806" s="201"/>
      <c r="AJ806" s="273">
        <f ca="1">(COUNTA(OFFSET(D806,0,WEEKDAY($A$3,2)):AF806))+IF(AND((_xlfn.DAYS((EOMONTH($A$3,0)),$A$3)=27),(WEEKDAY($A$3,2))=1),0,(COUNTA(E806:(OFFSET(D806,0,(_xlfn.DAYS((EOMONTH($A$3,0)),$A$3))+(WEEKDAY($A$3,2))-28)))))</f>
        <v>4</v>
      </c>
    </row>
    <row r="807" spans="1:36" x14ac:dyDescent="0.25">
      <c r="A807" s="200" t="s">
        <v>36</v>
      </c>
      <c r="B807" s="177" t="s">
        <v>349</v>
      </c>
      <c r="C807" s="177">
        <v>4</v>
      </c>
      <c r="D807" s="177">
        <v>135</v>
      </c>
      <c r="E807" s="183" t="s">
        <v>495</v>
      </c>
      <c r="F807" s="174"/>
      <c r="G807" s="174"/>
      <c r="H807" s="174"/>
      <c r="I807" s="174"/>
      <c r="J807" s="175"/>
      <c r="K807" s="175"/>
      <c r="L807" s="183" t="s">
        <v>495</v>
      </c>
      <c r="M807" s="174"/>
      <c r="N807" s="174"/>
      <c r="O807" s="174"/>
      <c r="P807" s="174"/>
      <c r="Q807" s="175"/>
      <c r="R807" s="175"/>
      <c r="S807" s="183" t="s">
        <v>495</v>
      </c>
      <c r="T807" s="174"/>
      <c r="U807" s="174"/>
      <c r="V807" s="174"/>
      <c r="W807" s="174"/>
      <c r="X807" s="175"/>
      <c r="Y807" s="175"/>
      <c r="Z807" s="183" t="s">
        <v>495</v>
      </c>
      <c r="AA807" s="174"/>
      <c r="AB807" s="174"/>
      <c r="AC807" s="174"/>
      <c r="AD807" s="174"/>
      <c r="AE807" s="175"/>
      <c r="AF807" s="176"/>
      <c r="AG807" s="185"/>
      <c r="AH807" s="185"/>
      <c r="AI807" s="201"/>
      <c r="AJ807" s="273">
        <f ca="1">(COUNTA(OFFSET(D807,0,WEEKDAY($A$3,2)):AF807))+IF(AND((_xlfn.DAYS((EOMONTH($A$3,0)),$A$3)=27),(WEEKDAY($A$3,2))=1),0,(COUNTA(E807:(OFFSET(D807,0,(_xlfn.DAYS((EOMONTH($A$3,0)),$A$3))+(WEEKDAY($A$3,2))-28)))))</f>
        <v>4</v>
      </c>
    </row>
    <row r="808" spans="1:36" x14ac:dyDescent="0.25">
      <c r="A808" s="200" t="s">
        <v>36</v>
      </c>
      <c r="B808" s="177" t="s">
        <v>350</v>
      </c>
      <c r="C808" s="177">
        <v>12</v>
      </c>
      <c r="D808" s="177">
        <v>1618</v>
      </c>
      <c r="E808" s="183" t="s">
        <v>495</v>
      </c>
      <c r="F808" s="174"/>
      <c r="G808" s="183" t="s">
        <v>495</v>
      </c>
      <c r="H808" s="174"/>
      <c r="I808" s="183" t="s">
        <v>495</v>
      </c>
      <c r="J808" s="175"/>
      <c r="K808" s="175"/>
      <c r="L808" s="183" t="s">
        <v>495</v>
      </c>
      <c r="M808" s="174"/>
      <c r="N808" s="183" t="s">
        <v>495</v>
      </c>
      <c r="O808" s="174"/>
      <c r="P808" s="183" t="s">
        <v>495</v>
      </c>
      <c r="Q808" s="175"/>
      <c r="R808" s="175"/>
      <c r="S808" s="183" t="s">
        <v>495</v>
      </c>
      <c r="T808" s="174"/>
      <c r="U808" s="183" t="s">
        <v>495</v>
      </c>
      <c r="V808" s="174"/>
      <c r="W808" s="183" t="s">
        <v>495</v>
      </c>
      <c r="X808" s="175"/>
      <c r="Y808" s="175"/>
      <c r="Z808" s="183" t="s">
        <v>495</v>
      </c>
      <c r="AA808" s="174"/>
      <c r="AB808" s="183" t="s">
        <v>495</v>
      </c>
      <c r="AC808" s="174"/>
      <c r="AD808" s="183" t="s">
        <v>495</v>
      </c>
      <c r="AE808" s="175"/>
      <c r="AF808" s="176"/>
      <c r="AG808" s="185"/>
      <c r="AH808" s="185"/>
      <c r="AI808" s="201"/>
      <c r="AJ808" s="273">
        <f ca="1">(COUNTA(OFFSET(D808,0,WEEKDAY($A$3,2)):AF808))+IF(AND((_xlfn.DAYS((EOMONTH($A$3,0)),$A$3)=27),(WEEKDAY($A$3,2))=1),0,(COUNTA(E808:(OFFSET(D808,0,(_xlfn.DAYS((EOMONTH($A$3,0)),$A$3))+(WEEKDAY($A$3,2))-28)))))</f>
        <v>12</v>
      </c>
    </row>
    <row r="809" spans="1:36" x14ac:dyDescent="0.25">
      <c r="A809" s="200" t="s">
        <v>103</v>
      </c>
      <c r="B809" s="177" t="s">
        <v>347</v>
      </c>
      <c r="C809" s="177">
        <v>4</v>
      </c>
      <c r="D809" s="177">
        <v>2</v>
      </c>
      <c r="E809" s="183" t="s">
        <v>495</v>
      </c>
      <c r="F809" s="174"/>
      <c r="G809" s="174"/>
      <c r="H809" s="174"/>
      <c r="I809" s="174"/>
      <c r="J809" s="175"/>
      <c r="K809" s="175"/>
      <c r="L809" s="183" t="s">
        <v>495</v>
      </c>
      <c r="M809" s="174"/>
      <c r="N809" s="174"/>
      <c r="O809" s="174"/>
      <c r="P809" s="174"/>
      <c r="Q809" s="175"/>
      <c r="R809" s="175"/>
      <c r="S809" s="183" t="s">
        <v>495</v>
      </c>
      <c r="T809" s="174"/>
      <c r="U809" s="174"/>
      <c r="V809" s="174"/>
      <c r="W809" s="174"/>
      <c r="X809" s="175"/>
      <c r="Y809" s="175"/>
      <c r="Z809" s="183" t="s">
        <v>495</v>
      </c>
      <c r="AA809" s="174"/>
      <c r="AB809" s="174"/>
      <c r="AC809" s="174"/>
      <c r="AD809" s="174"/>
      <c r="AE809" s="175"/>
      <c r="AF809" s="176"/>
      <c r="AG809" s="185"/>
      <c r="AH809" s="185"/>
      <c r="AI809" s="201"/>
      <c r="AJ809" s="273">
        <f ca="1">(COUNTA(OFFSET(D809,0,WEEKDAY($A$3,2)):AF809))+IF(AND((_xlfn.DAYS((EOMONTH($A$3,0)),$A$3)=27),(WEEKDAY($A$3,2))=1),0,(COUNTA(E809:(OFFSET(D809,0,(_xlfn.DAYS((EOMONTH($A$3,0)),$A$3))+(WEEKDAY($A$3,2))-28)))))</f>
        <v>4</v>
      </c>
    </row>
    <row r="810" spans="1:36" x14ac:dyDescent="0.25">
      <c r="A810" s="200" t="s">
        <v>103</v>
      </c>
      <c r="B810" s="177" t="s">
        <v>347</v>
      </c>
      <c r="C810" s="177">
        <v>12</v>
      </c>
      <c r="D810" s="177">
        <v>2</v>
      </c>
      <c r="E810" s="183" t="s">
        <v>495</v>
      </c>
      <c r="F810" s="174"/>
      <c r="G810" s="183" t="s">
        <v>495</v>
      </c>
      <c r="H810" s="174"/>
      <c r="I810" s="183" t="s">
        <v>495</v>
      </c>
      <c r="J810" s="175"/>
      <c r="K810" s="175"/>
      <c r="L810" s="183" t="s">
        <v>495</v>
      </c>
      <c r="M810" s="174"/>
      <c r="N810" s="183" t="s">
        <v>495</v>
      </c>
      <c r="O810" s="174"/>
      <c r="P810" s="183" t="s">
        <v>495</v>
      </c>
      <c r="Q810" s="175"/>
      <c r="R810" s="175"/>
      <c r="S810" s="183" t="s">
        <v>495</v>
      </c>
      <c r="T810" s="174"/>
      <c r="U810" s="183" t="s">
        <v>495</v>
      </c>
      <c r="V810" s="174"/>
      <c r="W810" s="183" t="s">
        <v>495</v>
      </c>
      <c r="X810" s="175"/>
      <c r="Y810" s="175"/>
      <c r="Z810" s="183" t="s">
        <v>495</v>
      </c>
      <c r="AA810" s="174"/>
      <c r="AB810" s="183" t="s">
        <v>495</v>
      </c>
      <c r="AC810" s="174"/>
      <c r="AD810" s="183" t="s">
        <v>495</v>
      </c>
      <c r="AE810" s="175"/>
      <c r="AF810" s="176"/>
      <c r="AG810" s="185"/>
      <c r="AH810" s="185"/>
      <c r="AI810" s="201"/>
      <c r="AJ810" s="273">
        <f ca="1">(COUNTA(OFFSET(D810,0,WEEKDAY($A$3,2)):AF810))+IF(AND((_xlfn.DAYS((EOMONTH($A$3,0)),$A$3)=27),(WEEKDAY($A$3,2))=1),0,(COUNTA(E810:(OFFSET(D810,0,(_xlfn.DAYS((EOMONTH($A$3,0)),$A$3))+(WEEKDAY($A$3,2))-28)))))</f>
        <v>12</v>
      </c>
    </row>
    <row r="811" spans="1:36" x14ac:dyDescent="0.25">
      <c r="A811" s="200" t="s">
        <v>103</v>
      </c>
      <c r="B811" s="177" t="s">
        <v>350</v>
      </c>
      <c r="C811" s="177">
        <v>12</v>
      </c>
      <c r="D811" s="177">
        <v>121</v>
      </c>
      <c r="E811" s="183" t="s">
        <v>495</v>
      </c>
      <c r="F811" s="174"/>
      <c r="G811" s="183" t="s">
        <v>495</v>
      </c>
      <c r="H811" s="174"/>
      <c r="I811" s="183" t="s">
        <v>495</v>
      </c>
      <c r="J811" s="175"/>
      <c r="K811" s="175"/>
      <c r="L811" s="183" t="s">
        <v>495</v>
      </c>
      <c r="M811" s="174"/>
      <c r="N811" s="183" t="s">
        <v>495</v>
      </c>
      <c r="O811" s="174"/>
      <c r="P811" s="183" t="s">
        <v>495</v>
      </c>
      <c r="Q811" s="175"/>
      <c r="R811" s="175"/>
      <c r="S811" s="183" t="s">
        <v>495</v>
      </c>
      <c r="T811" s="174"/>
      <c r="U811" s="183" t="s">
        <v>495</v>
      </c>
      <c r="V811" s="174"/>
      <c r="W811" s="183" t="s">
        <v>495</v>
      </c>
      <c r="X811" s="175"/>
      <c r="Y811" s="175"/>
      <c r="Z811" s="183" t="s">
        <v>495</v>
      </c>
      <c r="AA811" s="174"/>
      <c r="AB811" s="183" t="s">
        <v>495</v>
      </c>
      <c r="AC811" s="174"/>
      <c r="AD811" s="183" t="s">
        <v>495</v>
      </c>
      <c r="AE811" s="175"/>
      <c r="AF811" s="176"/>
      <c r="AG811" s="185"/>
      <c r="AH811" s="185"/>
      <c r="AI811" s="201"/>
      <c r="AJ811" s="273">
        <f ca="1">(COUNTA(OFFSET(D811,0,WEEKDAY($A$3,2)):AF811))+IF(AND((_xlfn.DAYS((EOMONTH($A$3,0)),$A$3)=27),(WEEKDAY($A$3,2))=1),0,(COUNTA(E811:(OFFSET(D811,0,(_xlfn.DAYS((EOMONTH($A$3,0)),$A$3))+(WEEKDAY($A$3,2))-28)))))</f>
        <v>12</v>
      </c>
    </row>
    <row r="812" spans="1:36" x14ac:dyDescent="0.25">
      <c r="A812" s="200" t="s">
        <v>52</v>
      </c>
      <c r="B812" s="177" t="s">
        <v>346</v>
      </c>
      <c r="C812" s="177">
        <v>2</v>
      </c>
      <c r="D812" s="177">
        <v>52</v>
      </c>
      <c r="E812" s="183" t="s">
        <v>495</v>
      </c>
      <c r="F812" s="174"/>
      <c r="G812" s="174"/>
      <c r="H812" s="174"/>
      <c r="I812" s="174"/>
      <c r="J812" s="175"/>
      <c r="K812" s="175"/>
      <c r="L812" s="174"/>
      <c r="M812" s="174"/>
      <c r="N812" s="174"/>
      <c r="O812" s="174"/>
      <c r="P812" s="174"/>
      <c r="Q812" s="175"/>
      <c r="R812" s="175"/>
      <c r="S812" s="183" t="s">
        <v>495</v>
      </c>
      <c r="T812" s="174"/>
      <c r="U812" s="174"/>
      <c r="V812" s="174"/>
      <c r="W812" s="174"/>
      <c r="X812" s="175"/>
      <c r="Y812" s="175"/>
      <c r="Z812" s="174"/>
      <c r="AA812" s="174"/>
      <c r="AB812" s="174"/>
      <c r="AC812" s="174"/>
      <c r="AD812" s="174"/>
      <c r="AE812" s="175"/>
      <c r="AF812" s="176"/>
      <c r="AG812" s="185"/>
      <c r="AH812" s="185"/>
      <c r="AI812" s="201"/>
      <c r="AJ812" s="273">
        <f ca="1">(COUNTA(OFFSET(D812,0,WEEKDAY($A$3,2)):AF812))+IF(AND((_xlfn.DAYS((EOMONTH($A$3,0)),$A$3)=27),(WEEKDAY($A$3,2))=1),0,(COUNTA(E812:(OFFSET(D812,0,(_xlfn.DAYS((EOMONTH($A$3,0)),$A$3))+(WEEKDAY($A$3,2))-28)))))</f>
        <v>2</v>
      </c>
    </row>
    <row r="813" spans="1:36" x14ac:dyDescent="0.25">
      <c r="A813" s="200" t="s">
        <v>52</v>
      </c>
      <c r="B813" s="177" t="s">
        <v>347</v>
      </c>
      <c r="C813" s="177">
        <v>4</v>
      </c>
      <c r="D813" s="177">
        <v>2</v>
      </c>
      <c r="E813" s="183" t="s">
        <v>495</v>
      </c>
      <c r="F813" s="174"/>
      <c r="G813" s="174"/>
      <c r="H813" s="174"/>
      <c r="I813" s="174"/>
      <c r="J813" s="175"/>
      <c r="K813" s="175"/>
      <c r="L813" s="183" t="s">
        <v>495</v>
      </c>
      <c r="M813" s="174"/>
      <c r="N813" s="174"/>
      <c r="O813" s="174"/>
      <c r="P813" s="174"/>
      <c r="Q813" s="175"/>
      <c r="R813" s="175"/>
      <c r="S813" s="183" t="s">
        <v>495</v>
      </c>
      <c r="T813" s="174"/>
      <c r="U813" s="174"/>
      <c r="V813" s="174"/>
      <c r="W813" s="174"/>
      <c r="X813" s="175"/>
      <c r="Y813" s="175"/>
      <c r="Z813" s="183" t="s">
        <v>495</v>
      </c>
      <c r="AA813" s="174"/>
      <c r="AB813" s="174"/>
      <c r="AC813" s="174"/>
      <c r="AD813" s="174"/>
      <c r="AE813" s="175"/>
      <c r="AF813" s="176"/>
      <c r="AG813" s="185"/>
      <c r="AH813" s="185"/>
      <c r="AI813" s="201"/>
      <c r="AJ813" s="273">
        <f ca="1">(COUNTA(OFFSET(D813,0,WEEKDAY($A$3,2)):AF813))+IF(AND((_xlfn.DAYS((EOMONTH($A$3,0)),$A$3)=27),(WEEKDAY($A$3,2))=1),0,(COUNTA(E813:(OFFSET(D813,0,(_xlfn.DAYS((EOMONTH($A$3,0)),$A$3))+(WEEKDAY($A$3,2))-28)))))</f>
        <v>4</v>
      </c>
    </row>
    <row r="814" spans="1:36" x14ac:dyDescent="0.25">
      <c r="A814" s="200" t="s">
        <v>205</v>
      </c>
      <c r="B814" s="177" t="s">
        <v>347</v>
      </c>
      <c r="C814" s="177">
        <v>4</v>
      </c>
      <c r="D814" s="177">
        <v>1</v>
      </c>
      <c r="E814" s="183" t="s">
        <v>495</v>
      </c>
      <c r="F814" s="174"/>
      <c r="G814" s="174"/>
      <c r="H814" s="174"/>
      <c r="I814" s="174"/>
      <c r="J814" s="175"/>
      <c r="K814" s="175"/>
      <c r="L814" s="183" t="s">
        <v>495</v>
      </c>
      <c r="M814" s="174"/>
      <c r="N814" s="174"/>
      <c r="O814" s="174"/>
      <c r="P814" s="174"/>
      <c r="Q814" s="175"/>
      <c r="R814" s="175"/>
      <c r="S814" s="183" t="s">
        <v>495</v>
      </c>
      <c r="T814" s="174"/>
      <c r="U814" s="174"/>
      <c r="V814" s="174"/>
      <c r="W814" s="174"/>
      <c r="X814" s="175"/>
      <c r="Y814" s="175"/>
      <c r="Z814" s="183" t="s">
        <v>495</v>
      </c>
      <c r="AA814" s="174"/>
      <c r="AB814" s="174"/>
      <c r="AC814" s="174"/>
      <c r="AD814" s="174"/>
      <c r="AE814" s="175"/>
      <c r="AF814" s="176"/>
      <c r="AG814" s="185"/>
      <c r="AH814" s="185"/>
      <c r="AI814" s="201"/>
      <c r="AJ814" s="273">
        <f ca="1">(COUNTA(OFFSET(D814,0,WEEKDAY($A$3,2)):AF814))+IF(AND((_xlfn.DAYS((EOMONTH($A$3,0)),$A$3)=27),(WEEKDAY($A$3,2))=1),0,(COUNTA(E814:(OFFSET(D814,0,(_xlfn.DAYS((EOMONTH($A$3,0)),$A$3))+(WEEKDAY($A$3,2))-28)))))</f>
        <v>4</v>
      </c>
    </row>
    <row r="815" spans="1:36" x14ac:dyDescent="0.25">
      <c r="A815" s="200" t="s">
        <v>205</v>
      </c>
      <c r="B815" s="177" t="s">
        <v>350</v>
      </c>
      <c r="C815" s="177">
        <v>4</v>
      </c>
      <c r="D815" s="177">
        <v>1228.1300000000001</v>
      </c>
      <c r="E815" s="183" t="s">
        <v>495</v>
      </c>
      <c r="F815" s="174"/>
      <c r="G815" s="174"/>
      <c r="H815" s="174"/>
      <c r="I815" s="174"/>
      <c r="J815" s="175"/>
      <c r="K815" s="175"/>
      <c r="L815" s="183" t="s">
        <v>495</v>
      </c>
      <c r="M815" s="174"/>
      <c r="N815" s="174"/>
      <c r="O815" s="174"/>
      <c r="P815" s="174"/>
      <c r="Q815" s="175"/>
      <c r="R815" s="175"/>
      <c r="S815" s="183" t="s">
        <v>495</v>
      </c>
      <c r="T815" s="174"/>
      <c r="U815" s="174"/>
      <c r="V815" s="174"/>
      <c r="W815" s="174"/>
      <c r="X815" s="175"/>
      <c r="Y815" s="175"/>
      <c r="Z815" s="183" t="s">
        <v>495</v>
      </c>
      <c r="AA815" s="174"/>
      <c r="AB815" s="174"/>
      <c r="AC815" s="174"/>
      <c r="AD815" s="174"/>
      <c r="AE815" s="175"/>
      <c r="AF815" s="176"/>
      <c r="AG815" s="185"/>
      <c r="AH815" s="185"/>
      <c r="AI815" s="201"/>
      <c r="AJ815" s="273">
        <f ca="1">(COUNTA(OFFSET(D815,0,WEEKDAY($A$3,2)):AF815))+IF(AND((_xlfn.DAYS((EOMONTH($A$3,0)),$A$3)=27),(WEEKDAY($A$3,2))=1),0,(COUNTA(E815:(OFFSET(D815,0,(_xlfn.DAYS((EOMONTH($A$3,0)),$A$3))+(WEEKDAY($A$3,2))-28)))))</f>
        <v>4</v>
      </c>
    </row>
    <row r="816" spans="1:36" x14ac:dyDescent="0.25">
      <c r="A816" s="200" t="s">
        <v>205</v>
      </c>
      <c r="B816" s="177" t="s">
        <v>391</v>
      </c>
      <c r="C816" s="177">
        <v>1</v>
      </c>
      <c r="D816" s="177">
        <v>1165</v>
      </c>
      <c r="E816" s="183" t="s">
        <v>495</v>
      </c>
      <c r="F816" s="174"/>
      <c r="G816" s="174"/>
      <c r="H816" s="174"/>
      <c r="I816" s="174"/>
      <c r="J816" s="175"/>
      <c r="K816" s="175"/>
      <c r="L816" s="174"/>
      <c r="M816" s="174"/>
      <c r="N816" s="174"/>
      <c r="O816" s="174"/>
      <c r="P816" s="174"/>
      <c r="Q816" s="175"/>
      <c r="R816" s="175"/>
      <c r="S816" s="174"/>
      <c r="T816" s="174"/>
      <c r="U816" s="174"/>
      <c r="V816" s="174"/>
      <c r="W816" s="174"/>
      <c r="X816" s="175"/>
      <c r="Y816" s="175"/>
      <c r="Z816" s="174"/>
      <c r="AA816" s="174"/>
      <c r="AB816" s="174"/>
      <c r="AC816" s="174"/>
      <c r="AD816" s="174"/>
      <c r="AE816" s="175"/>
      <c r="AF816" s="176"/>
      <c r="AG816" s="185"/>
      <c r="AH816" s="185"/>
      <c r="AI816" s="201"/>
      <c r="AJ816" s="273">
        <f ca="1">(COUNTA(OFFSET(D816,0,WEEKDAY($A$3,2)):AF816))+IF(AND((_xlfn.DAYS((EOMONTH($A$3,0)),$A$3)=27),(WEEKDAY($A$3,2))=1),0,(COUNTA(E816:(OFFSET(D816,0,(_xlfn.DAYS((EOMONTH($A$3,0)),$A$3))+(WEEKDAY($A$3,2))-28)))))</f>
        <v>1</v>
      </c>
    </row>
    <row r="817" spans="1:36" x14ac:dyDescent="0.25">
      <c r="A817" s="200" t="s">
        <v>206</v>
      </c>
      <c r="B817" s="177" t="s">
        <v>347</v>
      </c>
      <c r="C817" s="177">
        <v>4</v>
      </c>
      <c r="D817" s="177">
        <v>3</v>
      </c>
      <c r="E817" s="183" t="s">
        <v>495</v>
      </c>
      <c r="F817" s="174"/>
      <c r="G817" s="174"/>
      <c r="H817" s="174"/>
      <c r="I817" s="174"/>
      <c r="J817" s="175"/>
      <c r="K817" s="175"/>
      <c r="L817" s="183" t="s">
        <v>495</v>
      </c>
      <c r="M817" s="174"/>
      <c r="N817" s="174"/>
      <c r="O817" s="174"/>
      <c r="P817" s="174"/>
      <c r="Q817" s="175"/>
      <c r="R817" s="175"/>
      <c r="S817" s="183" t="s">
        <v>495</v>
      </c>
      <c r="T817" s="174"/>
      <c r="U817" s="174"/>
      <c r="V817" s="174"/>
      <c r="W817" s="174"/>
      <c r="X817" s="175"/>
      <c r="Y817" s="175"/>
      <c r="Z817" s="183" t="s">
        <v>495</v>
      </c>
      <c r="AA817" s="174"/>
      <c r="AB817" s="174"/>
      <c r="AC817" s="174"/>
      <c r="AD817" s="174"/>
      <c r="AE817" s="175"/>
      <c r="AF817" s="176"/>
      <c r="AG817" s="185"/>
      <c r="AH817" s="185"/>
      <c r="AI817" s="201"/>
      <c r="AJ817" s="273">
        <f ca="1">(COUNTA(OFFSET(D817,0,WEEKDAY($A$3,2)):AF817))+IF(AND((_xlfn.DAYS((EOMONTH($A$3,0)),$A$3)=27),(WEEKDAY($A$3,2))=1),0,(COUNTA(E817:(OFFSET(D817,0,(_xlfn.DAYS((EOMONTH($A$3,0)),$A$3))+(WEEKDAY($A$3,2))-28)))))</f>
        <v>4</v>
      </c>
    </row>
    <row r="818" spans="1:36" x14ac:dyDescent="0.25">
      <c r="A818" s="200" t="s">
        <v>206</v>
      </c>
      <c r="B818" s="177" t="s">
        <v>350</v>
      </c>
      <c r="C818" s="177">
        <v>2</v>
      </c>
      <c r="D818" s="177">
        <v>912</v>
      </c>
      <c r="E818" s="183" t="s">
        <v>495</v>
      </c>
      <c r="F818" s="174"/>
      <c r="G818" s="174"/>
      <c r="H818" s="174"/>
      <c r="I818" s="174"/>
      <c r="J818" s="175"/>
      <c r="K818" s="175"/>
      <c r="L818" s="174"/>
      <c r="M818" s="174"/>
      <c r="N818" s="174"/>
      <c r="O818" s="174"/>
      <c r="P818" s="174"/>
      <c r="Q818" s="175"/>
      <c r="R818" s="175"/>
      <c r="S818" s="183" t="s">
        <v>495</v>
      </c>
      <c r="T818" s="174"/>
      <c r="U818" s="174"/>
      <c r="V818" s="174"/>
      <c r="W818" s="174"/>
      <c r="X818" s="175"/>
      <c r="Y818" s="175"/>
      <c r="Z818" s="174"/>
      <c r="AA818" s="174"/>
      <c r="AB818" s="174"/>
      <c r="AC818" s="174"/>
      <c r="AD818" s="174"/>
      <c r="AE818" s="175"/>
      <c r="AF818" s="176"/>
      <c r="AG818" s="185"/>
      <c r="AH818" s="185"/>
      <c r="AI818" s="201"/>
      <c r="AJ818" s="273">
        <f ca="1">(COUNTA(OFFSET(D818,0,WEEKDAY($A$3,2)):AF818))+IF(AND((_xlfn.DAYS((EOMONTH($A$3,0)),$A$3)=27),(WEEKDAY($A$3,2))=1),0,(COUNTA(E818:(OFFSET(D818,0,(_xlfn.DAYS((EOMONTH($A$3,0)),$A$3))+(WEEKDAY($A$3,2))-28)))))</f>
        <v>2</v>
      </c>
    </row>
    <row r="819" spans="1:36" x14ac:dyDescent="0.25">
      <c r="A819" s="200" t="s">
        <v>206</v>
      </c>
      <c r="B819" s="177" t="s">
        <v>350</v>
      </c>
      <c r="C819" s="177">
        <v>4</v>
      </c>
      <c r="D819" s="177">
        <v>30</v>
      </c>
      <c r="E819" s="183" t="s">
        <v>495</v>
      </c>
      <c r="F819" s="174"/>
      <c r="G819" s="174"/>
      <c r="H819" s="174"/>
      <c r="I819" s="174"/>
      <c r="J819" s="175"/>
      <c r="K819" s="175"/>
      <c r="L819" s="183" t="s">
        <v>495</v>
      </c>
      <c r="M819" s="174"/>
      <c r="N819" s="174"/>
      <c r="O819" s="174"/>
      <c r="P819" s="174"/>
      <c r="Q819" s="175"/>
      <c r="R819" s="175"/>
      <c r="S819" s="183" t="s">
        <v>495</v>
      </c>
      <c r="T819" s="174"/>
      <c r="U819" s="174"/>
      <c r="V819" s="174"/>
      <c r="W819" s="174"/>
      <c r="X819" s="175"/>
      <c r="Y819" s="175"/>
      <c r="Z819" s="183" t="s">
        <v>495</v>
      </c>
      <c r="AA819" s="174"/>
      <c r="AB819" s="174"/>
      <c r="AC819" s="174"/>
      <c r="AD819" s="174"/>
      <c r="AE819" s="175"/>
      <c r="AF819" s="176"/>
      <c r="AG819" s="185"/>
      <c r="AH819" s="185"/>
      <c r="AI819" s="201"/>
      <c r="AJ819" s="273">
        <f ca="1">(COUNTA(OFFSET(D819,0,WEEKDAY($A$3,2)):AF819))+IF(AND((_xlfn.DAYS((EOMONTH($A$3,0)),$A$3)=27),(WEEKDAY($A$3,2))=1),0,(COUNTA(E819:(OFFSET(D819,0,(_xlfn.DAYS((EOMONTH($A$3,0)),$A$3))+(WEEKDAY($A$3,2))-28)))))</f>
        <v>4</v>
      </c>
    </row>
    <row r="820" spans="1:36" x14ac:dyDescent="0.25">
      <c r="A820" s="200" t="s">
        <v>206</v>
      </c>
      <c r="B820" s="177" t="s">
        <v>391</v>
      </c>
      <c r="C820" s="177">
        <v>1</v>
      </c>
      <c r="D820" s="177">
        <v>3744</v>
      </c>
      <c r="E820" s="183" t="s">
        <v>495</v>
      </c>
      <c r="F820" s="174"/>
      <c r="G820" s="174"/>
      <c r="H820" s="174"/>
      <c r="I820" s="174"/>
      <c r="J820" s="175"/>
      <c r="K820" s="175"/>
      <c r="L820" s="174"/>
      <c r="M820" s="174"/>
      <c r="N820" s="174"/>
      <c r="O820" s="174"/>
      <c r="P820" s="174"/>
      <c r="Q820" s="175"/>
      <c r="R820" s="175"/>
      <c r="S820" s="174"/>
      <c r="T820" s="174"/>
      <c r="U820" s="174"/>
      <c r="V820" s="174"/>
      <c r="W820" s="174"/>
      <c r="X820" s="175"/>
      <c r="Y820" s="175"/>
      <c r="Z820" s="174"/>
      <c r="AA820" s="174"/>
      <c r="AB820" s="174"/>
      <c r="AC820" s="174"/>
      <c r="AD820" s="174"/>
      <c r="AE820" s="175"/>
      <c r="AF820" s="176"/>
      <c r="AG820" s="185"/>
      <c r="AH820" s="185"/>
      <c r="AI820" s="201"/>
      <c r="AJ820" s="273">
        <f ca="1">(COUNTA(OFFSET(D820,0,WEEKDAY($A$3,2)):AF820))+IF(AND((_xlfn.DAYS((EOMONTH($A$3,0)),$A$3)=27),(WEEKDAY($A$3,2))=1),0,(COUNTA(E820:(OFFSET(D820,0,(_xlfn.DAYS((EOMONTH($A$3,0)),$A$3))+(WEEKDAY($A$3,2))-28)))))</f>
        <v>1</v>
      </c>
    </row>
    <row r="821" spans="1:36" x14ac:dyDescent="0.25">
      <c r="A821" s="200" t="s">
        <v>104</v>
      </c>
      <c r="B821" s="177" t="s">
        <v>345</v>
      </c>
      <c r="C821" s="177">
        <v>4</v>
      </c>
      <c r="D821" s="177">
        <v>2</v>
      </c>
      <c r="E821" s="183" t="s">
        <v>495</v>
      </c>
      <c r="F821" s="174"/>
      <c r="G821" s="174"/>
      <c r="H821" s="174"/>
      <c r="I821" s="174"/>
      <c r="J821" s="175"/>
      <c r="K821" s="175"/>
      <c r="L821" s="183" t="s">
        <v>495</v>
      </c>
      <c r="M821" s="174"/>
      <c r="N821" s="174"/>
      <c r="O821" s="174"/>
      <c r="P821" s="174"/>
      <c r="Q821" s="175"/>
      <c r="R821" s="175"/>
      <c r="S821" s="183" t="s">
        <v>495</v>
      </c>
      <c r="T821" s="174"/>
      <c r="U821" s="174"/>
      <c r="V821" s="174"/>
      <c r="W821" s="174"/>
      <c r="X821" s="175"/>
      <c r="Y821" s="175"/>
      <c r="Z821" s="183" t="s">
        <v>495</v>
      </c>
      <c r="AA821" s="174"/>
      <c r="AB821" s="174"/>
      <c r="AC821" s="174"/>
      <c r="AD821" s="174"/>
      <c r="AE821" s="175"/>
      <c r="AF821" s="176"/>
      <c r="AG821" s="185"/>
      <c r="AH821" s="185"/>
      <c r="AI821" s="201"/>
      <c r="AJ821" s="273">
        <f ca="1">(COUNTA(OFFSET(D821,0,WEEKDAY($A$3,2)):AF821))+IF(AND((_xlfn.DAYS((EOMONTH($A$3,0)),$A$3)=27),(WEEKDAY($A$3,2))=1),0,(COUNTA(E821:(OFFSET(D821,0,(_xlfn.DAYS((EOMONTH($A$3,0)),$A$3))+(WEEKDAY($A$3,2))-28)))))</f>
        <v>4</v>
      </c>
    </row>
    <row r="822" spans="1:36" x14ac:dyDescent="0.25">
      <c r="A822" s="200" t="s">
        <v>104</v>
      </c>
      <c r="B822" s="177" t="s">
        <v>347</v>
      </c>
      <c r="C822" s="177">
        <v>4</v>
      </c>
      <c r="D822" s="177">
        <v>5</v>
      </c>
      <c r="E822" s="183" t="s">
        <v>495</v>
      </c>
      <c r="F822" s="174"/>
      <c r="G822" s="174"/>
      <c r="H822" s="174"/>
      <c r="I822" s="174"/>
      <c r="J822" s="175"/>
      <c r="K822" s="175"/>
      <c r="L822" s="183" t="s">
        <v>495</v>
      </c>
      <c r="M822" s="174"/>
      <c r="N822" s="174"/>
      <c r="O822" s="174"/>
      <c r="P822" s="174"/>
      <c r="Q822" s="175"/>
      <c r="R822" s="175"/>
      <c r="S822" s="183" t="s">
        <v>495</v>
      </c>
      <c r="T822" s="174"/>
      <c r="U822" s="174"/>
      <c r="V822" s="174"/>
      <c r="W822" s="174"/>
      <c r="X822" s="175"/>
      <c r="Y822" s="175"/>
      <c r="Z822" s="183" t="s">
        <v>495</v>
      </c>
      <c r="AA822" s="174"/>
      <c r="AB822" s="174"/>
      <c r="AC822" s="174"/>
      <c r="AD822" s="174"/>
      <c r="AE822" s="175"/>
      <c r="AF822" s="176"/>
      <c r="AG822" s="185"/>
      <c r="AH822" s="185"/>
      <c r="AI822" s="201"/>
      <c r="AJ822" s="273">
        <f ca="1">(COUNTA(OFFSET(D822,0,WEEKDAY($A$3,2)):AF822))+IF(AND((_xlfn.DAYS((EOMONTH($A$3,0)),$A$3)=27),(WEEKDAY($A$3,2))=1),0,(COUNTA(E822:(OFFSET(D822,0,(_xlfn.DAYS((EOMONTH($A$3,0)),$A$3))+(WEEKDAY($A$3,2))-28)))))</f>
        <v>4</v>
      </c>
    </row>
    <row r="823" spans="1:36" x14ac:dyDescent="0.25">
      <c r="A823" s="200" t="s">
        <v>104</v>
      </c>
      <c r="B823" s="177" t="s">
        <v>349</v>
      </c>
      <c r="C823" s="177">
        <v>4</v>
      </c>
      <c r="D823" s="177">
        <v>130</v>
      </c>
      <c r="E823" s="183" t="s">
        <v>495</v>
      </c>
      <c r="F823" s="174"/>
      <c r="G823" s="174"/>
      <c r="H823" s="174"/>
      <c r="I823" s="174"/>
      <c r="J823" s="175"/>
      <c r="K823" s="175"/>
      <c r="L823" s="183" t="s">
        <v>495</v>
      </c>
      <c r="M823" s="174"/>
      <c r="N823" s="174"/>
      <c r="O823" s="174"/>
      <c r="P823" s="174"/>
      <c r="Q823" s="175"/>
      <c r="R823" s="175"/>
      <c r="S823" s="183" t="s">
        <v>495</v>
      </c>
      <c r="T823" s="174"/>
      <c r="U823" s="174"/>
      <c r="V823" s="174"/>
      <c r="W823" s="174"/>
      <c r="X823" s="175"/>
      <c r="Y823" s="175"/>
      <c r="Z823" s="183" t="s">
        <v>495</v>
      </c>
      <c r="AA823" s="174"/>
      <c r="AB823" s="174"/>
      <c r="AC823" s="174"/>
      <c r="AD823" s="174"/>
      <c r="AE823" s="175"/>
      <c r="AF823" s="176"/>
      <c r="AG823" s="185"/>
      <c r="AH823" s="185"/>
      <c r="AI823" s="201"/>
      <c r="AJ823" s="273">
        <f ca="1">(COUNTA(OFFSET(D823,0,WEEKDAY($A$3,2)):AF823))+IF(AND((_xlfn.DAYS((EOMONTH($A$3,0)),$A$3)=27),(WEEKDAY($A$3,2))=1),0,(COUNTA(E823:(OFFSET(D823,0,(_xlfn.DAYS((EOMONTH($A$3,0)),$A$3))+(WEEKDAY($A$3,2))-28)))))</f>
        <v>4</v>
      </c>
    </row>
    <row r="824" spans="1:36" x14ac:dyDescent="0.25">
      <c r="A824" s="200" t="s">
        <v>104</v>
      </c>
      <c r="B824" s="177" t="s">
        <v>350</v>
      </c>
      <c r="C824" s="177">
        <v>4</v>
      </c>
      <c r="D824" s="177">
        <v>460</v>
      </c>
      <c r="E824" s="183" t="s">
        <v>495</v>
      </c>
      <c r="F824" s="174"/>
      <c r="G824" s="174"/>
      <c r="H824" s="174"/>
      <c r="I824" s="174"/>
      <c r="J824" s="175"/>
      <c r="K824" s="175"/>
      <c r="L824" s="183" t="s">
        <v>495</v>
      </c>
      <c r="M824" s="174"/>
      <c r="N824" s="174"/>
      <c r="O824" s="174"/>
      <c r="P824" s="174"/>
      <c r="Q824" s="175"/>
      <c r="R824" s="175"/>
      <c r="S824" s="183" t="s">
        <v>495</v>
      </c>
      <c r="T824" s="174"/>
      <c r="U824" s="174"/>
      <c r="V824" s="174"/>
      <c r="W824" s="174"/>
      <c r="X824" s="175"/>
      <c r="Y824" s="175"/>
      <c r="Z824" s="183" t="s">
        <v>495</v>
      </c>
      <c r="AA824" s="174"/>
      <c r="AB824" s="174"/>
      <c r="AC824" s="174"/>
      <c r="AD824" s="174"/>
      <c r="AE824" s="175"/>
      <c r="AF824" s="176"/>
      <c r="AG824" s="185"/>
      <c r="AH824" s="185"/>
      <c r="AI824" s="201"/>
      <c r="AJ824" s="273">
        <f ca="1">(COUNTA(OFFSET(D824,0,WEEKDAY($A$3,2)):AF824))+IF(AND((_xlfn.DAYS((EOMONTH($A$3,0)),$A$3)=27),(WEEKDAY($A$3,2))=1),0,(COUNTA(E824:(OFFSET(D824,0,(_xlfn.DAYS((EOMONTH($A$3,0)),$A$3))+(WEEKDAY($A$3,2))-28)))))</f>
        <v>4</v>
      </c>
    </row>
    <row r="825" spans="1:36" x14ac:dyDescent="0.25">
      <c r="A825" s="200" t="s">
        <v>104</v>
      </c>
      <c r="B825" s="177" t="s">
        <v>391</v>
      </c>
      <c r="C825" s="177">
        <v>1</v>
      </c>
      <c r="D825" s="177">
        <v>660</v>
      </c>
      <c r="E825" s="183" t="s">
        <v>495</v>
      </c>
      <c r="F825" s="174"/>
      <c r="G825" s="174"/>
      <c r="H825" s="174"/>
      <c r="I825" s="174"/>
      <c r="J825" s="175"/>
      <c r="K825" s="175"/>
      <c r="L825" s="174"/>
      <c r="M825" s="174"/>
      <c r="N825" s="174"/>
      <c r="O825" s="174"/>
      <c r="P825" s="174"/>
      <c r="Q825" s="175"/>
      <c r="R825" s="175"/>
      <c r="S825" s="174"/>
      <c r="T825" s="174"/>
      <c r="U825" s="174"/>
      <c r="V825" s="174"/>
      <c r="W825" s="174"/>
      <c r="X825" s="175"/>
      <c r="Y825" s="175"/>
      <c r="Z825" s="174"/>
      <c r="AA825" s="174"/>
      <c r="AB825" s="174"/>
      <c r="AC825" s="174"/>
      <c r="AD825" s="174"/>
      <c r="AE825" s="175"/>
      <c r="AF825" s="176"/>
      <c r="AG825" s="185"/>
      <c r="AH825" s="185"/>
      <c r="AI825" s="201"/>
      <c r="AJ825" s="273">
        <f ca="1">(COUNTA(OFFSET(D825,0,WEEKDAY($A$3,2)):AF825))+IF(AND((_xlfn.DAYS((EOMONTH($A$3,0)),$A$3)=27),(WEEKDAY($A$3,2))=1),0,(COUNTA(E825:(OFFSET(D825,0,(_xlfn.DAYS((EOMONTH($A$3,0)),$A$3))+(WEEKDAY($A$3,2))-28)))))</f>
        <v>1</v>
      </c>
    </row>
    <row r="826" spans="1:36" x14ac:dyDescent="0.25">
      <c r="A826" s="200" t="s">
        <v>284</v>
      </c>
      <c r="B826" s="177" t="s">
        <v>346</v>
      </c>
      <c r="C826" s="177">
        <v>4</v>
      </c>
      <c r="D826" s="177">
        <v>6</v>
      </c>
      <c r="E826" s="183" t="s">
        <v>495</v>
      </c>
      <c r="F826" s="174"/>
      <c r="G826" s="174"/>
      <c r="H826" s="174"/>
      <c r="I826" s="174"/>
      <c r="J826" s="175"/>
      <c r="K826" s="175"/>
      <c r="L826" s="183" t="s">
        <v>495</v>
      </c>
      <c r="M826" s="174"/>
      <c r="N826" s="174"/>
      <c r="O826" s="174"/>
      <c r="P826" s="174"/>
      <c r="Q826" s="175"/>
      <c r="R826" s="175"/>
      <c r="S826" s="183" t="s">
        <v>495</v>
      </c>
      <c r="T826" s="174"/>
      <c r="U826" s="174"/>
      <c r="V826" s="174"/>
      <c r="W826" s="174"/>
      <c r="X826" s="175"/>
      <c r="Y826" s="175"/>
      <c r="Z826" s="183" t="s">
        <v>495</v>
      </c>
      <c r="AA826" s="174"/>
      <c r="AB826" s="174"/>
      <c r="AC826" s="174"/>
      <c r="AD826" s="174"/>
      <c r="AE826" s="175"/>
      <c r="AF826" s="176"/>
      <c r="AG826" s="185"/>
      <c r="AH826" s="185"/>
      <c r="AI826" s="201"/>
      <c r="AJ826" s="273">
        <f ca="1">(COUNTA(OFFSET(D826,0,WEEKDAY($A$3,2)):AF826))+IF(AND((_xlfn.DAYS((EOMONTH($A$3,0)),$A$3)=27),(WEEKDAY($A$3,2))=1),0,(COUNTA(E826:(OFFSET(D826,0,(_xlfn.DAYS((EOMONTH($A$3,0)),$A$3))+(WEEKDAY($A$3,2))-28)))))</f>
        <v>4</v>
      </c>
    </row>
    <row r="827" spans="1:36" x14ac:dyDescent="0.25">
      <c r="A827" s="200" t="s">
        <v>284</v>
      </c>
      <c r="B827" s="177" t="s">
        <v>391</v>
      </c>
      <c r="C827" s="177">
        <v>1</v>
      </c>
      <c r="D827" s="177">
        <v>30</v>
      </c>
      <c r="E827" s="183" t="s">
        <v>495</v>
      </c>
      <c r="F827" s="174"/>
      <c r="G827" s="174"/>
      <c r="H827" s="174"/>
      <c r="I827" s="174"/>
      <c r="J827" s="175"/>
      <c r="K827" s="175"/>
      <c r="L827" s="174"/>
      <c r="M827" s="174"/>
      <c r="N827" s="174"/>
      <c r="O827" s="174"/>
      <c r="P827" s="174"/>
      <c r="Q827" s="175"/>
      <c r="R827" s="175"/>
      <c r="S827" s="174"/>
      <c r="T827" s="174"/>
      <c r="U827" s="174"/>
      <c r="V827" s="174"/>
      <c r="W827" s="174"/>
      <c r="X827" s="175"/>
      <c r="Y827" s="175"/>
      <c r="Z827" s="174"/>
      <c r="AA827" s="174"/>
      <c r="AB827" s="174"/>
      <c r="AC827" s="174"/>
      <c r="AD827" s="174"/>
      <c r="AE827" s="175"/>
      <c r="AF827" s="176"/>
      <c r="AG827" s="185"/>
      <c r="AH827" s="185"/>
      <c r="AI827" s="201"/>
      <c r="AJ827" s="273">
        <f ca="1">(COUNTA(OFFSET(D827,0,WEEKDAY($A$3,2)):AF827))+IF(AND((_xlfn.DAYS((EOMONTH($A$3,0)),$A$3)=27),(WEEKDAY($A$3,2))=1),0,(COUNTA(E827:(OFFSET(D827,0,(_xlfn.DAYS((EOMONTH($A$3,0)),$A$3))+(WEEKDAY($A$3,2))-28)))))</f>
        <v>1</v>
      </c>
    </row>
    <row r="828" spans="1:36" x14ac:dyDescent="0.25">
      <c r="A828" s="200" t="s">
        <v>285</v>
      </c>
      <c r="B828" s="177" t="s">
        <v>346</v>
      </c>
      <c r="C828" s="177">
        <v>4</v>
      </c>
      <c r="D828" s="177">
        <v>14</v>
      </c>
      <c r="E828" s="183" t="s">
        <v>495</v>
      </c>
      <c r="F828" s="174"/>
      <c r="G828" s="174"/>
      <c r="H828" s="174"/>
      <c r="I828" s="174"/>
      <c r="J828" s="175"/>
      <c r="K828" s="175"/>
      <c r="L828" s="183" t="s">
        <v>495</v>
      </c>
      <c r="M828" s="174"/>
      <c r="N828" s="174"/>
      <c r="O828" s="174"/>
      <c r="P828" s="174"/>
      <c r="Q828" s="175"/>
      <c r="R828" s="175"/>
      <c r="S828" s="183" t="s">
        <v>495</v>
      </c>
      <c r="T828" s="174"/>
      <c r="U828" s="174"/>
      <c r="V828" s="174"/>
      <c r="W828" s="174"/>
      <c r="X828" s="175"/>
      <c r="Y828" s="175"/>
      <c r="Z828" s="183" t="s">
        <v>495</v>
      </c>
      <c r="AA828" s="174"/>
      <c r="AB828" s="174"/>
      <c r="AC828" s="174"/>
      <c r="AD828" s="174"/>
      <c r="AE828" s="175"/>
      <c r="AF828" s="176"/>
      <c r="AG828" s="185"/>
      <c r="AH828" s="185"/>
      <c r="AI828" s="201"/>
      <c r="AJ828" s="273">
        <f ca="1">(COUNTA(OFFSET(D828,0,WEEKDAY($A$3,2)):AF828))+IF(AND((_xlfn.DAYS((EOMONTH($A$3,0)),$A$3)=27),(WEEKDAY($A$3,2))=1),0,(COUNTA(E828:(OFFSET(D828,0,(_xlfn.DAYS((EOMONTH($A$3,0)),$A$3))+(WEEKDAY($A$3,2))-28)))))</f>
        <v>4</v>
      </c>
    </row>
    <row r="829" spans="1:36" x14ac:dyDescent="0.25">
      <c r="A829" s="200" t="s">
        <v>285</v>
      </c>
      <c r="B829" s="177" t="s">
        <v>347</v>
      </c>
      <c r="C829" s="177">
        <v>2</v>
      </c>
      <c r="D829" s="177">
        <v>2</v>
      </c>
      <c r="E829" s="183" t="s">
        <v>495</v>
      </c>
      <c r="F829" s="174"/>
      <c r="G829" s="174"/>
      <c r="H829" s="174"/>
      <c r="I829" s="174"/>
      <c r="J829" s="175"/>
      <c r="K829" s="175"/>
      <c r="L829" s="174"/>
      <c r="M829" s="174"/>
      <c r="N829" s="174"/>
      <c r="O829" s="174"/>
      <c r="P829" s="174"/>
      <c r="Q829" s="175"/>
      <c r="R829" s="175"/>
      <c r="S829" s="183" t="s">
        <v>495</v>
      </c>
      <c r="T829" s="174"/>
      <c r="U829" s="174"/>
      <c r="V829" s="174"/>
      <c r="W829" s="174"/>
      <c r="X829" s="175"/>
      <c r="Y829" s="175"/>
      <c r="Z829" s="174"/>
      <c r="AA829" s="174"/>
      <c r="AB829" s="174"/>
      <c r="AC829" s="174"/>
      <c r="AD829" s="174"/>
      <c r="AE829" s="175"/>
      <c r="AF829" s="176"/>
      <c r="AG829" s="185"/>
      <c r="AH829" s="185"/>
      <c r="AI829" s="201"/>
      <c r="AJ829" s="273">
        <f ca="1">(COUNTA(OFFSET(D829,0,WEEKDAY($A$3,2)):AF829))+IF(AND((_xlfn.DAYS((EOMONTH($A$3,0)),$A$3)=27),(WEEKDAY($A$3,2))=1),0,(COUNTA(E829:(OFFSET(D829,0,(_xlfn.DAYS((EOMONTH($A$3,0)),$A$3))+(WEEKDAY($A$3,2))-28)))))</f>
        <v>2</v>
      </c>
    </row>
    <row r="830" spans="1:36" x14ac:dyDescent="0.25">
      <c r="A830" s="200" t="s">
        <v>330</v>
      </c>
      <c r="B830" s="177" t="s">
        <v>346</v>
      </c>
      <c r="C830" s="177">
        <v>2</v>
      </c>
      <c r="D830" s="177">
        <v>10</v>
      </c>
      <c r="E830" s="183" t="s">
        <v>495</v>
      </c>
      <c r="F830" s="174"/>
      <c r="G830" s="174"/>
      <c r="H830" s="174"/>
      <c r="I830" s="174"/>
      <c r="J830" s="175"/>
      <c r="K830" s="175"/>
      <c r="L830" s="174"/>
      <c r="M830" s="174"/>
      <c r="N830" s="174"/>
      <c r="O830" s="174"/>
      <c r="P830" s="174"/>
      <c r="Q830" s="175"/>
      <c r="R830" s="175"/>
      <c r="S830" s="183" t="s">
        <v>495</v>
      </c>
      <c r="T830" s="174"/>
      <c r="U830" s="174"/>
      <c r="V830" s="174"/>
      <c r="W830" s="174"/>
      <c r="X830" s="175"/>
      <c r="Y830" s="175"/>
      <c r="Z830" s="174"/>
      <c r="AA830" s="174"/>
      <c r="AB830" s="174"/>
      <c r="AC830" s="174"/>
      <c r="AD830" s="174"/>
      <c r="AE830" s="175"/>
      <c r="AF830" s="176"/>
      <c r="AG830" s="185"/>
      <c r="AH830" s="185"/>
      <c r="AI830" s="201"/>
      <c r="AJ830" s="273">
        <f ca="1">(COUNTA(OFFSET(D830,0,WEEKDAY($A$3,2)):AF830))+IF(AND((_xlfn.DAYS((EOMONTH($A$3,0)),$A$3)=27),(WEEKDAY($A$3,2))=1),0,(COUNTA(E830:(OFFSET(D830,0,(_xlfn.DAYS((EOMONTH($A$3,0)),$A$3))+(WEEKDAY($A$3,2))-28)))))</f>
        <v>2</v>
      </c>
    </row>
    <row r="831" spans="1:36" x14ac:dyDescent="0.25">
      <c r="A831" s="200" t="s">
        <v>330</v>
      </c>
      <c r="B831" s="177" t="s">
        <v>347</v>
      </c>
      <c r="C831" s="177">
        <v>4</v>
      </c>
      <c r="D831" s="177">
        <v>2</v>
      </c>
      <c r="E831" s="183" t="s">
        <v>495</v>
      </c>
      <c r="F831" s="174"/>
      <c r="G831" s="174"/>
      <c r="H831" s="174"/>
      <c r="I831" s="174"/>
      <c r="J831" s="175"/>
      <c r="K831" s="175"/>
      <c r="L831" s="183" t="s">
        <v>495</v>
      </c>
      <c r="M831" s="174"/>
      <c r="N831" s="174"/>
      <c r="O831" s="174"/>
      <c r="P831" s="174"/>
      <c r="Q831" s="175"/>
      <c r="R831" s="175"/>
      <c r="S831" s="183" t="s">
        <v>495</v>
      </c>
      <c r="T831" s="174"/>
      <c r="U831" s="174"/>
      <c r="V831" s="174"/>
      <c r="W831" s="174"/>
      <c r="X831" s="175"/>
      <c r="Y831" s="175"/>
      <c r="Z831" s="183" t="s">
        <v>495</v>
      </c>
      <c r="AA831" s="174"/>
      <c r="AB831" s="174"/>
      <c r="AC831" s="174"/>
      <c r="AD831" s="174"/>
      <c r="AE831" s="175"/>
      <c r="AF831" s="176"/>
      <c r="AG831" s="185"/>
      <c r="AH831" s="185"/>
      <c r="AI831" s="201"/>
      <c r="AJ831" s="273">
        <f ca="1">(COUNTA(OFFSET(D831,0,WEEKDAY($A$3,2)):AF831))+IF(AND((_xlfn.DAYS((EOMONTH($A$3,0)),$A$3)=27),(WEEKDAY($A$3,2))=1),0,(COUNTA(E831:(OFFSET(D831,0,(_xlfn.DAYS((EOMONTH($A$3,0)),$A$3))+(WEEKDAY($A$3,2))-28)))))</f>
        <v>4</v>
      </c>
    </row>
    <row r="832" spans="1:36" x14ac:dyDescent="0.25">
      <c r="A832" s="200" t="s">
        <v>330</v>
      </c>
      <c r="B832" s="177" t="s">
        <v>350</v>
      </c>
      <c r="C832" s="177">
        <v>2</v>
      </c>
      <c r="D832" s="177">
        <v>1329</v>
      </c>
      <c r="E832" s="183" t="s">
        <v>495</v>
      </c>
      <c r="F832" s="174"/>
      <c r="G832" s="174"/>
      <c r="H832" s="174"/>
      <c r="I832" s="174"/>
      <c r="J832" s="175"/>
      <c r="K832" s="175"/>
      <c r="L832" s="174"/>
      <c r="M832" s="174"/>
      <c r="N832" s="174"/>
      <c r="O832" s="174"/>
      <c r="P832" s="174"/>
      <c r="Q832" s="175"/>
      <c r="R832" s="175"/>
      <c r="S832" s="183" t="s">
        <v>495</v>
      </c>
      <c r="T832" s="174"/>
      <c r="U832" s="174"/>
      <c r="V832" s="174"/>
      <c r="W832" s="174"/>
      <c r="X832" s="175"/>
      <c r="Y832" s="175"/>
      <c r="Z832" s="174"/>
      <c r="AA832" s="174"/>
      <c r="AB832" s="174"/>
      <c r="AC832" s="174"/>
      <c r="AD832" s="174"/>
      <c r="AE832" s="175"/>
      <c r="AF832" s="176"/>
      <c r="AG832" s="185"/>
      <c r="AH832" s="185"/>
      <c r="AI832" s="201"/>
      <c r="AJ832" s="273">
        <f ca="1">(COUNTA(OFFSET(D832,0,WEEKDAY($A$3,2)):AF832))+IF(AND((_xlfn.DAYS((EOMONTH($A$3,0)),$A$3)=27),(WEEKDAY($A$3,2))=1),0,(COUNTA(E832:(OFFSET(D832,0,(_xlfn.DAYS((EOMONTH($A$3,0)),$A$3))+(WEEKDAY($A$3,2))-28)))))</f>
        <v>2</v>
      </c>
    </row>
    <row r="833" spans="1:36" x14ac:dyDescent="0.25">
      <c r="A833" s="200" t="s">
        <v>330</v>
      </c>
      <c r="B833" s="177" t="s">
        <v>391</v>
      </c>
      <c r="C833" s="177">
        <v>1</v>
      </c>
      <c r="D833" s="177">
        <v>1041</v>
      </c>
      <c r="E833" s="183" t="s">
        <v>495</v>
      </c>
      <c r="F833" s="174"/>
      <c r="G833" s="174"/>
      <c r="H833" s="174"/>
      <c r="I833" s="174"/>
      <c r="J833" s="175"/>
      <c r="K833" s="175"/>
      <c r="L833" s="174"/>
      <c r="M833" s="174"/>
      <c r="N833" s="174"/>
      <c r="O833" s="174"/>
      <c r="P833" s="174"/>
      <c r="Q833" s="175"/>
      <c r="R833" s="175"/>
      <c r="S833" s="174"/>
      <c r="T833" s="174"/>
      <c r="U833" s="174"/>
      <c r="V833" s="174"/>
      <c r="W833" s="174"/>
      <c r="X833" s="175"/>
      <c r="Y833" s="175"/>
      <c r="Z833" s="174"/>
      <c r="AA833" s="174"/>
      <c r="AB833" s="174"/>
      <c r="AC833" s="174"/>
      <c r="AD833" s="174"/>
      <c r="AE833" s="175"/>
      <c r="AF833" s="176"/>
      <c r="AG833" s="185"/>
      <c r="AH833" s="185"/>
      <c r="AI833" s="201"/>
      <c r="AJ833" s="273">
        <f ca="1">(COUNTA(OFFSET(D833,0,WEEKDAY($A$3,2)):AF833))+IF(AND((_xlfn.DAYS((EOMONTH($A$3,0)),$A$3)=27),(WEEKDAY($A$3,2))=1),0,(COUNTA(E833:(OFFSET(D833,0,(_xlfn.DAYS((EOMONTH($A$3,0)),$A$3))+(WEEKDAY($A$3,2))-28)))))</f>
        <v>1</v>
      </c>
    </row>
    <row r="834" spans="1:36" x14ac:dyDescent="0.25">
      <c r="A834" s="200" t="s">
        <v>105</v>
      </c>
      <c r="B834" s="177" t="s">
        <v>346</v>
      </c>
      <c r="C834" s="177">
        <v>4</v>
      </c>
      <c r="D834" s="177">
        <v>150</v>
      </c>
      <c r="E834" s="183" t="s">
        <v>495</v>
      </c>
      <c r="F834" s="174"/>
      <c r="G834" s="174"/>
      <c r="H834" s="174"/>
      <c r="I834" s="174"/>
      <c r="J834" s="175"/>
      <c r="K834" s="175"/>
      <c r="L834" s="183" t="s">
        <v>495</v>
      </c>
      <c r="M834" s="174"/>
      <c r="N834" s="174"/>
      <c r="O834" s="174"/>
      <c r="P834" s="174"/>
      <c r="Q834" s="175"/>
      <c r="R834" s="175"/>
      <c r="S834" s="183" t="s">
        <v>495</v>
      </c>
      <c r="T834" s="174"/>
      <c r="U834" s="174"/>
      <c r="V834" s="174"/>
      <c r="W834" s="174"/>
      <c r="X834" s="175"/>
      <c r="Y834" s="175"/>
      <c r="Z834" s="183" t="s">
        <v>495</v>
      </c>
      <c r="AA834" s="174"/>
      <c r="AB834" s="174"/>
      <c r="AC834" s="174"/>
      <c r="AD834" s="174"/>
      <c r="AE834" s="175"/>
      <c r="AF834" s="176"/>
      <c r="AG834" s="185"/>
      <c r="AH834" s="185"/>
      <c r="AI834" s="201"/>
      <c r="AJ834" s="273">
        <f ca="1">(COUNTA(OFFSET(D834,0,WEEKDAY($A$3,2)):AF834))+IF(AND((_xlfn.DAYS((EOMONTH($A$3,0)),$A$3)=27),(WEEKDAY($A$3,2))=1),0,(COUNTA(E834:(OFFSET(D834,0,(_xlfn.DAYS((EOMONTH($A$3,0)),$A$3))+(WEEKDAY($A$3,2))-28)))))</f>
        <v>4</v>
      </c>
    </row>
    <row r="835" spans="1:36" x14ac:dyDescent="0.25">
      <c r="A835" s="200" t="s">
        <v>105</v>
      </c>
      <c r="B835" s="177" t="s">
        <v>347</v>
      </c>
      <c r="C835" s="177">
        <v>4</v>
      </c>
      <c r="D835" s="177">
        <v>2</v>
      </c>
      <c r="E835" s="183" t="s">
        <v>495</v>
      </c>
      <c r="F835" s="174"/>
      <c r="G835" s="174"/>
      <c r="H835" s="174"/>
      <c r="I835" s="174"/>
      <c r="J835" s="175"/>
      <c r="K835" s="175"/>
      <c r="L835" s="183" t="s">
        <v>495</v>
      </c>
      <c r="M835" s="174"/>
      <c r="N835" s="174"/>
      <c r="O835" s="174"/>
      <c r="P835" s="174"/>
      <c r="Q835" s="175"/>
      <c r="R835" s="175"/>
      <c r="S835" s="183" t="s">
        <v>495</v>
      </c>
      <c r="T835" s="174"/>
      <c r="U835" s="174"/>
      <c r="V835" s="174"/>
      <c r="W835" s="174"/>
      <c r="X835" s="175"/>
      <c r="Y835" s="175"/>
      <c r="Z835" s="183" t="s">
        <v>495</v>
      </c>
      <c r="AA835" s="174"/>
      <c r="AB835" s="174"/>
      <c r="AC835" s="174"/>
      <c r="AD835" s="174"/>
      <c r="AE835" s="175"/>
      <c r="AF835" s="176"/>
      <c r="AG835" s="185"/>
      <c r="AH835" s="185"/>
      <c r="AI835" s="201"/>
      <c r="AJ835" s="273">
        <f ca="1">(COUNTA(OFFSET(D835,0,WEEKDAY($A$3,2)):AF835))+IF(AND((_xlfn.DAYS((EOMONTH($A$3,0)),$A$3)=27),(WEEKDAY($A$3,2))=1),0,(COUNTA(E835:(OFFSET(D835,0,(_xlfn.DAYS((EOMONTH($A$3,0)),$A$3))+(WEEKDAY($A$3,2))-28)))))</f>
        <v>4</v>
      </c>
    </row>
    <row r="836" spans="1:36" x14ac:dyDescent="0.25">
      <c r="A836" s="200" t="s">
        <v>105</v>
      </c>
      <c r="B836" s="177" t="s">
        <v>348</v>
      </c>
      <c r="C836" s="177">
        <v>4</v>
      </c>
      <c r="D836" s="177">
        <v>1</v>
      </c>
      <c r="E836" s="183" t="s">
        <v>495</v>
      </c>
      <c r="F836" s="174"/>
      <c r="G836" s="174"/>
      <c r="H836" s="174"/>
      <c r="I836" s="174"/>
      <c r="J836" s="175"/>
      <c r="K836" s="175"/>
      <c r="L836" s="183" t="s">
        <v>495</v>
      </c>
      <c r="M836" s="174"/>
      <c r="N836" s="174"/>
      <c r="O836" s="174"/>
      <c r="P836" s="174"/>
      <c r="Q836" s="175"/>
      <c r="R836" s="175"/>
      <c r="S836" s="183" t="s">
        <v>495</v>
      </c>
      <c r="T836" s="174"/>
      <c r="U836" s="174"/>
      <c r="V836" s="174"/>
      <c r="W836" s="174"/>
      <c r="X836" s="175"/>
      <c r="Y836" s="175"/>
      <c r="Z836" s="183" t="s">
        <v>495</v>
      </c>
      <c r="AA836" s="174"/>
      <c r="AB836" s="174"/>
      <c r="AC836" s="174"/>
      <c r="AD836" s="174"/>
      <c r="AE836" s="175"/>
      <c r="AF836" s="176"/>
      <c r="AG836" s="185"/>
      <c r="AH836" s="185"/>
      <c r="AI836" s="201"/>
      <c r="AJ836" s="273">
        <f ca="1">(COUNTA(OFFSET(D836,0,WEEKDAY($A$3,2)):AF836))+IF(AND((_xlfn.DAYS((EOMONTH($A$3,0)),$A$3)=27),(WEEKDAY($A$3,2))=1),0,(COUNTA(E836:(OFFSET(D836,0,(_xlfn.DAYS((EOMONTH($A$3,0)),$A$3))+(WEEKDAY($A$3,2))-28)))))</f>
        <v>4</v>
      </c>
    </row>
    <row r="837" spans="1:36" x14ac:dyDescent="0.25">
      <c r="A837" s="200" t="s">
        <v>105</v>
      </c>
      <c r="B837" s="177" t="s">
        <v>350</v>
      </c>
      <c r="C837" s="177">
        <v>4</v>
      </c>
      <c r="D837" s="177">
        <v>425</v>
      </c>
      <c r="E837" s="183" t="s">
        <v>495</v>
      </c>
      <c r="F837" s="174"/>
      <c r="G837" s="174"/>
      <c r="H837" s="174"/>
      <c r="I837" s="174"/>
      <c r="J837" s="175"/>
      <c r="K837" s="175"/>
      <c r="L837" s="183" t="s">
        <v>495</v>
      </c>
      <c r="M837" s="174"/>
      <c r="N837" s="174"/>
      <c r="O837" s="174"/>
      <c r="P837" s="174"/>
      <c r="Q837" s="175"/>
      <c r="R837" s="175"/>
      <c r="S837" s="183" t="s">
        <v>495</v>
      </c>
      <c r="T837" s="174"/>
      <c r="U837" s="174"/>
      <c r="V837" s="174"/>
      <c r="W837" s="174"/>
      <c r="X837" s="175"/>
      <c r="Y837" s="175"/>
      <c r="Z837" s="183" t="s">
        <v>495</v>
      </c>
      <c r="AA837" s="174"/>
      <c r="AB837" s="174"/>
      <c r="AC837" s="174"/>
      <c r="AD837" s="174"/>
      <c r="AE837" s="175"/>
      <c r="AF837" s="176"/>
      <c r="AG837" s="185"/>
      <c r="AH837" s="185"/>
      <c r="AI837" s="201"/>
      <c r="AJ837" s="273">
        <f ca="1">(COUNTA(OFFSET(D837,0,WEEKDAY($A$3,2)):AF837))+IF(AND((_xlfn.DAYS((EOMONTH($A$3,0)),$A$3)=27),(WEEKDAY($A$3,2))=1),0,(COUNTA(E837:(OFFSET(D837,0,(_xlfn.DAYS((EOMONTH($A$3,0)),$A$3))+(WEEKDAY($A$3,2))-28)))))</f>
        <v>4</v>
      </c>
    </row>
    <row r="838" spans="1:36" x14ac:dyDescent="0.25">
      <c r="A838" s="200" t="s">
        <v>105</v>
      </c>
      <c r="B838" s="177" t="s">
        <v>391</v>
      </c>
      <c r="C838" s="177">
        <v>1</v>
      </c>
      <c r="D838" s="177">
        <v>450</v>
      </c>
      <c r="E838" s="183" t="s">
        <v>495</v>
      </c>
      <c r="F838" s="174"/>
      <c r="G838" s="174"/>
      <c r="H838" s="174"/>
      <c r="I838" s="174"/>
      <c r="J838" s="175"/>
      <c r="K838" s="175"/>
      <c r="L838" s="174"/>
      <c r="M838" s="174"/>
      <c r="N838" s="174"/>
      <c r="O838" s="174"/>
      <c r="P838" s="174"/>
      <c r="Q838" s="175"/>
      <c r="R838" s="175"/>
      <c r="S838" s="174"/>
      <c r="T838" s="174"/>
      <c r="U838" s="174"/>
      <c r="V838" s="174"/>
      <c r="W838" s="174"/>
      <c r="X838" s="175"/>
      <c r="Y838" s="175"/>
      <c r="Z838" s="174"/>
      <c r="AA838" s="174"/>
      <c r="AB838" s="174"/>
      <c r="AC838" s="174"/>
      <c r="AD838" s="174"/>
      <c r="AE838" s="175"/>
      <c r="AF838" s="176"/>
      <c r="AG838" s="185"/>
      <c r="AH838" s="185"/>
      <c r="AI838" s="201"/>
      <c r="AJ838" s="273">
        <f ca="1">(COUNTA(OFFSET(D838,0,WEEKDAY($A$3,2)):AF838))+IF(AND((_xlfn.DAYS((EOMONTH($A$3,0)),$A$3)=27),(WEEKDAY($A$3,2))=1),0,(COUNTA(E838:(OFFSET(D838,0,(_xlfn.DAYS((EOMONTH($A$3,0)),$A$3))+(WEEKDAY($A$3,2))-28)))))</f>
        <v>1</v>
      </c>
    </row>
    <row r="839" spans="1:36" x14ac:dyDescent="0.25">
      <c r="A839" s="200" t="s">
        <v>20</v>
      </c>
      <c r="B839" s="177" t="s">
        <v>347</v>
      </c>
      <c r="C839" s="177">
        <v>12</v>
      </c>
      <c r="D839" s="177">
        <v>1</v>
      </c>
      <c r="E839" s="183" t="s">
        <v>495</v>
      </c>
      <c r="F839" s="174"/>
      <c r="G839" s="183" t="s">
        <v>495</v>
      </c>
      <c r="H839" s="174"/>
      <c r="I839" s="183" t="s">
        <v>495</v>
      </c>
      <c r="J839" s="175"/>
      <c r="K839" s="175"/>
      <c r="L839" s="183" t="s">
        <v>495</v>
      </c>
      <c r="M839" s="174"/>
      <c r="N839" s="183" t="s">
        <v>495</v>
      </c>
      <c r="O839" s="174"/>
      <c r="P839" s="183" t="s">
        <v>495</v>
      </c>
      <c r="Q839" s="175"/>
      <c r="R839" s="175"/>
      <c r="S839" s="183" t="s">
        <v>495</v>
      </c>
      <c r="T839" s="174"/>
      <c r="U839" s="183" t="s">
        <v>495</v>
      </c>
      <c r="V839" s="174"/>
      <c r="W839" s="183" t="s">
        <v>495</v>
      </c>
      <c r="X839" s="175"/>
      <c r="Y839" s="175"/>
      <c r="Z839" s="183" t="s">
        <v>495</v>
      </c>
      <c r="AA839" s="174"/>
      <c r="AB839" s="183" t="s">
        <v>495</v>
      </c>
      <c r="AC839" s="174"/>
      <c r="AD839" s="183" t="s">
        <v>495</v>
      </c>
      <c r="AE839" s="175"/>
      <c r="AF839" s="176"/>
      <c r="AG839" s="185"/>
      <c r="AH839" s="185"/>
      <c r="AI839" s="201"/>
      <c r="AJ839" s="273">
        <f ca="1">(COUNTA(OFFSET(D839,0,WEEKDAY($A$3,2)):AF839))+IF(AND((_xlfn.DAYS((EOMONTH($A$3,0)),$A$3)=27),(WEEKDAY($A$3,2))=1),0,(COUNTA(E839:(OFFSET(D839,0,(_xlfn.DAYS((EOMONTH($A$3,0)),$A$3))+(WEEKDAY($A$3,2))-28)))))</f>
        <v>12</v>
      </c>
    </row>
    <row r="840" spans="1:36" x14ac:dyDescent="0.25">
      <c r="A840" s="200" t="s">
        <v>20</v>
      </c>
      <c r="B840" s="177" t="s">
        <v>350</v>
      </c>
      <c r="C840" s="177">
        <v>4</v>
      </c>
      <c r="D840" s="177">
        <v>2556</v>
      </c>
      <c r="E840" s="183" t="s">
        <v>495</v>
      </c>
      <c r="F840" s="174"/>
      <c r="G840" s="174"/>
      <c r="H840" s="174"/>
      <c r="I840" s="174"/>
      <c r="J840" s="175"/>
      <c r="K840" s="175"/>
      <c r="L840" s="183" t="s">
        <v>495</v>
      </c>
      <c r="M840" s="174"/>
      <c r="N840" s="174"/>
      <c r="O840" s="174"/>
      <c r="P840" s="174"/>
      <c r="Q840" s="175"/>
      <c r="R840" s="175"/>
      <c r="S840" s="183" t="s">
        <v>495</v>
      </c>
      <c r="T840" s="174"/>
      <c r="U840" s="174"/>
      <c r="V840" s="174"/>
      <c r="W840" s="174"/>
      <c r="X840" s="175"/>
      <c r="Y840" s="175"/>
      <c r="Z840" s="183" t="s">
        <v>495</v>
      </c>
      <c r="AA840" s="174"/>
      <c r="AB840" s="174"/>
      <c r="AC840" s="174"/>
      <c r="AD840" s="174"/>
      <c r="AE840" s="175"/>
      <c r="AF840" s="176"/>
      <c r="AG840" s="185"/>
      <c r="AH840" s="185"/>
      <c r="AI840" s="201"/>
      <c r="AJ840" s="273">
        <f ca="1">(COUNTA(OFFSET(D840,0,WEEKDAY($A$3,2)):AF840))+IF(AND((_xlfn.DAYS((EOMONTH($A$3,0)),$A$3)=27),(WEEKDAY($A$3,2))=1),0,(COUNTA(E840:(OFFSET(D840,0,(_xlfn.DAYS((EOMONTH($A$3,0)),$A$3))+(WEEKDAY($A$3,2))-28)))))</f>
        <v>4</v>
      </c>
    </row>
    <row r="841" spans="1:36" x14ac:dyDescent="0.25">
      <c r="A841" s="200" t="s">
        <v>20</v>
      </c>
      <c r="B841" s="177" t="s">
        <v>350</v>
      </c>
      <c r="C841" s="177">
        <v>12</v>
      </c>
      <c r="D841" s="177">
        <v>380</v>
      </c>
      <c r="E841" s="183" t="s">
        <v>495</v>
      </c>
      <c r="F841" s="174"/>
      <c r="G841" s="183" t="s">
        <v>495</v>
      </c>
      <c r="H841" s="174"/>
      <c r="I841" s="183" t="s">
        <v>495</v>
      </c>
      <c r="J841" s="175"/>
      <c r="K841" s="175"/>
      <c r="L841" s="183" t="s">
        <v>495</v>
      </c>
      <c r="M841" s="174"/>
      <c r="N841" s="183" t="s">
        <v>495</v>
      </c>
      <c r="O841" s="174"/>
      <c r="P841" s="183" t="s">
        <v>495</v>
      </c>
      <c r="Q841" s="175"/>
      <c r="R841" s="175"/>
      <c r="S841" s="183" t="s">
        <v>495</v>
      </c>
      <c r="T841" s="174"/>
      <c r="U841" s="183" t="s">
        <v>495</v>
      </c>
      <c r="V841" s="174"/>
      <c r="W841" s="183" t="s">
        <v>495</v>
      </c>
      <c r="X841" s="175"/>
      <c r="Y841" s="175"/>
      <c r="Z841" s="183" t="s">
        <v>495</v>
      </c>
      <c r="AA841" s="174"/>
      <c r="AB841" s="183" t="s">
        <v>495</v>
      </c>
      <c r="AC841" s="174"/>
      <c r="AD841" s="183" t="s">
        <v>495</v>
      </c>
      <c r="AE841" s="175"/>
      <c r="AF841" s="176"/>
      <c r="AG841" s="185"/>
      <c r="AH841" s="185"/>
      <c r="AI841" s="201"/>
      <c r="AJ841" s="273">
        <f ca="1">(COUNTA(OFFSET(D841,0,WEEKDAY($A$3,2)):AF841))+IF(AND((_xlfn.DAYS((EOMONTH($A$3,0)),$A$3)=27),(WEEKDAY($A$3,2))=1),0,(COUNTA(E841:(OFFSET(D841,0,(_xlfn.DAYS((EOMONTH($A$3,0)),$A$3))+(WEEKDAY($A$3,2))-28)))))</f>
        <v>12</v>
      </c>
    </row>
    <row r="842" spans="1:36" x14ac:dyDescent="0.25">
      <c r="A842" s="200" t="s">
        <v>328</v>
      </c>
      <c r="B842" s="177" t="s">
        <v>346</v>
      </c>
      <c r="C842" s="177">
        <v>2</v>
      </c>
      <c r="D842" s="177">
        <v>10</v>
      </c>
      <c r="E842" s="183" t="s">
        <v>495</v>
      </c>
      <c r="F842" s="174"/>
      <c r="G842" s="174"/>
      <c r="H842" s="174"/>
      <c r="I842" s="174"/>
      <c r="J842" s="175"/>
      <c r="K842" s="175"/>
      <c r="L842" s="174"/>
      <c r="M842" s="174"/>
      <c r="N842" s="174"/>
      <c r="O842" s="174"/>
      <c r="P842" s="174"/>
      <c r="Q842" s="175"/>
      <c r="R842" s="175"/>
      <c r="S842" s="183" t="s">
        <v>495</v>
      </c>
      <c r="T842" s="174"/>
      <c r="U842" s="174"/>
      <c r="V842" s="174"/>
      <c r="W842" s="174"/>
      <c r="X842" s="175"/>
      <c r="Y842" s="175"/>
      <c r="Z842" s="174"/>
      <c r="AA842" s="174"/>
      <c r="AB842" s="174"/>
      <c r="AC842" s="174"/>
      <c r="AD842" s="174"/>
      <c r="AE842" s="175"/>
      <c r="AF842" s="176"/>
      <c r="AG842" s="185"/>
      <c r="AH842" s="185"/>
      <c r="AI842" s="201"/>
      <c r="AJ842" s="273">
        <f ca="1">(COUNTA(OFFSET(D842,0,WEEKDAY($A$3,2)):AF842))+IF(AND((_xlfn.DAYS((EOMONTH($A$3,0)),$A$3)=27),(WEEKDAY($A$3,2))=1),0,(COUNTA(E842:(OFFSET(D842,0,(_xlfn.DAYS((EOMONTH($A$3,0)),$A$3))+(WEEKDAY($A$3,2))-28)))))</f>
        <v>2</v>
      </c>
    </row>
    <row r="843" spans="1:36" x14ac:dyDescent="0.25">
      <c r="A843" s="200" t="s">
        <v>328</v>
      </c>
      <c r="B843" s="177" t="s">
        <v>347</v>
      </c>
      <c r="C843" s="177">
        <v>2</v>
      </c>
      <c r="D843" s="177">
        <v>1</v>
      </c>
      <c r="E843" s="183" t="s">
        <v>495</v>
      </c>
      <c r="F843" s="174"/>
      <c r="G843" s="174"/>
      <c r="H843" s="174"/>
      <c r="I843" s="174"/>
      <c r="J843" s="175"/>
      <c r="K843" s="175"/>
      <c r="L843" s="174"/>
      <c r="M843" s="174"/>
      <c r="N843" s="174"/>
      <c r="O843" s="174"/>
      <c r="P843" s="174"/>
      <c r="Q843" s="175"/>
      <c r="R843" s="175"/>
      <c r="S843" s="183" t="s">
        <v>495</v>
      </c>
      <c r="T843" s="174"/>
      <c r="U843" s="174"/>
      <c r="V843" s="174"/>
      <c r="W843" s="174"/>
      <c r="X843" s="175"/>
      <c r="Y843" s="175"/>
      <c r="Z843" s="174"/>
      <c r="AA843" s="174"/>
      <c r="AB843" s="174"/>
      <c r="AC843" s="174"/>
      <c r="AD843" s="174"/>
      <c r="AE843" s="175"/>
      <c r="AF843" s="176"/>
      <c r="AG843" s="185"/>
      <c r="AH843" s="185"/>
      <c r="AI843" s="201"/>
      <c r="AJ843" s="273">
        <f ca="1">(COUNTA(OFFSET(D843,0,WEEKDAY($A$3,2)):AF843))+IF(AND((_xlfn.DAYS((EOMONTH($A$3,0)),$A$3)=27),(WEEKDAY($A$3,2))=1),0,(COUNTA(E843:(OFFSET(D843,0,(_xlfn.DAYS((EOMONTH($A$3,0)),$A$3))+(WEEKDAY($A$3,2))-28)))))</f>
        <v>2</v>
      </c>
    </row>
    <row r="844" spans="1:36" x14ac:dyDescent="0.25">
      <c r="A844" s="200" t="s">
        <v>328</v>
      </c>
      <c r="B844" s="177" t="s">
        <v>350</v>
      </c>
      <c r="C844" s="177">
        <v>2</v>
      </c>
      <c r="D844" s="177">
        <v>315</v>
      </c>
      <c r="E844" s="183" t="s">
        <v>495</v>
      </c>
      <c r="F844" s="174"/>
      <c r="G844" s="174"/>
      <c r="H844" s="174"/>
      <c r="I844" s="174"/>
      <c r="J844" s="175"/>
      <c r="K844" s="175"/>
      <c r="L844" s="174"/>
      <c r="M844" s="174"/>
      <c r="N844" s="174"/>
      <c r="O844" s="174"/>
      <c r="P844" s="174"/>
      <c r="Q844" s="175"/>
      <c r="R844" s="175"/>
      <c r="S844" s="183" t="s">
        <v>495</v>
      </c>
      <c r="T844" s="174"/>
      <c r="U844" s="174"/>
      <c r="V844" s="174"/>
      <c r="W844" s="174"/>
      <c r="X844" s="175"/>
      <c r="Y844" s="175"/>
      <c r="Z844" s="174"/>
      <c r="AA844" s="174"/>
      <c r="AB844" s="174"/>
      <c r="AC844" s="174"/>
      <c r="AD844" s="174"/>
      <c r="AE844" s="175"/>
      <c r="AF844" s="176"/>
      <c r="AG844" s="185"/>
      <c r="AH844" s="185"/>
      <c r="AI844" s="201"/>
      <c r="AJ844" s="273">
        <f ca="1">(COUNTA(OFFSET(D844,0,WEEKDAY($A$3,2)):AF844))+IF(AND((_xlfn.DAYS((EOMONTH($A$3,0)),$A$3)=27),(WEEKDAY($A$3,2))=1),0,(COUNTA(E844:(OFFSET(D844,0,(_xlfn.DAYS((EOMONTH($A$3,0)),$A$3))+(WEEKDAY($A$3,2))-28)))))</f>
        <v>2</v>
      </c>
    </row>
    <row r="845" spans="1:36" x14ac:dyDescent="0.25">
      <c r="A845" s="200" t="s">
        <v>328</v>
      </c>
      <c r="B845" s="177" t="s">
        <v>391</v>
      </c>
      <c r="C845" s="177">
        <v>1</v>
      </c>
      <c r="D845" s="177">
        <v>525</v>
      </c>
      <c r="E845" s="183" t="s">
        <v>495</v>
      </c>
      <c r="F845" s="174"/>
      <c r="G845" s="174"/>
      <c r="H845" s="174"/>
      <c r="I845" s="174"/>
      <c r="J845" s="175"/>
      <c r="K845" s="175"/>
      <c r="L845" s="174"/>
      <c r="M845" s="174"/>
      <c r="N845" s="174"/>
      <c r="O845" s="174"/>
      <c r="P845" s="174"/>
      <c r="Q845" s="175"/>
      <c r="R845" s="175"/>
      <c r="S845" s="174"/>
      <c r="T845" s="174"/>
      <c r="U845" s="174"/>
      <c r="V845" s="174"/>
      <c r="W845" s="174"/>
      <c r="X845" s="175"/>
      <c r="Y845" s="175"/>
      <c r="Z845" s="174"/>
      <c r="AA845" s="174"/>
      <c r="AB845" s="174"/>
      <c r="AC845" s="174"/>
      <c r="AD845" s="174"/>
      <c r="AE845" s="175"/>
      <c r="AF845" s="176"/>
      <c r="AG845" s="185"/>
      <c r="AH845" s="185"/>
      <c r="AI845" s="201"/>
      <c r="AJ845" s="273">
        <f ca="1">(COUNTA(OFFSET(D845,0,WEEKDAY($A$3,2)):AF845))+IF(AND((_xlfn.DAYS((EOMONTH($A$3,0)),$A$3)=27),(WEEKDAY($A$3,2))=1),0,(COUNTA(E845:(OFFSET(D845,0,(_xlfn.DAYS((EOMONTH($A$3,0)),$A$3))+(WEEKDAY($A$3,2))-28)))))</f>
        <v>1</v>
      </c>
    </row>
    <row r="846" spans="1:36" x14ac:dyDescent="0.25">
      <c r="A846" s="200" t="s">
        <v>9</v>
      </c>
      <c r="B846" s="177" t="s">
        <v>346</v>
      </c>
      <c r="C846" s="177">
        <v>2</v>
      </c>
      <c r="D846" s="177">
        <v>4</v>
      </c>
      <c r="E846" s="183" t="s">
        <v>495</v>
      </c>
      <c r="F846" s="174"/>
      <c r="G846" s="174"/>
      <c r="H846" s="174"/>
      <c r="I846" s="174"/>
      <c r="J846" s="175"/>
      <c r="K846" s="175"/>
      <c r="L846" s="174"/>
      <c r="M846" s="174"/>
      <c r="N846" s="174"/>
      <c r="O846" s="174"/>
      <c r="P846" s="174"/>
      <c r="Q846" s="175"/>
      <c r="R846" s="175"/>
      <c r="S846" s="183" t="s">
        <v>495</v>
      </c>
      <c r="T846" s="174"/>
      <c r="U846" s="174"/>
      <c r="V846" s="174"/>
      <c r="W846" s="174"/>
      <c r="X846" s="175"/>
      <c r="Y846" s="175"/>
      <c r="Z846" s="174"/>
      <c r="AA846" s="174"/>
      <c r="AB846" s="174"/>
      <c r="AC846" s="174"/>
      <c r="AD846" s="174"/>
      <c r="AE846" s="175"/>
      <c r="AF846" s="176"/>
      <c r="AG846" s="185"/>
      <c r="AH846" s="185"/>
      <c r="AI846" s="201"/>
      <c r="AJ846" s="273">
        <f ca="1">(COUNTA(OFFSET(D846,0,WEEKDAY($A$3,2)):AF846))+IF(AND((_xlfn.DAYS((EOMONTH($A$3,0)),$A$3)=27),(WEEKDAY($A$3,2))=1),0,(COUNTA(E846:(OFFSET(D846,0,(_xlfn.DAYS((EOMONTH($A$3,0)),$A$3))+(WEEKDAY($A$3,2))-28)))))</f>
        <v>2</v>
      </c>
    </row>
    <row r="847" spans="1:36" x14ac:dyDescent="0.25">
      <c r="A847" s="200" t="s">
        <v>9</v>
      </c>
      <c r="B847" s="177" t="s">
        <v>347</v>
      </c>
      <c r="C847" s="177">
        <v>4</v>
      </c>
      <c r="D847" s="177">
        <v>2</v>
      </c>
      <c r="E847" s="183" t="s">
        <v>495</v>
      </c>
      <c r="F847" s="174"/>
      <c r="G847" s="174"/>
      <c r="H847" s="174"/>
      <c r="I847" s="174"/>
      <c r="J847" s="175"/>
      <c r="K847" s="175"/>
      <c r="L847" s="183" t="s">
        <v>495</v>
      </c>
      <c r="M847" s="174"/>
      <c r="N847" s="174"/>
      <c r="O847" s="174"/>
      <c r="P847" s="174"/>
      <c r="Q847" s="175"/>
      <c r="R847" s="175"/>
      <c r="S847" s="183" t="s">
        <v>495</v>
      </c>
      <c r="T847" s="174"/>
      <c r="U847" s="174"/>
      <c r="V847" s="174"/>
      <c r="W847" s="174"/>
      <c r="X847" s="175"/>
      <c r="Y847" s="175"/>
      <c r="Z847" s="183" t="s">
        <v>495</v>
      </c>
      <c r="AA847" s="174"/>
      <c r="AB847" s="174"/>
      <c r="AC847" s="174"/>
      <c r="AD847" s="174"/>
      <c r="AE847" s="175"/>
      <c r="AF847" s="176"/>
      <c r="AG847" s="185"/>
      <c r="AH847" s="185"/>
      <c r="AI847" s="201"/>
      <c r="AJ847" s="273">
        <f ca="1">(COUNTA(OFFSET(D847,0,WEEKDAY($A$3,2)):AF847))+IF(AND((_xlfn.DAYS((EOMONTH($A$3,0)),$A$3)=27),(WEEKDAY($A$3,2))=1),0,(COUNTA(E847:(OFFSET(D847,0,(_xlfn.DAYS((EOMONTH($A$3,0)),$A$3))+(WEEKDAY($A$3,2))-28)))))</f>
        <v>4</v>
      </c>
    </row>
    <row r="848" spans="1:36" x14ac:dyDescent="0.25">
      <c r="A848" s="200" t="s">
        <v>9</v>
      </c>
      <c r="B848" s="177" t="s">
        <v>350</v>
      </c>
      <c r="C848" s="177">
        <v>4</v>
      </c>
      <c r="D848" s="177">
        <v>1280</v>
      </c>
      <c r="E848" s="183" t="s">
        <v>495</v>
      </c>
      <c r="F848" s="174"/>
      <c r="G848" s="174"/>
      <c r="H848" s="174"/>
      <c r="I848" s="174"/>
      <c r="J848" s="175"/>
      <c r="K848" s="175"/>
      <c r="L848" s="183" t="s">
        <v>495</v>
      </c>
      <c r="M848" s="174"/>
      <c r="N848" s="174"/>
      <c r="O848" s="174"/>
      <c r="P848" s="174"/>
      <c r="Q848" s="175"/>
      <c r="R848" s="175"/>
      <c r="S848" s="183" t="s">
        <v>495</v>
      </c>
      <c r="T848" s="174"/>
      <c r="U848" s="174"/>
      <c r="V848" s="174"/>
      <c r="W848" s="174"/>
      <c r="X848" s="175"/>
      <c r="Y848" s="175"/>
      <c r="Z848" s="183" t="s">
        <v>495</v>
      </c>
      <c r="AA848" s="174"/>
      <c r="AB848" s="174"/>
      <c r="AC848" s="174"/>
      <c r="AD848" s="174"/>
      <c r="AE848" s="175"/>
      <c r="AF848" s="176"/>
      <c r="AG848" s="185"/>
      <c r="AH848" s="185"/>
      <c r="AI848" s="201"/>
      <c r="AJ848" s="273">
        <f ca="1">(COUNTA(OFFSET(D848,0,WEEKDAY($A$3,2)):AF848))+IF(AND((_xlfn.DAYS((EOMONTH($A$3,0)),$A$3)=27),(WEEKDAY($A$3,2))=1),0,(COUNTA(E848:(OFFSET(D848,0,(_xlfn.DAYS((EOMONTH($A$3,0)),$A$3))+(WEEKDAY($A$3,2))-28)))))</f>
        <v>4</v>
      </c>
    </row>
    <row r="849" spans="1:36" x14ac:dyDescent="0.25">
      <c r="A849" s="200" t="s">
        <v>207</v>
      </c>
      <c r="B849" s="177" t="s">
        <v>350</v>
      </c>
      <c r="C849" s="177">
        <v>4</v>
      </c>
      <c r="D849" s="177">
        <v>583</v>
      </c>
      <c r="E849" s="183" t="s">
        <v>495</v>
      </c>
      <c r="F849" s="174"/>
      <c r="G849" s="174"/>
      <c r="H849" s="174"/>
      <c r="I849" s="174"/>
      <c r="J849" s="175"/>
      <c r="K849" s="175"/>
      <c r="L849" s="183" t="s">
        <v>495</v>
      </c>
      <c r="M849" s="174"/>
      <c r="N849" s="174"/>
      <c r="O849" s="174"/>
      <c r="P849" s="174"/>
      <c r="Q849" s="175"/>
      <c r="R849" s="175"/>
      <c r="S849" s="183" t="s">
        <v>495</v>
      </c>
      <c r="T849" s="174"/>
      <c r="U849" s="174"/>
      <c r="V849" s="174"/>
      <c r="W849" s="174"/>
      <c r="X849" s="175"/>
      <c r="Y849" s="175"/>
      <c r="Z849" s="183" t="s">
        <v>495</v>
      </c>
      <c r="AA849" s="174"/>
      <c r="AB849" s="174"/>
      <c r="AC849" s="174"/>
      <c r="AD849" s="174"/>
      <c r="AE849" s="175"/>
      <c r="AF849" s="176"/>
      <c r="AG849" s="185"/>
      <c r="AH849" s="185"/>
      <c r="AI849" s="201"/>
      <c r="AJ849" s="273">
        <f ca="1">(COUNTA(OFFSET(D849,0,WEEKDAY($A$3,2)):AF849))+IF(AND((_xlfn.DAYS((EOMONTH($A$3,0)),$A$3)=27),(WEEKDAY($A$3,2))=1),0,(COUNTA(E849:(OFFSET(D849,0,(_xlfn.DAYS((EOMONTH($A$3,0)),$A$3))+(WEEKDAY($A$3,2))-28)))))</f>
        <v>4</v>
      </c>
    </row>
    <row r="850" spans="1:36" x14ac:dyDescent="0.25">
      <c r="A850" s="200" t="s">
        <v>207</v>
      </c>
      <c r="B850" s="177" t="s">
        <v>391</v>
      </c>
      <c r="C850" s="177">
        <v>1</v>
      </c>
      <c r="D850" s="177">
        <v>829</v>
      </c>
      <c r="E850" s="183" t="s">
        <v>495</v>
      </c>
      <c r="F850" s="174"/>
      <c r="G850" s="174"/>
      <c r="H850" s="174"/>
      <c r="I850" s="174"/>
      <c r="J850" s="175"/>
      <c r="K850" s="175"/>
      <c r="L850" s="174"/>
      <c r="M850" s="174"/>
      <c r="N850" s="174"/>
      <c r="O850" s="174"/>
      <c r="P850" s="174"/>
      <c r="Q850" s="175"/>
      <c r="R850" s="175"/>
      <c r="S850" s="174"/>
      <c r="T850" s="174"/>
      <c r="U850" s="174"/>
      <c r="V850" s="174"/>
      <c r="W850" s="174"/>
      <c r="X850" s="175"/>
      <c r="Y850" s="175"/>
      <c r="Z850" s="174"/>
      <c r="AA850" s="174"/>
      <c r="AB850" s="174"/>
      <c r="AC850" s="174"/>
      <c r="AD850" s="174"/>
      <c r="AE850" s="175"/>
      <c r="AF850" s="176"/>
      <c r="AG850" s="185"/>
      <c r="AH850" s="185"/>
      <c r="AI850" s="201"/>
      <c r="AJ850" s="273">
        <f ca="1">(COUNTA(OFFSET(D850,0,WEEKDAY($A$3,2)):AF850))+IF(AND((_xlfn.DAYS((EOMONTH($A$3,0)),$A$3)=27),(WEEKDAY($A$3,2))=1),0,(COUNTA(E850:(OFFSET(D850,0,(_xlfn.DAYS((EOMONTH($A$3,0)),$A$3))+(WEEKDAY($A$3,2))-28)))))</f>
        <v>1</v>
      </c>
    </row>
    <row r="851" spans="1:36" x14ac:dyDescent="0.25">
      <c r="A851" s="200" t="s">
        <v>208</v>
      </c>
      <c r="B851" s="177" t="s">
        <v>346</v>
      </c>
      <c r="C851" s="177">
        <v>4</v>
      </c>
      <c r="D851" s="177">
        <v>63</v>
      </c>
      <c r="E851" s="183" t="s">
        <v>495</v>
      </c>
      <c r="F851" s="174"/>
      <c r="G851" s="174"/>
      <c r="H851" s="174"/>
      <c r="I851" s="174"/>
      <c r="J851" s="175"/>
      <c r="K851" s="175"/>
      <c r="L851" s="183" t="s">
        <v>495</v>
      </c>
      <c r="M851" s="174"/>
      <c r="N851" s="174"/>
      <c r="O851" s="174"/>
      <c r="P851" s="174"/>
      <c r="Q851" s="175"/>
      <c r="R851" s="175"/>
      <c r="S851" s="183" t="s">
        <v>495</v>
      </c>
      <c r="T851" s="174"/>
      <c r="U851" s="174"/>
      <c r="V851" s="174"/>
      <c r="W851" s="174"/>
      <c r="X851" s="175"/>
      <c r="Y851" s="175"/>
      <c r="Z851" s="183" t="s">
        <v>495</v>
      </c>
      <c r="AA851" s="174"/>
      <c r="AB851" s="174"/>
      <c r="AC851" s="174"/>
      <c r="AD851" s="174"/>
      <c r="AE851" s="175"/>
      <c r="AF851" s="176"/>
      <c r="AG851" s="185"/>
      <c r="AH851" s="185"/>
      <c r="AI851" s="201"/>
      <c r="AJ851" s="273">
        <f ca="1">(COUNTA(OFFSET(D851,0,WEEKDAY($A$3,2)):AF851))+IF(AND((_xlfn.DAYS((EOMONTH($A$3,0)),$A$3)=27),(WEEKDAY($A$3,2))=1),0,(COUNTA(E851:(OFFSET(D851,0,(_xlfn.DAYS((EOMONTH($A$3,0)),$A$3))+(WEEKDAY($A$3,2))-28)))))</f>
        <v>4</v>
      </c>
    </row>
    <row r="852" spans="1:36" x14ac:dyDescent="0.25">
      <c r="A852" s="200" t="s">
        <v>208</v>
      </c>
      <c r="B852" s="177" t="s">
        <v>347</v>
      </c>
      <c r="C852" s="177">
        <v>2</v>
      </c>
      <c r="D852" s="177">
        <v>1</v>
      </c>
      <c r="E852" s="183" t="s">
        <v>495</v>
      </c>
      <c r="F852" s="174"/>
      <c r="G852" s="174"/>
      <c r="H852" s="174"/>
      <c r="I852" s="174"/>
      <c r="J852" s="175"/>
      <c r="K852" s="175"/>
      <c r="L852" s="174"/>
      <c r="M852" s="174"/>
      <c r="N852" s="174"/>
      <c r="O852" s="174"/>
      <c r="P852" s="174"/>
      <c r="Q852" s="175"/>
      <c r="R852" s="175"/>
      <c r="S852" s="183" t="s">
        <v>495</v>
      </c>
      <c r="T852" s="174"/>
      <c r="U852" s="174"/>
      <c r="V852" s="174"/>
      <c r="W852" s="174"/>
      <c r="X852" s="175"/>
      <c r="Y852" s="175"/>
      <c r="Z852" s="174"/>
      <c r="AA852" s="174"/>
      <c r="AB852" s="174"/>
      <c r="AC852" s="174"/>
      <c r="AD852" s="174"/>
      <c r="AE852" s="175"/>
      <c r="AF852" s="176"/>
      <c r="AG852" s="185"/>
      <c r="AH852" s="185"/>
      <c r="AI852" s="201"/>
      <c r="AJ852" s="273">
        <f ca="1">(COUNTA(OFFSET(D852,0,WEEKDAY($A$3,2)):AF852))+IF(AND((_xlfn.DAYS((EOMONTH($A$3,0)),$A$3)=27),(WEEKDAY($A$3,2))=1),0,(COUNTA(E852:(OFFSET(D852,0,(_xlfn.DAYS((EOMONTH($A$3,0)),$A$3))+(WEEKDAY($A$3,2))-28)))))</f>
        <v>2</v>
      </c>
    </row>
    <row r="853" spans="1:36" x14ac:dyDescent="0.25">
      <c r="A853" s="200" t="s">
        <v>208</v>
      </c>
      <c r="B853" s="177" t="s">
        <v>350</v>
      </c>
      <c r="C853" s="177">
        <v>2</v>
      </c>
      <c r="D853" s="177">
        <v>432</v>
      </c>
      <c r="E853" s="183" t="s">
        <v>495</v>
      </c>
      <c r="F853" s="174"/>
      <c r="G853" s="174"/>
      <c r="H853" s="174"/>
      <c r="I853" s="174"/>
      <c r="J853" s="175"/>
      <c r="K853" s="175"/>
      <c r="L853" s="174"/>
      <c r="M853" s="174"/>
      <c r="N853" s="174"/>
      <c r="O853" s="174"/>
      <c r="P853" s="174"/>
      <c r="Q853" s="175"/>
      <c r="R853" s="175"/>
      <c r="S853" s="183" t="s">
        <v>495</v>
      </c>
      <c r="T853" s="174"/>
      <c r="U853" s="174"/>
      <c r="V853" s="174"/>
      <c r="W853" s="174"/>
      <c r="X853" s="175"/>
      <c r="Y853" s="175"/>
      <c r="Z853" s="174"/>
      <c r="AA853" s="174"/>
      <c r="AB853" s="174"/>
      <c r="AC853" s="174"/>
      <c r="AD853" s="174"/>
      <c r="AE853" s="175"/>
      <c r="AF853" s="176"/>
      <c r="AG853" s="185"/>
      <c r="AH853" s="185"/>
      <c r="AI853" s="201"/>
      <c r="AJ853" s="273">
        <f ca="1">(COUNTA(OFFSET(D853,0,WEEKDAY($A$3,2)):AF853))+IF(AND((_xlfn.DAYS((EOMONTH($A$3,0)),$A$3)=27),(WEEKDAY($A$3,2))=1),0,(COUNTA(E853:(OFFSET(D853,0,(_xlfn.DAYS((EOMONTH($A$3,0)),$A$3))+(WEEKDAY($A$3,2))-28)))))</f>
        <v>2</v>
      </c>
    </row>
    <row r="854" spans="1:36" x14ac:dyDescent="0.25">
      <c r="A854" s="200" t="s">
        <v>208</v>
      </c>
      <c r="B854" s="177" t="s">
        <v>391</v>
      </c>
      <c r="C854" s="177">
        <v>1</v>
      </c>
      <c r="D854" s="177">
        <v>720</v>
      </c>
      <c r="E854" s="183" t="s">
        <v>495</v>
      </c>
      <c r="F854" s="174"/>
      <c r="G854" s="174"/>
      <c r="H854" s="174"/>
      <c r="I854" s="174"/>
      <c r="J854" s="175"/>
      <c r="K854" s="175"/>
      <c r="L854" s="174"/>
      <c r="M854" s="174"/>
      <c r="N854" s="174"/>
      <c r="O854" s="174"/>
      <c r="P854" s="174"/>
      <c r="Q854" s="175"/>
      <c r="R854" s="175"/>
      <c r="S854" s="174"/>
      <c r="T854" s="174"/>
      <c r="U854" s="174"/>
      <c r="V854" s="174"/>
      <c r="W854" s="174"/>
      <c r="X854" s="175"/>
      <c r="Y854" s="175"/>
      <c r="Z854" s="174"/>
      <c r="AA854" s="174"/>
      <c r="AB854" s="174"/>
      <c r="AC854" s="174"/>
      <c r="AD854" s="174"/>
      <c r="AE854" s="175"/>
      <c r="AF854" s="176"/>
      <c r="AG854" s="185"/>
      <c r="AH854" s="185"/>
      <c r="AI854" s="201"/>
      <c r="AJ854" s="273">
        <f ca="1">(COUNTA(OFFSET(D854,0,WEEKDAY($A$3,2)):AF854))+IF(AND((_xlfn.DAYS((EOMONTH($A$3,0)),$A$3)=27),(WEEKDAY($A$3,2))=1),0,(COUNTA(E854:(OFFSET(D854,0,(_xlfn.DAYS((EOMONTH($A$3,0)),$A$3))+(WEEKDAY($A$3,2))-28)))))</f>
        <v>1</v>
      </c>
    </row>
    <row r="855" spans="1:36" x14ac:dyDescent="0.25">
      <c r="A855" s="200" t="s">
        <v>209</v>
      </c>
      <c r="B855" s="177" t="s">
        <v>347</v>
      </c>
      <c r="C855" s="177">
        <v>2</v>
      </c>
      <c r="D855" s="177">
        <v>1</v>
      </c>
      <c r="E855" s="183" t="s">
        <v>495</v>
      </c>
      <c r="F855" s="174"/>
      <c r="G855" s="174"/>
      <c r="H855" s="174"/>
      <c r="I855" s="174"/>
      <c r="J855" s="175"/>
      <c r="K855" s="175"/>
      <c r="L855" s="174"/>
      <c r="M855" s="174"/>
      <c r="N855" s="174"/>
      <c r="O855" s="174"/>
      <c r="P855" s="174"/>
      <c r="Q855" s="175"/>
      <c r="R855" s="175"/>
      <c r="S855" s="183" t="s">
        <v>495</v>
      </c>
      <c r="T855" s="174"/>
      <c r="U855" s="174"/>
      <c r="V855" s="174"/>
      <c r="W855" s="174"/>
      <c r="X855" s="175"/>
      <c r="Y855" s="175"/>
      <c r="Z855" s="174"/>
      <c r="AA855" s="174"/>
      <c r="AB855" s="174"/>
      <c r="AC855" s="174"/>
      <c r="AD855" s="174"/>
      <c r="AE855" s="175"/>
      <c r="AF855" s="176"/>
      <c r="AG855" s="185"/>
      <c r="AH855" s="185"/>
      <c r="AI855" s="201"/>
      <c r="AJ855" s="273">
        <f ca="1">(COUNTA(OFFSET(D855,0,WEEKDAY($A$3,2)):AF855))+IF(AND((_xlfn.DAYS((EOMONTH($A$3,0)),$A$3)=27),(WEEKDAY($A$3,2))=1),0,(COUNTA(E855:(OFFSET(D855,0,(_xlfn.DAYS((EOMONTH($A$3,0)),$A$3))+(WEEKDAY($A$3,2))-28)))))</f>
        <v>2</v>
      </c>
    </row>
    <row r="856" spans="1:36" x14ac:dyDescent="0.25">
      <c r="A856" s="200" t="s">
        <v>209</v>
      </c>
      <c r="B856" s="177" t="s">
        <v>347</v>
      </c>
      <c r="C856" s="177">
        <v>4</v>
      </c>
      <c r="D856" s="177">
        <v>1</v>
      </c>
      <c r="E856" s="183" t="s">
        <v>495</v>
      </c>
      <c r="F856" s="174"/>
      <c r="G856" s="174"/>
      <c r="H856" s="174"/>
      <c r="I856" s="174"/>
      <c r="J856" s="175"/>
      <c r="K856" s="175"/>
      <c r="L856" s="183" t="s">
        <v>495</v>
      </c>
      <c r="M856" s="174"/>
      <c r="N856" s="174"/>
      <c r="O856" s="174"/>
      <c r="P856" s="174"/>
      <c r="Q856" s="175"/>
      <c r="R856" s="175"/>
      <c r="S856" s="183" t="s">
        <v>495</v>
      </c>
      <c r="T856" s="174"/>
      <c r="U856" s="174"/>
      <c r="V856" s="174"/>
      <c r="W856" s="174"/>
      <c r="X856" s="175"/>
      <c r="Y856" s="175"/>
      <c r="Z856" s="183" t="s">
        <v>495</v>
      </c>
      <c r="AA856" s="174"/>
      <c r="AB856" s="174"/>
      <c r="AC856" s="174"/>
      <c r="AD856" s="174"/>
      <c r="AE856" s="175"/>
      <c r="AF856" s="176"/>
      <c r="AG856" s="185"/>
      <c r="AH856" s="185"/>
      <c r="AI856" s="201"/>
      <c r="AJ856" s="273">
        <f ca="1">(COUNTA(OFFSET(D856,0,WEEKDAY($A$3,2)):AF856))+IF(AND((_xlfn.DAYS((EOMONTH($A$3,0)),$A$3)=27),(WEEKDAY($A$3,2))=1),0,(COUNTA(E856:(OFFSET(D856,0,(_xlfn.DAYS((EOMONTH($A$3,0)),$A$3))+(WEEKDAY($A$3,2))-28)))))</f>
        <v>4</v>
      </c>
    </row>
    <row r="857" spans="1:36" x14ac:dyDescent="0.25">
      <c r="A857" s="200" t="s">
        <v>209</v>
      </c>
      <c r="B857" s="177" t="s">
        <v>350</v>
      </c>
      <c r="C857" s="177">
        <v>2</v>
      </c>
      <c r="D857" s="177">
        <v>1210</v>
      </c>
      <c r="E857" s="183" t="s">
        <v>495</v>
      </c>
      <c r="F857" s="174"/>
      <c r="G857" s="174"/>
      <c r="H857" s="174"/>
      <c r="I857" s="174"/>
      <c r="J857" s="175"/>
      <c r="K857" s="175"/>
      <c r="L857" s="174"/>
      <c r="M857" s="174"/>
      <c r="N857" s="174"/>
      <c r="O857" s="174"/>
      <c r="P857" s="174"/>
      <c r="Q857" s="175"/>
      <c r="R857" s="175"/>
      <c r="S857" s="183" t="s">
        <v>495</v>
      </c>
      <c r="T857" s="174"/>
      <c r="U857" s="174"/>
      <c r="V857" s="174"/>
      <c r="W857" s="174"/>
      <c r="X857" s="175"/>
      <c r="Y857" s="175"/>
      <c r="Z857" s="174"/>
      <c r="AA857" s="174"/>
      <c r="AB857" s="174"/>
      <c r="AC857" s="174"/>
      <c r="AD857" s="174"/>
      <c r="AE857" s="175"/>
      <c r="AF857" s="176"/>
      <c r="AG857" s="185"/>
      <c r="AH857" s="185"/>
      <c r="AI857" s="201"/>
      <c r="AJ857" s="273">
        <f ca="1">(COUNTA(OFFSET(D857,0,WEEKDAY($A$3,2)):AF857))+IF(AND((_xlfn.DAYS((EOMONTH($A$3,0)),$A$3)=27),(WEEKDAY($A$3,2))=1),0,(COUNTA(E857:(OFFSET(D857,0,(_xlfn.DAYS((EOMONTH($A$3,0)),$A$3))+(WEEKDAY($A$3,2))-28)))))</f>
        <v>2</v>
      </c>
    </row>
    <row r="858" spans="1:36" x14ac:dyDescent="0.25">
      <c r="A858" s="200" t="s">
        <v>209</v>
      </c>
      <c r="B858" s="177" t="s">
        <v>350</v>
      </c>
      <c r="C858" s="177">
        <v>4</v>
      </c>
      <c r="D858" s="177">
        <v>355</v>
      </c>
      <c r="E858" s="183" t="s">
        <v>495</v>
      </c>
      <c r="F858" s="174"/>
      <c r="G858" s="174"/>
      <c r="H858" s="174"/>
      <c r="I858" s="174"/>
      <c r="J858" s="175"/>
      <c r="K858" s="175"/>
      <c r="L858" s="183" t="s">
        <v>495</v>
      </c>
      <c r="M858" s="174"/>
      <c r="N858" s="174"/>
      <c r="O858" s="174"/>
      <c r="P858" s="174"/>
      <c r="Q858" s="175"/>
      <c r="R858" s="175"/>
      <c r="S858" s="183" t="s">
        <v>495</v>
      </c>
      <c r="T858" s="174"/>
      <c r="U858" s="174"/>
      <c r="V858" s="174"/>
      <c r="W858" s="174"/>
      <c r="X858" s="175"/>
      <c r="Y858" s="175"/>
      <c r="Z858" s="183" t="s">
        <v>495</v>
      </c>
      <c r="AA858" s="174"/>
      <c r="AB858" s="174"/>
      <c r="AC858" s="174"/>
      <c r="AD858" s="174"/>
      <c r="AE858" s="175"/>
      <c r="AF858" s="176"/>
      <c r="AG858" s="185"/>
      <c r="AH858" s="185"/>
      <c r="AI858" s="201"/>
      <c r="AJ858" s="273">
        <f ca="1">(COUNTA(OFFSET(D858,0,WEEKDAY($A$3,2)):AF858))+IF(AND((_xlfn.DAYS((EOMONTH($A$3,0)),$A$3)=27),(WEEKDAY($A$3,2))=1),0,(COUNTA(E858:(OFFSET(D858,0,(_xlfn.DAYS((EOMONTH($A$3,0)),$A$3))+(WEEKDAY($A$3,2))-28)))))</f>
        <v>4</v>
      </c>
    </row>
    <row r="859" spans="1:36" x14ac:dyDescent="0.25">
      <c r="A859" s="200" t="s">
        <v>209</v>
      </c>
      <c r="B859" s="177" t="s">
        <v>391</v>
      </c>
      <c r="C859" s="177">
        <v>1</v>
      </c>
      <c r="D859" s="177">
        <v>640</v>
      </c>
      <c r="E859" s="183" t="s">
        <v>495</v>
      </c>
      <c r="F859" s="174"/>
      <c r="G859" s="174"/>
      <c r="H859" s="174"/>
      <c r="I859" s="174"/>
      <c r="J859" s="175"/>
      <c r="K859" s="175"/>
      <c r="L859" s="174"/>
      <c r="M859" s="174"/>
      <c r="N859" s="174"/>
      <c r="O859" s="174"/>
      <c r="P859" s="174"/>
      <c r="Q859" s="175"/>
      <c r="R859" s="175"/>
      <c r="S859" s="174"/>
      <c r="T859" s="174"/>
      <c r="U859" s="174"/>
      <c r="V859" s="174"/>
      <c r="W859" s="174"/>
      <c r="X859" s="175"/>
      <c r="Y859" s="175"/>
      <c r="Z859" s="174"/>
      <c r="AA859" s="174"/>
      <c r="AB859" s="174"/>
      <c r="AC859" s="174"/>
      <c r="AD859" s="174"/>
      <c r="AE859" s="175"/>
      <c r="AF859" s="176"/>
      <c r="AG859" s="185"/>
      <c r="AH859" s="185"/>
      <c r="AI859" s="201"/>
      <c r="AJ859" s="273">
        <f ca="1">(COUNTA(OFFSET(D859,0,WEEKDAY($A$3,2)):AF859))+IF(AND((_xlfn.DAYS((EOMONTH($A$3,0)),$A$3)=27),(WEEKDAY($A$3,2))=1),0,(COUNTA(E859:(OFFSET(D859,0,(_xlfn.DAYS((EOMONTH($A$3,0)),$A$3))+(WEEKDAY($A$3,2))-28)))))</f>
        <v>1</v>
      </c>
    </row>
    <row r="860" spans="1:36" x14ac:dyDescent="0.25">
      <c r="A860" s="200" t="s">
        <v>210</v>
      </c>
      <c r="B860" s="177" t="s">
        <v>347</v>
      </c>
      <c r="C860" s="177">
        <v>4</v>
      </c>
      <c r="D860" s="177">
        <v>1</v>
      </c>
      <c r="E860" s="183" t="s">
        <v>495</v>
      </c>
      <c r="F860" s="174"/>
      <c r="G860" s="174"/>
      <c r="H860" s="174"/>
      <c r="I860" s="174"/>
      <c r="J860" s="175"/>
      <c r="K860" s="175"/>
      <c r="L860" s="183" t="s">
        <v>495</v>
      </c>
      <c r="M860" s="174"/>
      <c r="N860" s="174"/>
      <c r="O860" s="174"/>
      <c r="P860" s="174"/>
      <c r="Q860" s="175"/>
      <c r="R860" s="175"/>
      <c r="S860" s="183" t="s">
        <v>495</v>
      </c>
      <c r="T860" s="174"/>
      <c r="U860" s="174"/>
      <c r="V860" s="174"/>
      <c r="W860" s="174"/>
      <c r="X860" s="175"/>
      <c r="Y860" s="175"/>
      <c r="Z860" s="183" t="s">
        <v>495</v>
      </c>
      <c r="AA860" s="174"/>
      <c r="AB860" s="174"/>
      <c r="AC860" s="174"/>
      <c r="AD860" s="174"/>
      <c r="AE860" s="175"/>
      <c r="AF860" s="176"/>
      <c r="AG860" s="185"/>
      <c r="AH860" s="185"/>
      <c r="AI860" s="201"/>
      <c r="AJ860" s="273">
        <f ca="1">(COUNTA(OFFSET(D860,0,WEEKDAY($A$3,2)):AF860))+IF(AND((_xlfn.DAYS((EOMONTH($A$3,0)),$A$3)=27),(WEEKDAY($A$3,2))=1),0,(COUNTA(E860:(OFFSET(D860,0,(_xlfn.DAYS((EOMONTH($A$3,0)),$A$3))+(WEEKDAY($A$3,2))-28)))))</f>
        <v>4</v>
      </c>
    </row>
    <row r="861" spans="1:36" x14ac:dyDescent="0.25">
      <c r="A861" s="200" t="s">
        <v>210</v>
      </c>
      <c r="B861" s="177" t="s">
        <v>350</v>
      </c>
      <c r="C861" s="177">
        <v>2</v>
      </c>
      <c r="D861" s="177">
        <v>320</v>
      </c>
      <c r="E861" s="183" t="s">
        <v>495</v>
      </c>
      <c r="F861" s="174"/>
      <c r="G861" s="174"/>
      <c r="H861" s="174"/>
      <c r="I861" s="174"/>
      <c r="J861" s="175"/>
      <c r="K861" s="175"/>
      <c r="L861" s="174"/>
      <c r="M861" s="174"/>
      <c r="N861" s="174"/>
      <c r="O861" s="174"/>
      <c r="P861" s="174"/>
      <c r="Q861" s="175"/>
      <c r="R861" s="175"/>
      <c r="S861" s="183" t="s">
        <v>495</v>
      </c>
      <c r="T861" s="174"/>
      <c r="U861" s="174"/>
      <c r="V861" s="174"/>
      <c r="W861" s="174"/>
      <c r="X861" s="175"/>
      <c r="Y861" s="175"/>
      <c r="Z861" s="174"/>
      <c r="AA861" s="174"/>
      <c r="AB861" s="174"/>
      <c r="AC861" s="174"/>
      <c r="AD861" s="174"/>
      <c r="AE861" s="175"/>
      <c r="AF861" s="176"/>
      <c r="AG861" s="185"/>
      <c r="AH861" s="185"/>
      <c r="AI861" s="201"/>
      <c r="AJ861" s="273">
        <f ca="1">(COUNTA(OFFSET(D861,0,WEEKDAY($A$3,2)):AF861))+IF(AND((_xlfn.DAYS((EOMONTH($A$3,0)),$A$3)=27),(WEEKDAY($A$3,2))=1),0,(COUNTA(E861:(OFFSET(D861,0,(_xlfn.DAYS((EOMONTH($A$3,0)),$A$3))+(WEEKDAY($A$3,2))-28)))))</f>
        <v>2</v>
      </c>
    </row>
    <row r="862" spans="1:36" x14ac:dyDescent="0.25">
      <c r="A862" s="200" t="s">
        <v>210</v>
      </c>
      <c r="B862" s="177" t="s">
        <v>391</v>
      </c>
      <c r="C862" s="177">
        <v>1</v>
      </c>
      <c r="D862" s="177">
        <v>250</v>
      </c>
      <c r="E862" s="183" t="s">
        <v>495</v>
      </c>
      <c r="F862" s="174"/>
      <c r="G862" s="174"/>
      <c r="H862" s="174"/>
      <c r="I862" s="174"/>
      <c r="J862" s="175"/>
      <c r="K862" s="175"/>
      <c r="L862" s="174"/>
      <c r="M862" s="174"/>
      <c r="N862" s="174"/>
      <c r="O862" s="174"/>
      <c r="P862" s="174"/>
      <c r="Q862" s="175"/>
      <c r="R862" s="175"/>
      <c r="S862" s="174"/>
      <c r="T862" s="174"/>
      <c r="U862" s="174"/>
      <c r="V862" s="174"/>
      <c r="W862" s="174"/>
      <c r="X862" s="175"/>
      <c r="Y862" s="175"/>
      <c r="Z862" s="174"/>
      <c r="AA862" s="174"/>
      <c r="AB862" s="174"/>
      <c r="AC862" s="174"/>
      <c r="AD862" s="174"/>
      <c r="AE862" s="175"/>
      <c r="AF862" s="176"/>
      <c r="AG862" s="185"/>
      <c r="AH862" s="185"/>
      <c r="AI862" s="201"/>
      <c r="AJ862" s="273">
        <f ca="1">(COUNTA(OFFSET(D862,0,WEEKDAY($A$3,2)):AF862))+IF(AND((_xlfn.DAYS((EOMONTH($A$3,0)),$A$3)=27),(WEEKDAY($A$3,2))=1),0,(COUNTA(E862:(OFFSET(D862,0,(_xlfn.DAYS((EOMONTH($A$3,0)),$A$3))+(WEEKDAY($A$3,2))-28)))))</f>
        <v>1</v>
      </c>
    </row>
    <row r="863" spans="1:36" x14ac:dyDescent="0.25">
      <c r="A863" s="200" t="s">
        <v>211</v>
      </c>
      <c r="B863" s="177" t="s">
        <v>346</v>
      </c>
      <c r="C863" s="177">
        <v>2</v>
      </c>
      <c r="D863" s="177">
        <v>30</v>
      </c>
      <c r="E863" s="183" t="s">
        <v>495</v>
      </c>
      <c r="F863" s="174"/>
      <c r="G863" s="174"/>
      <c r="H863" s="174"/>
      <c r="I863" s="174"/>
      <c r="J863" s="175"/>
      <c r="K863" s="175"/>
      <c r="L863" s="174"/>
      <c r="M863" s="174"/>
      <c r="N863" s="174"/>
      <c r="O863" s="174"/>
      <c r="P863" s="174"/>
      <c r="Q863" s="175"/>
      <c r="R863" s="175"/>
      <c r="S863" s="183" t="s">
        <v>495</v>
      </c>
      <c r="T863" s="174"/>
      <c r="U863" s="174"/>
      <c r="V863" s="174"/>
      <c r="W863" s="174"/>
      <c r="X863" s="175"/>
      <c r="Y863" s="175"/>
      <c r="Z863" s="174"/>
      <c r="AA863" s="174"/>
      <c r="AB863" s="174"/>
      <c r="AC863" s="174"/>
      <c r="AD863" s="174"/>
      <c r="AE863" s="175"/>
      <c r="AF863" s="176"/>
      <c r="AG863" s="185"/>
      <c r="AH863" s="185"/>
      <c r="AI863" s="201"/>
      <c r="AJ863" s="273">
        <f ca="1">(COUNTA(OFFSET(D863,0,WEEKDAY($A$3,2)):AF863))+IF(AND((_xlfn.DAYS((EOMONTH($A$3,0)),$A$3)=27),(WEEKDAY($A$3,2))=1),0,(COUNTA(E863:(OFFSET(D863,0,(_xlfn.DAYS((EOMONTH($A$3,0)),$A$3))+(WEEKDAY($A$3,2))-28)))))</f>
        <v>2</v>
      </c>
    </row>
    <row r="864" spans="1:36" x14ac:dyDescent="0.25">
      <c r="A864" s="200" t="s">
        <v>211</v>
      </c>
      <c r="B864" s="177" t="s">
        <v>347</v>
      </c>
      <c r="C864" s="177">
        <v>4</v>
      </c>
      <c r="D864" s="177">
        <v>1</v>
      </c>
      <c r="E864" s="183" t="s">
        <v>495</v>
      </c>
      <c r="F864" s="174"/>
      <c r="G864" s="174"/>
      <c r="H864" s="174"/>
      <c r="I864" s="174"/>
      <c r="J864" s="175"/>
      <c r="K864" s="175"/>
      <c r="L864" s="183" t="s">
        <v>495</v>
      </c>
      <c r="M864" s="174"/>
      <c r="N864" s="174"/>
      <c r="O864" s="174"/>
      <c r="P864" s="174"/>
      <c r="Q864" s="175"/>
      <c r="R864" s="175"/>
      <c r="S864" s="183" t="s">
        <v>495</v>
      </c>
      <c r="T864" s="174"/>
      <c r="U864" s="174"/>
      <c r="V864" s="174"/>
      <c r="W864" s="174"/>
      <c r="X864" s="175"/>
      <c r="Y864" s="175"/>
      <c r="Z864" s="183" t="s">
        <v>495</v>
      </c>
      <c r="AA864" s="174"/>
      <c r="AB864" s="174"/>
      <c r="AC864" s="174"/>
      <c r="AD864" s="174"/>
      <c r="AE864" s="175"/>
      <c r="AF864" s="176"/>
      <c r="AG864" s="185"/>
      <c r="AH864" s="185"/>
      <c r="AI864" s="201"/>
      <c r="AJ864" s="273">
        <f ca="1">(COUNTA(OFFSET(D864,0,WEEKDAY($A$3,2)):AF864))+IF(AND((_xlfn.DAYS((EOMONTH($A$3,0)),$A$3)=27),(WEEKDAY($A$3,2))=1),0,(COUNTA(E864:(OFFSET(D864,0,(_xlfn.DAYS((EOMONTH($A$3,0)),$A$3))+(WEEKDAY($A$3,2))-28)))))</f>
        <v>4</v>
      </c>
    </row>
    <row r="865" spans="1:36" x14ac:dyDescent="0.25">
      <c r="A865" s="200" t="s">
        <v>211</v>
      </c>
      <c r="B865" s="177" t="s">
        <v>350</v>
      </c>
      <c r="C865" s="177">
        <v>2</v>
      </c>
      <c r="D865" s="177">
        <v>255</v>
      </c>
      <c r="E865" s="183" t="s">
        <v>495</v>
      </c>
      <c r="F865" s="174"/>
      <c r="G865" s="174"/>
      <c r="H865" s="174"/>
      <c r="I865" s="174"/>
      <c r="J865" s="175"/>
      <c r="K865" s="175"/>
      <c r="L865" s="174"/>
      <c r="M865" s="174"/>
      <c r="N865" s="174"/>
      <c r="O865" s="174"/>
      <c r="P865" s="174"/>
      <c r="Q865" s="175"/>
      <c r="R865" s="175"/>
      <c r="S865" s="183" t="s">
        <v>495</v>
      </c>
      <c r="T865" s="174"/>
      <c r="U865" s="174"/>
      <c r="V865" s="174"/>
      <c r="W865" s="174"/>
      <c r="X865" s="175"/>
      <c r="Y865" s="175"/>
      <c r="Z865" s="174"/>
      <c r="AA865" s="174"/>
      <c r="AB865" s="174"/>
      <c r="AC865" s="174"/>
      <c r="AD865" s="174"/>
      <c r="AE865" s="175"/>
      <c r="AF865" s="176"/>
      <c r="AG865" s="185"/>
      <c r="AH865" s="185"/>
      <c r="AI865" s="201"/>
      <c r="AJ865" s="273">
        <f ca="1">(COUNTA(OFFSET(D865,0,WEEKDAY($A$3,2)):AF865))+IF(AND((_xlfn.DAYS((EOMONTH($A$3,0)),$A$3)=27),(WEEKDAY($A$3,2))=1),0,(COUNTA(E865:(OFFSET(D865,0,(_xlfn.DAYS((EOMONTH($A$3,0)),$A$3))+(WEEKDAY($A$3,2))-28)))))</f>
        <v>2</v>
      </c>
    </row>
    <row r="866" spans="1:36" x14ac:dyDescent="0.25">
      <c r="A866" s="200" t="s">
        <v>211</v>
      </c>
      <c r="B866" s="177" t="s">
        <v>391</v>
      </c>
      <c r="C866" s="177">
        <v>1</v>
      </c>
      <c r="D866" s="177">
        <v>425</v>
      </c>
      <c r="E866" s="183" t="s">
        <v>495</v>
      </c>
      <c r="F866" s="174"/>
      <c r="G866" s="174"/>
      <c r="H866" s="174"/>
      <c r="I866" s="174"/>
      <c r="J866" s="175"/>
      <c r="K866" s="175"/>
      <c r="L866" s="174"/>
      <c r="M866" s="174"/>
      <c r="N866" s="174"/>
      <c r="O866" s="174"/>
      <c r="P866" s="174"/>
      <c r="Q866" s="175"/>
      <c r="R866" s="175"/>
      <c r="S866" s="174"/>
      <c r="T866" s="174"/>
      <c r="U866" s="174"/>
      <c r="V866" s="174"/>
      <c r="W866" s="174"/>
      <c r="X866" s="175"/>
      <c r="Y866" s="175"/>
      <c r="Z866" s="174"/>
      <c r="AA866" s="174"/>
      <c r="AB866" s="174"/>
      <c r="AC866" s="174"/>
      <c r="AD866" s="174"/>
      <c r="AE866" s="175"/>
      <c r="AF866" s="176"/>
      <c r="AG866" s="185"/>
      <c r="AH866" s="185"/>
      <c r="AI866" s="201"/>
      <c r="AJ866" s="273">
        <f ca="1">(COUNTA(OFFSET(D866,0,WEEKDAY($A$3,2)):AF866))+IF(AND((_xlfn.DAYS((EOMONTH($A$3,0)),$A$3)=27),(WEEKDAY($A$3,2))=1),0,(COUNTA(E866:(OFFSET(D866,0,(_xlfn.DAYS((EOMONTH($A$3,0)),$A$3))+(WEEKDAY($A$3,2))-28)))))</f>
        <v>1</v>
      </c>
    </row>
    <row r="867" spans="1:36" x14ac:dyDescent="0.25">
      <c r="A867" s="200" t="s">
        <v>329</v>
      </c>
      <c r="B867" s="177" t="s">
        <v>347</v>
      </c>
      <c r="C867" s="177">
        <v>4</v>
      </c>
      <c r="D867" s="177">
        <v>3</v>
      </c>
      <c r="E867" s="183" t="s">
        <v>495</v>
      </c>
      <c r="F867" s="174"/>
      <c r="G867" s="174"/>
      <c r="H867" s="174"/>
      <c r="I867" s="174"/>
      <c r="J867" s="175"/>
      <c r="K867" s="175"/>
      <c r="L867" s="183" t="s">
        <v>495</v>
      </c>
      <c r="M867" s="174"/>
      <c r="N867" s="174"/>
      <c r="O867" s="174"/>
      <c r="P867" s="174"/>
      <c r="Q867" s="175"/>
      <c r="R867" s="175"/>
      <c r="S867" s="183" t="s">
        <v>495</v>
      </c>
      <c r="T867" s="174"/>
      <c r="U867" s="174"/>
      <c r="V867" s="174"/>
      <c r="W867" s="174"/>
      <c r="X867" s="175"/>
      <c r="Y867" s="175"/>
      <c r="Z867" s="183" t="s">
        <v>495</v>
      </c>
      <c r="AA867" s="174"/>
      <c r="AB867" s="174"/>
      <c r="AC867" s="174"/>
      <c r="AD867" s="174"/>
      <c r="AE867" s="175"/>
      <c r="AF867" s="176"/>
      <c r="AG867" s="185"/>
      <c r="AH867" s="185"/>
      <c r="AI867" s="201"/>
      <c r="AJ867" s="273">
        <f ca="1">(COUNTA(OFFSET(D867,0,WEEKDAY($A$3,2)):AF867))+IF(AND((_xlfn.DAYS((EOMONTH($A$3,0)),$A$3)=27),(WEEKDAY($A$3,2))=1),0,(COUNTA(E867:(OFFSET(D867,0,(_xlfn.DAYS((EOMONTH($A$3,0)),$A$3))+(WEEKDAY($A$3,2))-28)))))</f>
        <v>4</v>
      </c>
    </row>
    <row r="868" spans="1:36" x14ac:dyDescent="0.25">
      <c r="A868" s="200" t="s">
        <v>329</v>
      </c>
      <c r="B868" s="177" t="s">
        <v>347</v>
      </c>
      <c r="C868" s="177">
        <v>20</v>
      </c>
      <c r="D868" s="177">
        <v>1</v>
      </c>
      <c r="E868" s="183" t="s">
        <v>495</v>
      </c>
      <c r="F868" s="183" t="s">
        <v>495</v>
      </c>
      <c r="G868" s="183" t="s">
        <v>495</v>
      </c>
      <c r="H868" s="183" t="s">
        <v>495</v>
      </c>
      <c r="I868" s="183" t="s">
        <v>495</v>
      </c>
      <c r="J868" s="175"/>
      <c r="K868" s="175"/>
      <c r="L868" s="183" t="s">
        <v>495</v>
      </c>
      <c r="M868" s="183" t="s">
        <v>495</v>
      </c>
      <c r="N868" s="183" t="s">
        <v>495</v>
      </c>
      <c r="O868" s="183" t="s">
        <v>495</v>
      </c>
      <c r="P868" s="183" t="s">
        <v>495</v>
      </c>
      <c r="Q868" s="175"/>
      <c r="R868" s="175"/>
      <c r="S868" s="183" t="s">
        <v>495</v>
      </c>
      <c r="T868" s="183" t="s">
        <v>495</v>
      </c>
      <c r="U868" s="183" t="s">
        <v>495</v>
      </c>
      <c r="V868" s="183" t="s">
        <v>495</v>
      </c>
      <c r="W868" s="183" t="s">
        <v>495</v>
      </c>
      <c r="X868" s="175"/>
      <c r="Y868" s="175"/>
      <c r="Z868" s="183" t="s">
        <v>495</v>
      </c>
      <c r="AA868" s="183" t="s">
        <v>495</v>
      </c>
      <c r="AB868" s="183" t="s">
        <v>495</v>
      </c>
      <c r="AC868" s="183" t="s">
        <v>495</v>
      </c>
      <c r="AD868" s="183" t="s">
        <v>495</v>
      </c>
      <c r="AE868" s="175"/>
      <c r="AF868" s="176"/>
      <c r="AG868" s="185"/>
      <c r="AH868" s="185"/>
      <c r="AI868" s="201"/>
      <c r="AJ868" s="273">
        <f ca="1">(COUNTA(OFFSET(D868,0,WEEKDAY($A$3,2)):AF868))+IF(AND((_xlfn.DAYS((EOMONTH($A$3,0)),$A$3)=27),(WEEKDAY($A$3,2))=1),0,(COUNTA(E868:(OFFSET(D868,0,(_xlfn.DAYS((EOMONTH($A$3,0)),$A$3))+(WEEKDAY($A$3,2))-28)))))</f>
        <v>20</v>
      </c>
    </row>
    <row r="869" spans="1:36" x14ac:dyDescent="0.25">
      <c r="A869" s="200" t="s">
        <v>329</v>
      </c>
      <c r="B869" s="177" t="s">
        <v>349</v>
      </c>
      <c r="C869" s="177">
        <v>4</v>
      </c>
      <c r="D869" s="177">
        <v>490</v>
      </c>
      <c r="E869" s="183" t="s">
        <v>495</v>
      </c>
      <c r="F869" s="174"/>
      <c r="G869" s="174"/>
      <c r="H869" s="174"/>
      <c r="I869" s="174"/>
      <c r="J869" s="175"/>
      <c r="K869" s="175"/>
      <c r="L869" s="183" t="s">
        <v>495</v>
      </c>
      <c r="M869" s="174"/>
      <c r="N869" s="174"/>
      <c r="O869" s="174"/>
      <c r="P869" s="174"/>
      <c r="Q869" s="175"/>
      <c r="R869" s="175"/>
      <c r="S869" s="183" t="s">
        <v>495</v>
      </c>
      <c r="T869" s="174"/>
      <c r="U869" s="174"/>
      <c r="V869" s="174"/>
      <c r="W869" s="174"/>
      <c r="X869" s="175"/>
      <c r="Y869" s="175"/>
      <c r="Z869" s="183" t="s">
        <v>495</v>
      </c>
      <c r="AA869" s="174"/>
      <c r="AB869" s="174"/>
      <c r="AC869" s="174"/>
      <c r="AD869" s="174"/>
      <c r="AE869" s="175"/>
      <c r="AF869" s="176"/>
      <c r="AG869" s="185"/>
      <c r="AH869" s="185"/>
      <c r="AI869" s="201"/>
      <c r="AJ869" s="273">
        <f ca="1">(COUNTA(OFFSET(D869,0,WEEKDAY($A$3,2)):AF869))+IF(AND((_xlfn.DAYS((EOMONTH($A$3,0)),$A$3)=27),(WEEKDAY($A$3,2))=1),0,(COUNTA(E869:(OFFSET(D869,0,(_xlfn.DAYS((EOMONTH($A$3,0)),$A$3))+(WEEKDAY($A$3,2))-28)))))</f>
        <v>4</v>
      </c>
    </row>
    <row r="870" spans="1:36" x14ac:dyDescent="0.25">
      <c r="A870" s="200" t="s">
        <v>329</v>
      </c>
      <c r="B870" s="177" t="s">
        <v>350</v>
      </c>
      <c r="C870" s="177">
        <v>4</v>
      </c>
      <c r="D870" s="177">
        <v>3569</v>
      </c>
      <c r="E870" s="183" t="s">
        <v>495</v>
      </c>
      <c r="F870" s="174"/>
      <c r="G870" s="174"/>
      <c r="H870" s="174"/>
      <c r="I870" s="174"/>
      <c r="J870" s="175"/>
      <c r="K870" s="175"/>
      <c r="L870" s="183" t="s">
        <v>495</v>
      </c>
      <c r="M870" s="174"/>
      <c r="N870" s="174"/>
      <c r="O870" s="174"/>
      <c r="P870" s="174"/>
      <c r="Q870" s="175"/>
      <c r="R870" s="175"/>
      <c r="S870" s="183" t="s">
        <v>495</v>
      </c>
      <c r="T870" s="174"/>
      <c r="U870" s="174"/>
      <c r="V870" s="174"/>
      <c r="W870" s="174"/>
      <c r="X870" s="175"/>
      <c r="Y870" s="175"/>
      <c r="Z870" s="183" t="s">
        <v>495</v>
      </c>
      <c r="AA870" s="174"/>
      <c r="AB870" s="174"/>
      <c r="AC870" s="174"/>
      <c r="AD870" s="174"/>
      <c r="AE870" s="175"/>
      <c r="AF870" s="176"/>
      <c r="AG870" s="185"/>
      <c r="AH870" s="185"/>
      <c r="AI870" s="201"/>
      <c r="AJ870" s="273">
        <f ca="1">(COUNTA(OFFSET(D870,0,WEEKDAY($A$3,2)):AF870))+IF(AND((_xlfn.DAYS((EOMONTH($A$3,0)),$A$3)=27),(WEEKDAY($A$3,2))=1),0,(COUNTA(E870:(OFFSET(D870,0,(_xlfn.DAYS((EOMONTH($A$3,0)),$A$3))+(WEEKDAY($A$3,2))-28)))))</f>
        <v>4</v>
      </c>
    </row>
    <row r="871" spans="1:36" x14ac:dyDescent="0.25">
      <c r="A871" s="200" t="s">
        <v>329</v>
      </c>
      <c r="B871" s="177" t="s">
        <v>350</v>
      </c>
      <c r="C871" s="177">
        <v>12</v>
      </c>
      <c r="D871" s="177">
        <v>25</v>
      </c>
      <c r="E871" s="183" t="s">
        <v>495</v>
      </c>
      <c r="F871" s="174"/>
      <c r="G871" s="183" t="s">
        <v>495</v>
      </c>
      <c r="H871" s="174"/>
      <c r="I871" s="183" t="s">
        <v>495</v>
      </c>
      <c r="J871" s="175"/>
      <c r="K871" s="175"/>
      <c r="L871" s="183" t="s">
        <v>495</v>
      </c>
      <c r="M871" s="174"/>
      <c r="N871" s="183" t="s">
        <v>495</v>
      </c>
      <c r="O871" s="174"/>
      <c r="P871" s="183" t="s">
        <v>495</v>
      </c>
      <c r="Q871" s="175"/>
      <c r="R871" s="175"/>
      <c r="S871" s="183" t="s">
        <v>495</v>
      </c>
      <c r="T871" s="174"/>
      <c r="U871" s="183" t="s">
        <v>495</v>
      </c>
      <c r="V871" s="174"/>
      <c r="W871" s="183" t="s">
        <v>495</v>
      </c>
      <c r="X871" s="175"/>
      <c r="Y871" s="175"/>
      <c r="Z871" s="183" t="s">
        <v>495</v>
      </c>
      <c r="AA871" s="174"/>
      <c r="AB871" s="183" t="s">
        <v>495</v>
      </c>
      <c r="AC871" s="174"/>
      <c r="AD871" s="183" t="s">
        <v>495</v>
      </c>
      <c r="AE871" s="175"/>
      <c r="AF871" s="176"/>
      <c r="AG871" s="185"/>
      <c r="AH871" s="185"/>
      <c r="AI871" s="201"/>
      <c r="AJ871" s="273">
        <f ca="1">(COUNTA(OFFSET(D871,0,WEEKDAY($A$3,2)):AF871))+IF(AND((_xlfn.DAYS((EOMONTH($A$3,0)),$A$3)=27),(WEEKDAY($A$3,2))=1),0,(COUNTA(E871:(OFFSET(D871,0,(_xlfn.DAYS((EOMONTH($A$3,0)),$A$3))+(WEEKDAY($A$3,2))-28)))))</f>
        <v>12</v>
      </c>
    </row>
    <row r="872" spans="1:36" x14ac:dyDescent="0.25">
      <c r="A872" s="200" t="s">
        <v>212</v>
      </c>
      <c r="B872" s="177" t="s">
        <v>346</v>
      </c>
      <c r="C872" s="177">
        <v>2</v>
      </c>
      <c r="D872" s="177">
        <v>12</v>
      </c>
      <c r="E872" s="183" t="s">
        <v>495</v>
      </c>
      <c r="F872" s="174"/>
      <c r="G872" s="174"/>
      <c r="H872" s="174"/>
      <c r="I872" s="174"/>
      <c r="J872" s="175"/>
      <c r="K872" s="175"/>
      <c r="L872" s="174"/>
      <c r="M872" s="174"/>
      <c r="N872" s="174"/>
      <c r="O872" s="174"/>
      <c r="P872" s="174"/>
      <c r="Q872" s="175"/>
      <c r="R872" s="175"/>
      <c r="S872" s="183" t="s">
        <v>495</v>
      </c>
      <c r="T872" s="174"/>
      <c r="U872" s="174"/>
      <c r="V872" s="174"/>
      <c r="W872" s="174"/>
      <c r="X872" s="175"/>
      <c r="Y872" s="175"/>
      <c r="Z872" s="174"/>
      <c r="AA872" s="174"/>
      <c r="AB872" s="174"/>
      <c r="AC872" s="174"/>
      <c r="AD872" s="174"/>
      <c r="AE872" s="175"/>
      <c r="AF872" s="176"/>
      <c r="AG872" s="185"/>
      <c r="AH872" s="185"/>
      <c r="AI872" s="201"/>
      <c r="AJ872" s="273">
        <f ca="1">(COUNTA(OFFSET(D872,0,WEEKDAY($A$3,2)):AF872))+IF(AND((_xlfn.DAYS((EOMONTH($A$3,0)),$A$3)=27),(WEEKDAY($A$3,2))=1),0,(COUNTA(E872:(OFFSET(D872,0,(_xlfn.DAYS((EOMONTH($A$3,0)),$A$3))+(WEEKDAY($A$3,2))-28)))))</f>
        <v>2</v>
      </c>
    </row>
    <row r="873" spans="1:36" x14ac:dyDescent="0.25">
      <c r="A873" s="200" t="s">
        <v>212</v>
      </c>
      <c r="B873" s="177" t="s">
        <v>347</v>
      </c>
      <c r="C873" s="177">
        <v>4</v>
      </c>
      <c r="D873" s="177">
        <v>1</v>
      </c>
      <c r="E873" s="183" t="s">
        <v>495</v>
      </c>
      <c r="F873" s="174"/>
      <c r="G873" s="174"/>
      <c r="H873" s="174"/>
      <c r="I873" s="174"/>
      <c r="J873" s="175"/>
      <c r="K873" s="175"/>
      <c r="L873" s="183" t="s">
        <v>495</v>
      </c>
      <c r="M873" s="174"/>
      <c r="N873" s="174"/>
      <c r="O873" s="174"/>
      <c r="P873" s="174"/>
      <c r="Q873" s="175"/>
      <c r="R873" s="175"/>
      <c r="S873" s="183" t="s">
        <v>495</v>
      </c>
      <c r="T873" s="174"/>
      <c r="U873" s="174"/>
      <c r="V873" s="174"/>
      <c r="W873" s="174"/>
      <c r="X873" s="175"/>
      <c r="Y873" s="175"/>
      <c r="Z873" s="183" t="s">
        <v>495</v>
      </c>
      <c r="AA873" s="174"/>
      <c r="AB873" s="174"/>
      <c r="AC873" s="174"/>
      <c r="AD873" s="174"/>
      <c r="AE873" s="175"/>
      <c r="AF873" s="176"/>
      <c r="AG873" s="185"/>
      <c r="AH873" s="185"/>
      <c r="AI873" s="201"/>
      <c r="AJ873" s="273">
        <f ca="1">(COUNTA(OFFSET(D873,0,WEEKDAY($A$3,2)):AF873))+IF(AND((_xlfn.DAYS((EOMONTH($A$3,0)),$A$3)=27),(WEEKDAY($A$3,2))=1),0,(COUNTA(E873:(OFFSET(D873,0,(_xlfn.DAYS((EOMONTH($A$3,0)),$A$3))+(WEEKDAY($A$3,2))-28)))))</f>
        <v>4</v>
      </c>
    </row>
    <row r="874" spans="1:36" x14ac:dyDescent="0.25">
      <c r="A874" s="200" t="s">
        <v>212</v>
      </c>
      <c r="B874" s="177" t="s">
        <v>350</v>
      </c>
      <c r="C874" s="177">
        <v>2</v>
      </c>
      <c r="D874" s="177">
        <v>130</v>
      </c>
      <c r="E874" s="183" t="s">
        <v>495</v>
      </c>
      <c r="F874" s="174"/>
      <c r="G874" s="174"/>
      <c r="H874" s="174"/>
      <c r="I874" s="174"/>
      <c r="J874" s="175"/>
      <c r="K874" s="175"/>
      <c r="L874" s="174"/>
      <c r="M874" s="174"/>
      <c r="N874" s="174"/>
      <c r="O874" s="174"/>
      <c r="P874" s="174"/>
      <c r="Q874" s="175"/>
      <c r="R874" s="175"/>
      <c r="S874" s="183" t="s">
        <v>495</v>
      </c>
      <c r="T874" s="174"/>
      <c r="U874" s="174"/>
      <c r="V874" s="174"/>
      <c r="W874" s="174"/>
      <c r="X874" s="175"/>
      <c r="Y874" s="175"/>
      <c r="Z874" s="174"/>
      <c r="AA874" s="174"/>
      <c r="AB874" s="174"/>
      <c r="AC874" s="174"/>
      <c r="AD874" s="174"/>
      <c r="AE874" s="175"/>
      <c r="AF874" s="176"/>
      <c r="AG874" s="185"/>
      <c r="AH874" s="185"/>
      <c r="AI874" s="201"/>
      <c r="AJ874" s="273">
        <f ca="1">(COUNTA(OFFSET(D874,0,WEEKDAY($A$3,2)):AF874))+IF(AND((_xlfn.DAYS((EOMONTH($A$3,0)),$A$3)=27),(WEEKDAY($A$3,2))=1),0,(COUNTA(E874:(OFFSET(D874,0,(_xlfn.DAYS((EOMONTH($A$3,0)),$A$3))+(WEEKDAY($A$3,2))-28)))))</f>
        <v>2</v>
      </c>
    </row>
    <row r="875" spans="1:36" x14ac:dyDescent="0.25">
      <c r="A875" s="200" t="s">
        <v>212</v>
      </c>
      <c r="B875" s="177" t="s">
        <v>391</v>
      </c>
      <c r="C875" s="177">
        <v>1</v>
      </c>
      <c r="D875" s="177">
        <v>420</v>
      </c>
      <c r="E875" s="183" t="s">
        <v>495</v>
      </c>
      <c r="F875" s="174"/>
      <c r="G875" s="174"/>
      <c r="H875" s="174"/>
      <c r="I875" s="174"/>
      <c r="J875" s="175"/>
      <c r="K875" s="175"/>
      <c r="L875" s="174"/>
      <c r="M875" s="174"/>
      <c r="N875" s="174"/>
      <c r="O875" s="174"/>
      <c r="P875" s="174"/>
      <c r="Q875" s="175"/>
      <c r="R875" s="175"/>
      <c r="S875" s="174"/>
      <c r="T875" s="174"/>
      <c r="U875" s="174"/>
      <c r="V875" s="174"/>
      <c r="W875" s="174"/>
      <c r="X875" s="175"/>
      <c r="Y875" s="175"/>
      <c r="Z875" s="174"/>
      <c r="AA875" s="174"/>
      <c r="AB875" s="174"/>
      <c r="AC875" s="174"/>
      <c r="AD875" s="174"/>
      <c r="AE875" s="175"/>
      <c r="AF875" s="176"/>
      <c r="AG875" s="185"/>
      <c r="AH875" s="185"/>
      <c r="AI875" s="201"/>
      <c r="AJ875" s="273">
        <f ca="1">(COUNTA(OFFSET(D875,0,WEEKDAY($A$3,2)):AF875))+IF(AND((_xlfn.DAYS((EOMONTH($A$3,0)),$A$3)=27),(WEEKDAY($A$3,2))=1),0,(COUNTA(E875:(OFFSET(D875,0,(_xlfn.DAYS((EOMONTH($A$3,0)),$A$3))+(WEEKDAY($A$3,2))-28)))))</f>
        <v>1</v>
      </c>
    </row>
    <row r="876" spans="1:36" x14ac:dyDescent="0.25">
      <c r="A876" s="200" t="s">
        <v>213</v>
      </c>
      <c r="B876" s="177" t="s">
        <v>347</v>
      </c>
      <c r="C876" s="177">
        <v>2</v>
      </c>
      <c r="D876" s="177">
        <v>6</v>
      </c>
      <c r="E876" s="183" t="s">
        <v>495</v>
      </c>
      <c r="F876" s="174"/>
      <c r="G876" s="174"/>
      <c r="H876" s="174"/>
      <c r="I876" s="174"/>
      <c r="J876" s="175"/>
      <c r="K876" s="175"/>
      <c r="L876" s="174"/>
      <c r="M876" s="174"/>
      <c r="N876" s="174"/>
      <c r="O876" s="174"/>
      <c r="P876" s="174"/>
      <c r="Q876" s="175"/>
      <c r="R876" s="175"/>
      <c r="S876" s="183" t="s">
        <v>495</v>
      </c>
      <c r="T876" s="174"/>
      <c r="U876" s="174"/>
      <c r="V876" s="174"/>
      <c r="W876" s="174"/>
      <c r="X876" s="175"/>
      <c r="Y876" s="175"/>
      <c r="Z876" s="174"/>
      <c r="AA876" s="174"/>
      <c r="AB876" s="174"/>
      <c r="AC876" s="174"/>
      <c r="AD876" s="174"/>
      <c r="AE876" s="175"/>
      <c r="AF876" s="176"/>
      <c r="AG876" s="185"/>
      <c r="AH876" s="185"/>
      <c r="AI876" s="201"/>
      <c r="AJ876" s="273">
        <f ca="1">(COUNTA(OFFSET(D876,0,WEEKDAY($A$3,2)):AF876))+IF(AND((_xlfn.DAYS((EOMONTH($A$3,0)),$A$3)=27),(WEEKDAY($A$3,2))=1),0,(COUNTA(E876:(OFFSET(D876,0,(_xlfn.DAYS((EOMONTH($A$3,0)),$A$3))+(WEEKDAY($A$3,2))-28)))))</f>
        <v>2</v>
      </c>
    </row>
    <row r="877" spans="1:36" x14ac:dyDescent="0.25">
      <c r="A877" s="200" t="s">
        <v>213</v>
      </c>
      <c r="B877" s="177" t="s">
        <v>350</v>
      </c>
      <c r="C877" s="177">
        <v>4</v>
      </c>
      <c r="D877" s="177">
        <v>5762</v>
      </c>
      <c r="E877" s="183" t="s">
        <v>495</v>
      </c>
      <c r="F877" s="174"/>
      <c r="G877" s="174"/>
      <c r="H877" s="174"/>
      <c r="I877" s="174"/>
      <c r="J877" s="175"/>
      <c r="K877" s="175"/>
      <c r="L877" s="183" t="s">
        <v>495</v>
      </c>
      <c r="M877" s="174"/>
      <c r="N877" s="174"/>
      <c r="O877" s="174"/>
      <c r="P877" s="174"/>
      <c r="Q877" s="175"/>
      <c r="R877" s="175"/>
      <c r="S877" s="183" t="s">
        <v>495</v>
      </c>
      <c r="T877" s="174"/>
      <c r="U877" s="174"/>
      <c r="V877" s="174"/>
      <c r="W877" s="174"/>
      <c r="X877" s="175"/>
      <c r="Y877" s="175"/>
      <c r="Z877" s="183" t="s">
        <v>495</v>
      </c>
      <c r="AA877" s="174"/>
      <c r="AB877" s="174"/>
      <c r="AC877" s="174"/>
      <c r="AD877" s="174"/>
      <c r="AE877" s="175"/>
      <c r="AF877" s="176"/>
      <c r="AG877" s="185"/>
      <c r="AH877" s="185"/>
      <c r="AI877" s="201"/>
      <c r="AJ877" s="273">
        <f ca="1">(COUNTA(OFFSET(D877,0,WEEKDAY($A$3,2)):AF877))+IF(AND((_xlfn.DAYS((EOMONTH($A$3,0)),$A$3)=27),(WEEKDAY($A$3,2))=1),0,(COUNTA(E877:(OFFSET(D877,0,(_xlfn.DAYS((EOMONTH($A$3,0)),$A$3))+(WEEKDAY($A$3,2))-28)))))</f>
        <v>4</v>
      </c>
    </row>
    <row r="878" spans="1:36" x14ac:dyDescent="0.25">
      <c r="A878" s="200" t="s">
        <v>213</v>
      </c>
      <c r="B878" s="177" t="s">
        <v>391</v>
      </c>
      <c r="C878" s="177">
        <v>1</v>
      </c>
      <c r="D878" s="177">
        <v>3375</v>
      </c>
      <c r="E878" s="183" t="s">
        <v>495</v>
      </c>
      <c r="F878" s="174"/>
      <c r="G878" s="174"/>
      <c r="H878" s="174"/>
      <c r="I878" s="174"/>
      <c r="J878" s="175"/>
      <c r="K878" s="175"/>
      <c r="L878" s="174"/>
      <c r="M878" s="174"/>
      <c r="N878" s="174"/>
      <c r="O878" s="174"/>
      <c r="P878" s="174"/>
      <c r="Q878" s="175"/>
      <c r="R878" s="175"/>
      <c r="S878" s="174"/>
      <c r="T878" s="174"/>
      <c r="U878" s="174"/>
      <c r="V878" s="174"/>
      <c r="W878" s="174"/>
      <c r="X878" s="175"/>
      <c r="Y878" s="175"/>
      <c r="Z878" s="174"/>
      <c r="AA878" s="174"/>
      <c r="AB878" s="174"/>
      <c r="AC878" s="174"/>
      <c r="AD878" s="174"/>
      <c r="AE878" s="175"/>
      <c r="AF878" s="176"/>
      <c r="AG878" s="185"/>
      <c r="AH878" s="185"/>
      <c r="AI878" s="201"/>
      <c r="AJ878" s="273">
        <f ca="1">(COUNTA(OFFSET(D878,0,WEEKDAY($A$3,2)):AF878))+IF(AND((_xlfn.DAYS((EOMONTH($A$3,0)),$A$3)=27),(WEEKDAY($A$3,2))=1),0,(COUNTA(E878:(OFFSET(D878,0,(_xlfn.DAYS((EOMONTH($A$3,0)),$A$3))+(WEEKDAY($A$3,2))-28)))))</f>
        <v>1</v>
      </c>
    </row>
    <row r="879" spans="1:36" x14ac:dyDescent="0.25">
      <c r="A879" s="200" t="s">
        <v>214</v>
      </c>
      <c r="B879" s="177" t="s">
        <v>346</v>
      </c>
      <c r="C879" s="177">
        <v>2</v>
      </c>
      <c r="D879" s="177">
        <v>30</v>
      </c>
      <c r="E879" s="183" t="s">
        <v>495</v>
      </c>
      <c r="F879" s="174"/>
      <c r="G879" s="174"/>
      <c r="H879" s="174"/>
      <c r="I879" s="174"/>
      <c r="J879" s="175"/>
      <c r="K879" s="175"/>
      <c r="L879" s="174"/>
      <c r="M879" s="174"/>
      <c r="N879" s="174"/>
      <c r="O879" s="174"/>
      <c r="P879" s="174"/>
      <c r="Q879" s="175"/>
      <c r="R879" s="175"/>
      <c r="S879" s="183" t="s">
        <v>495</v>
      </c>
      <c r="T879" s="174"/>
      <c r="U879" s="174"/>
      <c r="V879" s="174"/>
      <c r="W879" s="174"/>
      <c r="X879" s="175"/>
      <c r="Y879" s="175"/>
      <c r="Z879" s="174"/>
      <c r="AA879" s="174"/>
      <c r="AB879" s="174"/>
      <c r="AC879" s="174"/>
      <c r="AD879" s="174"/>
      <c r="AE879" s="175"/>
      <c r="AF879" s="176"/>
      <c r="AG879" s="185"/>
      <c r="AH879" s="185"/>
      <c r="AI879" s="201"/>
      <c r="AJ879" s="273">
        <f ca="1">(COUNTA(OFFSET(D879,0,WEEKDAY($A$3,2)):AF879))+IF(AND((_xlfn.DAYS((EOMONTH($A$3,0)),$A$3)=27),(WEEKDAY($A$3,2))=1),0,(COUNTA(E879:(OFFSET(D879,0,(_xlfn.DAYS((EOMONTH($A$3,0)),$A$3))+(WEEKDAY($A$3,2))-28)))))</f>
        <v>2</v>
      </c>
    </row>
    <row r="880" spans="1:36" x14ac:dyDescent="0.25">
      <c r="A880" s="200" t="s">
        <v>214</v>
      </c>
      <c r="B880" s="177" t="s">
        <v>347</v>
      </c>
      <c r="C880" s="177">
        <v>4</v>
      </c>
      <c r="D880" s="177">
        <v>2</v>
      </c>
      <c r="E880" s="183" t="s">
        <v>495</v>
      </c>
      <c r="F880" s="174"/>
      <c r="G880" s="174"/>
      <c r="H880" s="174"/>
      <c r="I880" s="174"/>
      <c r="J880" s="175"/>
      <c r="K880" s="175"/>
      <c r="L880" s="183" t="s">
        <v>495</v>
      </c>
      <c r="M880" s="174"/>
      <c r="N880" s="174"/>
      <c r="O880" s="174"/>
      <c r="P880" s="174"/>
      <c r="Q880" s="175"/>
      <c r="R880" s="175"/>
      <c r="S880" s="183" t="s">
        <v>495</v>
      </c>
      <c r="T880" s="174"/>
      <c r="U880" s="174"/>
      <c r="V880" s="174"/>
      <c r="W880" s="174"/>
      <c r="X880" s="175"/>
      <c r="Y880" s="175"/>
      <c r="Z880" s="183" t="s">
        <v>495</v>
      </c>
      <c r="AA880" s="174"/>
      <c r="AB880" s="174"/>
      <c r="AC880" s="174"/>
      <c r="AD880" s="174"/>
      <c r="AE880" s="175"/>
      <c r="AF880" s="176"/>
      <c r="AG880" s="185"/>
      <c r="AH880" s="185"/>
      <c r="AI880" s="201"/>
      <c r="AJ880" s="273">
        <f ca="1">(COUNTA(OFFSET(D880,0,WEEKDAY($A$3,2)):AF880))+IF(AND((_xlfn.DAYS((EOMONTH($A$3,0)),$A$3)=27),(WEEKDAY($A$3,2))=1),0,(COUNTA(E880:(OFFSET(D880,0,(_xlfn.DAYS((EOMONTH($A$3,0)),$A$3))+(WEEKDAY($A$3,2))-28)))))</f>
        <v>4</v>
      </c>
    </row>
    <row r="881" spans="1:36" x14ac:dyDescent="0.25">
      <c r="A881" s="200" t="s">
        <v>214</v>
      </c>
      <c r="B881" s="177" t="s">
        <v>350</v>
      </c>
      <c r="C881" s="177">
        <v>2</v>
      </c>
      <c r="D881" s="177">
        <v>909</v>
      </c>
      <c r="E881" s="183" t="s">
        <v>495</v>
      </c>
      <c r="F881" s="174"/>
      <c r="G881" s="174"/>
      <c r="H881" s="174"/>
      <c r="I881" s="174"/>
      <c r="J881" s="175"/>
      <c r="K881" s="175"/>
      <c r="L881" s="174"/>
      <c r="M881" s="174"/>
      <c r="N881" s="174"/>
      <c r="O881" s="174"/>
      <c r="P881" s="174"/>
      <c r="Q881" s="175"/>
      <c r="R881" s="175"/>
      <c r="S881" s="183" t="s">
        <v>495</v>
      </c>
      <c r="T881" s="174"/>
      <c r="U881" s="174"/>
      <c r="V881" s="174"/>
      <c r="W881" s="174"/>
      <c r="X881" s="175"/>
      <c r="Y881" s="175"/>
      <c r="Z881" s="174"/>
      <c r="AA881" s="174"/>
      <c r="AB881" s="174"/>
      <c r="AC881" s="174"/>
      <c r="AD881" s="174"/>
      <c r="AE881" s="175"/>
      <c r="AF881" s="176"/>
      <c r="AG881" s="185"/>
      <c r="AH881" s="185"/>
      <c r="AI881" s="201"/>
      <c r="AJ881" s="273">
        <f ca="1">(COUNTA(OFFSET(D881,0,WEEKDAY($A$3,2)):AF881))+IF(AND((_xlfn.DAYS((EOMONTH($A$3,0)),$A$3)=27),(WEEKDAY($A$3,2))=1),0,(COUNTA(E881:(OFFSET(D881,0,(_xlfn.DAYS((EOMONTH($A$3,0)),$A$3))+(WEEKDAY($A$3,2))-28)))))</f>
        <v>2</v>
      </c>
    </row>
    <row r="882" spans="1:36" x14ac:dyDescent="0.25">
      <c r="A882" s="200" t="s">
        <v>214</v>
      </c>
      <c r="B882" s="177" t="s">
        <v>391</v>
      </c>
      <c r="C882" s="177">
        <v>1</v>
      </c>
      <c r="D882" s="177">
        <v>688</v>
      </c>
      <c r="E882" s="183" t="s">
        <v>495</v>
      </c>
      <c r="F882" s="174"/>
      <c r="G882" s="174"/>
      <c r="H882" s="174"/>
      <c r="I882" s="174"/>
      <c r="J882" s="175"/>
      <c r="K882" s="175"/>
      <c r="L882" s="174"/>
      <c r="M882" s="174"/>
      <c r="N882" s="174"/>
      <c r="O882" s="174"/>
      <c r="P882" s="174"/>
      <c r="Q882" s="175"/>
      <c r="R882" s="175"/>
      <c r="S882" s="174"/>
      <c r="T882" s="174"/>
      <c r="U882" s="174"/>
      <c r="V882" s="174"/>
      <c r="W882" s="174"/>
      <c r="X882" s="175"/>
      <c r="Y882" s="175"/>
      <c r="Z882" s="174"/>
      <c r="AA882" s="174"/>
      <c r="AB882" s="174"/>
      <c r="AC882" s="174"/>
      <c r="AD882" s="174"/>
      <c r="AE882" s="175"/>
      <c r="AF882" s="176"/>
      <c r="AG882" s="185"/>
      <c r="AH882" s="185"/>
      <c r="AI882" s="201"/>
      <c r="AJ882" s="273">
        <f ca="1">(COUNTA(OFFSET(D882,0,WEEKDAY($A$3,2)):AF882))+IF(AND((_xlfn.DAYS((EOMONTH($A$3,0)),$A$3)=27),(WEEKDAY($A$3,2))=1),0,(COUNTA(E882:(OFFSET(D882,0,(_xlfn.DAYS((EOMONTH($A$3,0)),$A$3))+(WEEKDAY($A$3,2))-28)))))</f>
        <v>1</v>
      </c>
    </row>
    <row r="883" spans="1:36" x14ac:dyDescent="0.25">
      <c r="A883" s="200" t="s">
        <v>303</v>
      </c>
      <c r="B883" s="177" t="s">
        <v>346</v>
      </c>
      <c r="C883" s="177">
        <v>4</v>
      </c>
      <c r="D883" s="177">
        <v>8</v>
      </c>
      <c r="E883" s="183" t="s">
        <v>495</v>
      </c>
      <c r="F883" s="174"/>
      <c r="G883" s="174"/>
      <c r="H883" s="174"/>
      <c r="I883" s="174"/>
      <c r="J883" s="175"/>
      <c r="K883" s="175"/>
      <c r="L883" s="183" t="s">
        <v>495</v>
      </c>
      <c r="M883" s="174"/>
      <c r="N883" s="174"/>
      <c r="O883" s="174"/>
      <c r="P883" s="174"/>
      <c r="Q883" s="175"/>
      <c r="R883" s="175"/>
      <c r="S883" s="183" t="s">
        <v>495</v>
      </c>
      <c r="T883" s="174"/>
      <c r="U883" s="174"/>
      <c r="V883" s="174"/>
      <c r="W883" s="174"/>
      <c r="X883" s="175"/>
      <c r="Y883" s="175"/>
      <c r="Z883" s="183" t="s">
        <v>495</v>
      </c>
      <c r="AA883" s="174"/>
      <c r="AB883" s="174"/>
      <c r="AC883" s="174"/>
      <c r="AD883" s="174"/>
      <c r="AE883" s="175"/>
      <c r="AF883" s="176"/>
      <c r="AG883" s="185"/>
      <c r="AH883" s="185"/>
      <c r="AI883" s="201"/>
      <c r="AJ883" s="273">
        <f ca="1">(COUNTA(OFFSET(D883,0,WEEKDAY($A$3,2)):AF883))+IF(AND((_xlfn.DAYS((EOMONTH($A$3,0)),$A$3)=27),(WEEKDAY($A$3,2))=1),0,(COUNTA(E883:(OFFSET(D883,0,(_xlfn.DAYS((EOMONTH($A$3,0)),$A$3))+(WEEKDAY($A$3,2))-28)))))</f>
        <v>4</v>
      </c>
    </row>
    <row r="884" spans="1:36" x14ac:dyDescent="0.25">
      <c r="A884" s="200" t="s">
        <v>303</v>
      </c>
      <c r="B884" s="177" t="s">
        <v>347</v>
      </c>
      <c r="C884" s="177">
        <v>4</v>
      </c>
      <c r="D884" s="177">
        <v>1</v>
      </c>
      <c r="E884" s="183" t="s">
        <v>495</v>
      </c>
      <c r="F884" s="174"/>
      <c r="G884" s="174"/>
      <c r="H884" s="174"/>
      <c r="I884" s="174"/>
      <c r="J884" s="175"/>
      <c r="K884" s="175"/>
      <c r="L884" s="183" t="s">
        <v>495</v>
      </c>
      <c r="M884" s="174"/>
      <c r="N884" s="174"/>
      <c r="O884" s="174"/>
      <c r="P884" s="174"/>
      <c r="Q884" s="175"/>
      <c r="R884" s="175"/>
      <c r="S884" s="183" t="s">
        <v>495</v>
      </c>
      <c r="T884" s="174"/>
      <c r="U884" s="174"/>
      <c r="V884" s="174"/>
      <c r="W884" s="174"/>
      <c r="X884" s="175"/>
      <c r="Y884" s="175"/>
      <c r="Z884" s="183" t="s">
        <v>495</v>
      </c>
      <c r="AA884" s="174"/>
      <c r="AB884" s="174"/>
      <c r="AC884" s="174"/>
      <c r="AD884" s="174"/>
      <c r="AE884" s="175"/>
      <c r="AF884" s="176"/>
      <c r="AG884" s="185"/>
      <c r="AH884" s="185"/>
      <c r="AI884" s="201"/>
      <c r="AJ884" s="273">
        <f ca="1">(COUNTA(OFFSET(D884,0,WEEKDAY($A$3,2)):AF884))+IF(AND((_xlfn.DAYS((EOMONTH($A$3,0)),$A$3)=27),(WEEKDAY($A$3,2))=1),0,(COUNTA(E884:(OFFSET(D884,0,(_xlfn.DAYS((EOMONTH($A$3,0)),$A$3))+(WEEKDAY($A$3,2))-28)))))</f>
        <v>4</v>
      </c>
    </row>
    <row r="885" spans="1:36" x14ac:dyDescent="0.25">
      <c r="A885" s="200" t="s">
        <v>215</v>
      </c>
      <c r="B885" s="177" t="s">
        <v>350</v>
      </c>
      <c r="C885" s="177">
        <v>2</v>
      </c>
      <c r="D885" s="177">
        <v>447</v>
      </c>
      <c r="E885" s="183" t="s">
        <v>495</v>
      </c>
      <c r="F885" s="174"/>
      <c r="G885" s="174"/>
      <c r="H885" s="174"/>
      <c r="I885" s="174"/>
      <c r="J885" s="175"/>
      <c r="K885" s="175"/>
      <c r="L885" s="174"/>
      <c r="M885" s="174"/>
      <c r="N885" s="174"/>
      <c r="O885" s="174"/>
      <c r="P885" s="174"/>
      <c r="Q885" s="175"/>
      <c r="R885" s="175"/>
      <c r="S885" s="183" t="s">
        <v>495</v>
      </c>
      <c r="T885" s="174"/>
      <c r="U885" s="174"/>
      <c r="V885" s="174"/>
      <c r="W885" s="174"/>
      <c r="X885" s="175"/>
      <c r="Y885" s="175"/>
      <c r="Z885" s="174"/>
      <c r="AA885" s="174"/>
      <c r="AB885" s="174"/>
      <c r="AC885" s="174"/>
      <c r="AD885" s="174"/>
      <c r="AE885" s="175"/>
      <c r="AF885" s="176"/>
      <c r="AG885" s="185"/>
      <c r="AH885" s="185"/>
      <c r="AI885" s="201"/>
      <c r="AJ885" s="273">
        <f ca="1">(COUNTA(OFFSET(D885,0,WEEKDAY($A$3,2)):AF885))+IF(AND((_xlfn.DAYS((EOMONTH($A$3,0)),$A$3)=27),(WEEKDAY($A$3,2))=1),0,(COUNTA(E885:(OFFSET(D885,0,(_xlfn.DAYS((EOMONTH($A$3,0)),$A$3))+(WEEKDAY($A$3,2))-28)))))</f>
        <v>2</v>
      </c>
    </row>
    <row r="886" spans="1:36" x14ac:dyDescent="0.25">
      <c r="A886" s="200" t="s">
        <v>215</v>
      </c>
      <c r="B886" s="177" t="s">
        <v>391</v>
      </c>
      <c r="C886" s="177">
        <v>1</v>
      </c>
      <c r="D886" s="177">
        <v>723</v>
      </c>
      <c r="E886" s="183" t="s">
        <v>495</v>
      </c>
      <c r="F886" s="174"/>
      <c r="G886" s="174"/>
      <c r="H886" s="174"/>
      <c r="I886" s="174"/>
      <c r="J886" s="175"/>
      <c r="K886" s="175"/>
      <c r="L886" s="174"/>
      <c r="M886" s="174"/>
      <c r="N886" s="174"/>
      <c r="O886" s="174"/>
      <c r="P886" s="174"/>
      <c r="Q886" s="175"/>
      <c r="R886" s="175"/>
      <c r="S886" s="174"/>
      <c r="T886" s="174"/>
      <c r="U886" s="174"/>
      <c r="V886" s="174"/>
      <c r="W886" s="174"/>
      <c r="X886" s="175"/>
      <c r="Y886" s="175"/>
      <c r="Z886" s="174"/>
      <c r="AA886" s="174"/>
      <c r="AB886" s="174"/>
      <c r="AC886" s="174"/>
      <c r="AD886" s="174"/>
      <c r="AE886" s="175"/>
      <c r="AF886" s="176"/>
      <c r="AG886" s="185"/>
      <c r="AH886" s="185"/>
      <c r="AI886" s="201"/>
      <c r="AJ886" s="273">
        <f ca="1">(COUNTA(OFFSET(D886,0,WEEKDAY($A$3,2)):AF886))+IF(AND((_xlfn.DAYS((EOMONTH($A$3,0)),$A$3)=27),(WEEKDAY($A$3,2))=1),0,(COUNTA(E886:(OFFSET(D886,0,(_xlfn.DAYS((EOMONTH($A$3,0)),$A$3))+(WEEKDAY($A$3,2))-28)))))</f>
        <v>1</v>
      </c>
    </row>
    <row r="887" spans="1:36" x14ac:dyDescent="0.25">
      <c r="A887" s="200" t="s">
        <v>106</v>
      </c>
      <c r="B887" s="177" t="s">
        <v>346</v>
      </c>
      <c r="C887" s="177">
        <v>4</v>
      </c>
      <c r="D887" s="177">
        <v>30</v>
      </c>
      <c r="E887" s="183" t="s">
        <v>495</v>
      </c>
      <c r="F887" s="174"/>
      <c r="G887" s="174"/>
      <c r="H887" s="174"/>
      <c r="I887" s="174"/>
      <c r="J887" s="175"/>
      <c r="K887" s="175"/>
      <c r="L887" s="183" t="s">
        <v>495</v>
      </c>
      <c r="M887" s="174"/>
      <c r="N887" s="174"/>
      <c r="O887" s="174"/>
      <c r="P887" s="174"/>
      <c r="Q887" s="175"/>
      <c r="R887" s="175"/>
      <c r="S887" s="183" t="s">
        <v>495</v>
      </c>
      <c r="T887" s="174"/>
      <c r="U887" s="174"/>
      <c r="V887" s="174"/>
      <c r="W887" s="174"/>
      <c r="X887" s="175"/>
      <c r="Y887" s="175"/>
      <c r="Z887" s="183" t="s">
        <v>495</v>
      </c>
      <c r="AA887" s="174"/>
      <c r="AB887" s="174"/>
      <c r="AC887" s="174"/>
      <c r="AD887" s="174"/>
      <c r="AE887" s="175"/>
      <c r="AF887" s="176"/>
      <c r="AG887" s="185"/>
      <c r="AH887" s="185"/>
      <c r="AI887" s="201"/>
      <c r="AJ887" s="273">
        <f ca="1">(COUNTA(OFFSET(D887,0,WEEKDAY($A$3,2)):AF887))+IF(AND((_xlfn.DAYS((EOMONTH($A$3,0)),$A$3)=27),(WEEKDAY($A$3,2))=1),0,(COUNTA(E887:(OFFSET(D887,0,(_xlfn.DAYS((EOMONTH($A$3,0)),$A$3))+(WEEKDAY($A$3,2))-28)))))</f>
        <v>4</v>
      </c>
    </row>
    <row r="888" spans="1:36" x14ac:dyDescent="0.25">
      <c r="A888" s="200" t="s">
        <v>106</v>
      </c>
      <c r="B888" s="177" t="s">
        <v>347</v>
      </c>
      <c r="C888" s="177">
        <v>12</v>
      </c>
      <c r="D888" s="177">
        <v>8</v>
      </c>
      <c r="E888" s="183" t="s">
        <v>495</v>
      </c>
      <c r="F888" s="174"/>
      <c r="G888" s="183" t="s">
        <v>495</v>
      </c>
      <c r="H888" s="174"/>
      <c r="I888" s="183" t="s">
        <v>495</v>
      </c>
      <c r="J888" s="175"/>
      <c r="K888" s="175"/>
      <c r="L888" s="183" t="s">
        <v>495</v>
      </c>
      <c r="M888" s="174"/>
      <c r="N888" s="183" t="s">
        <v>495</v>
      </c>
      <c r="O888" s="174"/>
      <c r="P888" s="183" t="s">
        <v>495</v>
      </c>
      <c r="Q888" s="175"/>
      <c r="R888" s="175"/>
      <c r="S888" s="183" t="s">
        <v>495</v>
      </c>
      <c r="T888" s="174"/>
      <c r="U888" s="183" t="s">
        <v>495</v>
      </c>
      <c r="V888" s="174"/>
      <c r="W888" s="183" t="s">
        <v>495</v>
      </c>
      <c r="X888" s="175"/>
      <c r="Y888" s="175"/>
      <c r="Z888" s="183" t="s">
        <v>495</v>
      </c>
      <c r="AA888" s="174"/>
      <c r="AB888" s="183" t="s">
        <v>495</v>
      </c>
      <c r="AC888" s="174"/>
      <c r="AD888" s="183" t="s">
        <v>495</v>
      </c>
      <c r="AE888" s="175"/>
      <c r="AF888" s="176"/>
      <c r="AG888" s="185"/>
      <c r="AH888" s="185"/>
      <c r="AI888" s="201"/>
      <c r="AJ888" s="273">
        <f ca="1">(COUNTA(OFFSET(D888,0,WEEKDAY($A$3,2)):AF888))+IF(AND((_xlfn.DAYS((EOMONTH($A$3,0)),$A$3)=27),(WEEKDAY($A$3,2))=1),0,(COUNTA(E888:(OFFSET(D888,0,(_xlfn.DAYS((EOMONTH($A$3,0)),$A$3))+(WEEKDAY($A$3,2))-28)))))</f>
        <v>12</v>
      </c>
    </row>
    <row r="889" spans="1:36" x14ac:dyDescent="0.25">
      <c r="A889" s="200" t="s">
        <v>106</v>
      </c>
      <c r="B889" s="177" t="s">
        <v>348</v>
      </c>
      <c r="C889" s="177">
        <v>4</v>
      </c>
      <c r="D889" s="177">
        <v>1</v>
      </c>
      <c r="E889" s="183" t="s">
        <v>495</v>
      </c>
      <c r="F889" s="174"/>
      <c r="G889" s="174"/>
      <c r="H889" s="174"/>
      <c r="I889" s="174"/>
      <c r="J889" s="175"/>
      <c r="K889" s="175"/>
      <c r="L889" s="183" t="s">
        <v>495</v>
      </c>
      <c r="M889" s="174"/>
      <c r="N889" s="174"/>
      <c r="O889" s="174"/>
      <c r="P889" s="174"/>
      <c r="Q889" s="175"/>
      <c r="R889" s="175"/>
      <c r="S889" s="183" t="s">
        <v>495</v>
      </c>
      <c r="T889" s="174"/>
      <c r="U889" s="174"/>
      <c r="V889" s="174"/>
      <c r="W889" s="174"/>
      <c r="X889" s="175"/>
      <c r="Y889" s="175"/>
      <c r="Z889" s="183" t="s">
        <v>495</v>
      </c>
      <c r="AA889" s="174"/>
      <c r="AB889" s="174"/>
      <c r="AC889" s="174"/>
      <c r="AD889" s="174"/>
      <c r="AE889" s="175"/>
      <c r="AF889" s="176"/>
      <c r="AG889" s="185"/>
      <c r="AH889" s="185"/>
      <c r="AI889" s="201"/>
      <c r="AJ889" s="273">
        <f ca="1">(COUNTA(OFFSET(D889,0,WEEKDAY($A$3,2)):AF889))+IF(AND((_xlfn.DAYS((EOMONTH($A$3,0)),$A$3)=27),(WEEKDAY($A$3,2))=1),0,(COUNTA(E889:(OFFSET(D889,0,(_xlfn.DAYS((EOMONTH($A$3,0)),$A$3))+(WEEKDAY($A$3,2))-28)))))</f>
        <v>4</v>
      </c>
    </row>
    <row r="890" spans="1:36" x14ac:dyDescent="0.25">
      <c r="A890" s="200" t="s">
        <v>253</v>
      </c>
      <c r="B890" s="177" t="s">
        <v>345</v>
      </c>
      <c r="C890" s="177">
        <v>12</v>
      </c>
      <c r="D890" s="177">
        <v>2</v>
      </c>
      <c r="E890" s="183" t="s">
        <v>495</v>
      </c>
      <c r="F890" s="174"/>
      <c r="G890" s="183" t="s">
        <v>495</v>
      </c>
      <c r="H890" s="174"/>
      <c r="I890" s="183" t="s">
        <v>495</v>
      </c>
      <c r="J890" s="175"/>
      <c r="K890" s="175"/>
      <c r="L890" s="183" t="s">
        <v>495</v>
      </c>
      <c r="M890" s="174"/>
      <c r="N890" s="183" t="s">
        <v>495</v>
      </c>
      <c r="O890" s="174"/>
      <c r="P890" s="183" t="s">
        <v>495</v>
      </c>
      <c r="Q890" s="175"/>
      <c r="R890" s="175"/>
      <c r="S890" s="183" t="s">
        <v>495</v>
      </c>
      <c r="T890" s="174"/>
      <c r="U890" s="183" t="s">
        <v>495</v>
      </c>
      <c r="V890" s="174"/>
      <c r="W890" s="183" t="s">
        <v>495</v>
      </c>
      <c r="X890" s="175"/>
      <c r="Y890" s="175"/>
      <c r="Z890" s="183" t="s">
        <v>495</v>
      </c>
      <c r="AA890" s="174"/>
      <c r="AB890" s="183" t="s">
        <v>495</v>
      </c>
      <c r="AC890" s="174"/>
      <c r="AD890" s="183" t="s">
        <v>495</v>
      </c>
      <c r="AE890" s="175"/>
      <c r="AF890" s="176"/>
      <c r="AG890" s="185"/>
      <c r="AH890" s="185"/>
      <c r="AI890" s="201"/>
      <c r="AJ890" s="273">
        <f ca="1">(COUNTA(OFFSET(D890,0,WEEKDAY($A$3,2)):AF890))+IF(AND((_xlfn.DAYS((EOMONTH($A$3,0)),$A$3)=27),(WEEKDAY($A$3,2))=1),0,(COUNTA(E890:(OFFSET(D890,0,(_xlfn.DAYS((EOMONTH($A$3,0)),$A$3))+(WEEKDAY($A$3,2))-28)))))</f>
        <v>12</v>
      </c>
    </row>
    <row r="891" spans="1:36" x14ac:dyDescent="0.25">
      <c r="A891" s="200" t="s">
        <v>253</v>
      </c>
      <c r="B891" s="177" t="s">
        <v>347</v>
      </c>
      <c r="C891" s="177">
        <v>20</v>
      </c>
      <c r="D891" s="177">
        <v>8</v>
      </c>
      <c r="E891" s="183" t="s">
        <v>495</v>
      </c>
      <c r="F891" s="183" t="s">
        <v>495</v>
      </c>
      <c r="G891" s="183" t="s">
        <v>495</v>
      </c>
      <c r="H891" s="183" t="s">
        <v>495</v>
      </c>
      <c r="I891" s="183" t="s">
        <v>495</v>
      </c>
      <c r="J891" s="175"/>
      <c r="K891" s="175"/>
      <c r="L891" s="183" t="s">
        <v>495</v>
      </c>
      <c r="M891" s="183" t="s">
        <v>495</v>
      </c>
      <c r="N891" s="183" t="s">
        <v>495</v>
      </c>
      <c r="O891" s="183" t="s">
        <v>495</v>
      </c>
      <c r="P891" s="183" t="s">
        <v>495</v>
      </c>
      <c r="Q891" s="175"/>
      <c r="R891" s="175"/>
      <c r="S891" s="183" t="s">
        <v>495</v>
      </c>
      <c r="T891" s="183" t="s">
        <v>495</v>
      </c>
      <c r="U891" s="183" t="s">
        <v>495</v>
      </c>
      <c r="V891" s="183" t="s">
        <v>495</v>
      </c>
      <c r="W891" s="183" t="s">
        <v>495</v>
      </c>
      <c r="X891" s="175"/>
      <c r="Y891" s="175"/>
      <c r="Z891" s="183" t="s">
        <v>495</v>
      </c>
      <c r="AA891" s="183" t="s">
        <v>495</v>
      </c>
      <c r="AB891" s="183" t="s">
        <v>495</v>
      </c>
      <c r="AC891" s="183" t="s">
        <v>495</v>
      </c>
      <c r="AD891" s="183" t="s">
        <v>495</v>
      </c>
      <c r="AE891" s="175"/>
      <c r="AF891" s="176"/>
      <c r="AG891" s="185"/>
      <c r="AH891" s="185"/>
      <c r="AI891" s="201"/>
      <c r="AJ891" s="273">
        <f ca="1">(COUNTA(OFFSET(D891,0,WEEKDAY($A$3,2)):AF891))+IF(AND((_xlfn.DAYS((EOMONTH($A$3,0)),$A$3)=27),(WEEKDAY($A$3,2))=1),0,(COUNTA(E891:(OFFSET(D891,0,(_xlfn.DAYS((EOMONTH($A$3,0)),$A$3))+(WEEKDAY($A$3,2))-28)))))</f>
        <v>20</v>
      </c>
    </row>
    <row r="892" spans="1:36" x14ac:dyDescent="0.25">
      <c r="A892" s="200" t="s">
        <v>253</v>
      </c>
      <c r="B892" s="177" t="s">
        <v>348</v>
      </c>
      <c r="C892" s="177">
        <v>12</v>
      </c>
      <c r="D892" s="177">
        <v>3</v>
      </c>
      <c r="E892" s="183" t="s">
        <v>495</v>
      </c>
      <c r="F892" s="174"/>
      <c r="G892" s="183" t="s">
        <v>495</v>
      </c>
      <c r="H892" s="174"/>
      <c r="I892" s="183" t="s">
        <v>495</v>
      </c>
      <c r="J892" s="175"/>
      <c r="K892" s="175"/>
      <c r="L892" s="183" t="s">
        <v>495</v>
      </c>
      <c r="M892" s="174"/>
      <c r="N892" s="183" t="s">
        <v>495</v>
      </c>
      <c r="O892" s="174"/>
      <c r="P892" s="183" t="s">
        <v>495</v>
      </c>
      <c r="Q892" s="175"/>
      <c r="R892" s="175"/>
      <c r="S892" s="183" t="s">
        <v>495</v>
      </c>
      <c r="T892" s="174"/>
      <c r="U892" s="183" t="s">
        <v>495</v>
      </c>
      <c r="V892" s="174"/>
      <c r="W892" s="183" t="s">
        <v>495</v>
      </c>
      <c r="X892" s="175"/>
      <c r="Y892" s="175"/>
      <c r="Z892" s="183" t="s">
        <v>495</v>
      </c>
      <c r="AA892" s="174"/>
      <c r="AB892" s="183" t="s">
        <v>495</v>
      </c>
      <c r="AC892" s="174"/>
      <c r="AD892" s="183" t="s">
        <v>495</v>
      </c>
      <c r="AE892" s="175"/>
      <c r="AF892" s="176"/>
      <c r="AG892" s="185"/>
      <c r="AH892" s="185"/>
      <c r="AI892" s="201"/>
      <c r="AJ892" s="273">
        <f ca="1">(COUNTA(OFFSET(D892,0,WEEKDAY($A$3,2)):AF892))+IF(AND((_xlfn.DAYS((EOMONTH($A$3,0)),$A$3)=27),(WEEKDAY($A$3,2))=1),0,(COUNTA(E892:(OFFSET(D892,0,(_xlfn.DAYS((EOMONTH($A$3,0)),$A$3))+(WEEKDAY($A$3,2))-28)))))</f>
        <v>12</v>
      </c>
    </row>
    <row r="893" spans="1:36" x14ac:dyDescent="0.25">
      <c r="A893" s="200" t="s">
        <v>253</v>
      </c>
      <c r="B893" s="177" t="s">
        <v>350</v>
      </c>
      <c r="C893" s="177">
        <v>4</v>
      </c>
      <c r="D893" s="177">
        <v>261</v>
      </c>
      <c r="E893" s="183" t="s">
        <v>495</v>
      </c>
      <c r="F893" s="174"/>
      <c r="G893" s="174"/>
      <c r="H893" s="174"/>
      <c r="I893" s="174"/>
      <c r="J893" s="175"/>
      <c r="K893" s="175"/>
      <c r="L893" s="183" t="s">
        <v>495</v>
      </c>
      <c r="M893" s="174"/>
      <c r="N893" s="174"/>
      <c r="O893" s="174"/>
      <c r="P893" s="174"/>
      <c r="Q893" s="175"/>
      <c r="R893" s="175"/>
      <c r="S893" s="183" t="s">
        <v>495</v>
      </c>
      <c r="T893" s="174"/>
      <c r="U893" s="174"/>
      <c r="V893" s="174"/>
      <c r="W893" s="174"/>
      <c r="X893" s="175"/>
      <c r="Y893" s="175"/>
      <c r="Z893" s="183" t="s">
        <v>495</v>
      </c>
      <c r="AA893" s="174"/>
      <c r="AB893" s="174"/>
      <c r="AC893" s="174"/>
      <c r="AD893" s="174"/>
      <c r="AE893" s="175"/>
      <c r="AF893" s="176"/>
      <c r="AG893" s="185"/>
      <c r="AH893" s="185"/>
      <c r="AI893" s="201"/>
      <c r="AJ893" s="273">
        <f ca="1">(COUNTA(OFFSET(D893,0,WEEKDAY($A$3,2)):AF893))+IF(AND((_xlfn.DAYS((EOMONTH($A$3,0)),$A$3)=27),(WEEKDAY($A$3,2))=1),0,(COUNTA(E893:(OFFSET(D893,0,(_xlfn.DAYS((EOMONTH($A$3,0)),$A$3))+(WEEKDAY($A$3,2))-28)))))</f>
        <v>4</v>
      </c>
    </row>
    <row r="894" spans="1:36" x14ac:dyDescent="0.25">
      <c r="A894" s="200" t="s">
        <v>253</v>
      </c>
      <c r="B894" s="177" t="s">
        <v>350</v>
      </c>
      <c r="C894" s="177">
        <v>12</v>
      </c>
      <c r="D894" s="177">
        <v>3137</v>
      </c>
      <c r="E894" s="183" t="s">
        <v>495</v>
      </c>
      <c r="F894" s="174"/>
      <c r="G894" s="183" t="s">
        <v>495</v>
      </c>
      <c r="H894" s="174"/>
      <c r="I894" s="183" t="s">
        <v>495</v>
      </c>
      <c r="J894" s="175"/>
      <c r="K894" s="175"/>
      <c r="L894" s="183" t="s">
        <v>495</v>
      </c>
      <c r="M894" s="174"/>
      <c r="N894" s="183" t="s">
        <v>495</v>
      </c>
      <c r="O894" s="174"/>
      <c r="P894" s="183" t="s">
        <v>495</v>
      </c>
      <c r="Q894" s="175"/>
      <c r="R894" s="175"/>
      <c r="S894" s="183" t="s">
        <v>495</v>
      </c>
      <c r="T894" s="174"/>
      <c r="U894" s="183" t="s">
        <v>495</v>
      </c>
      <c r="V894" s="174"/>
      <c r="W894" s="183" t="s">
        <v>495</v>
      </c>
      <c r="X894" s="175"/>
      <c r="Y894" s="175"/>
      <c r="Z894" s="183" t="s">
        <v>495</v>
      </c>
      <c r="AA894" s="174"/>
      <c r="AB894" s="183" t="s">
        <v>495</v>
      </c>
      <c r="AC894" s="174"/>
      <c r="AD894" s="183" t="s">
        <v>495</v>
      </c>
      <c r="AE894" s="175"/>
      <c r="AF894" s="176"/>
      <c r="AG894" s="185"/>
      <c r="AH894" s="185"/>
      <c r="AI894" s="201"/>
      <c r="AJ894" s="273">
        <f ca="1">(COUNTA(OFFSET(D894,0,WEEKDAY($A$3,2)):AF894))+IF(AND((_xlfn.DAYS((EOMONTH($A$3,0)),$A$3)=27),(WEEKDAY($A$3,2))=1),0,(COUNTA(E894:(OFFSET(D894,0,(_xlfn.DAYS((EOMONTH($A$3,0)),$A$3))+(WEEKDAY($A$3,2))-28)))))</f>
        <v>12</v>
      </c>
    </row>
    <row r="895" spans="1:36" x14ac:dyDescent="0.25">
      <c r="A895" s="200" t="s">
        <v>253</v>
      </c>
      <c r="B895" s="177" t="s">
        <v>391</v>
      </c>
      <c r="C895" s="177">
        <v>1</v>
      </c>
      <c r="D895" s="177">
        <v>1875</v>
      </c>
      <c r="E895" s="183" t="s">
        <v>495</v>
      </c>
      <c r="F895" s="174"/>
      <c r="G895" s="174"/>
      <c r="H895" s="174"/>
      <c r="I895" s="174"/>
      <c r="J895" s="175"/>
      <c r="K895" s="175"/>
      <c r="L895" s="174"/>
      <c r="M895" s="174"/>
      <c r="N895" s="174"/>
      <c r="O895" s="174"/>
      <c r="P895" s="174"/>
      <c r="Q895" s="175"/>
      <c r="R895" s="175"/>
      <c r="S895" s="174"/>
      <c r="T895" s="174"/>
      <c r="U895" s="174"/>
      <c r="V895" s="174"/>
      <c r="W895" s="174"/>
      <c r="X895" s="175"/>
      <c r="Y895" s="175"/>
      <c r="Z895" s="174"/>
      <c r="AA895" s="174"/>
      <c r="AB895" s="174"/>
      <c r="AC895" s="174"/>
      <c r="AD895" s="174"/>
      <c r="AE895" s="175"/>
      <c r="AF895" s="176"/>
      <c r="AG895" s="185"/>
      <c r="AH895" s="185"/>
      <c r="AI895" s="201"/>
      <c r="AJ895" s="273">
        <f ca="1">(COUNTA(OFFSET(D895,0,WEEKDAY($A$3,2)):AF895))+IF(AND((_xlfn.DAYS((EOMONTH($A$3,0)),$A$3)=27),(WEEKDAY($A$3,2))=1),0,(COUNTA(E895:(OFFSET(D895,0,(_xlfn.DAYS((EOMONTH($A$3,0)),$A$3))+(WEEKDAY($A$3,2))-28)))))</f>
        <v>1</v>
      </c>
    </row>
    <row r="896" spans="1:36" x14ac:dyDescent="0.25">
      <c r="A896" s="200" t="s">
        <v>331</v>
      </c>
      <c r="B896" s="177" t="s">
        <v>347</v>
      </c>
      <c r="C896" s="177">
        <v>4</v>
      </c>
      <c r="D896" s="177">
        <v>6</v>
      </c>
      <c r="E896" s="183" t="s">
        <v>495</v>
      </c>
      <c r="F896" s="174"/>
      <c r="G896" s="174"/>
      <c r="H896" s="174"/>
      <c r="I896" s="174"/>
      <c r="J896" s="175"/>
      <c r="K896" s="175"/>
      <c r="L896" s="183" t="s">
        <v>495</v>
      </c>
      <c r="M896" s="174"/>
      <c r="N896" s="174"/>
      <c r="O896" s="174"/>
      <c r="P896" s="174"/>
      <c r="Q896" s="175"/>
      <c r="R896" s="175"/>
      <c r="S896" s="183" t="s">
        <v>495</v>
      </c>
      <c r="T896" s="174"/>
      <c r="U896" s="174"/>
      <c r="V896" s="174"/>
      <c r="W896" s="174"/>
      <c r="X896" s="175"/>
      <c r="Y896" s="175"/>
      <c r="Z896" s="183" t="s">
        <v>495</v>
      </c>
      <c r="AA896" s="174"/>
      <c r="AB896" s="174"/>
      <c r="AC896" s="174"/>
      <c r="AD896" s="174"/>
      <c r="AE896" s="175"/>
      <c r="AF896" s="176"/>
      <c r="AG896" s="185"/>
      <c r="AH896" s="185"/>
      <c r="AI896" s="201"/>
      <c r="AJ896" s="273">
        <f ca="1">(COUNTA(OFFSET(D896,0,WEEKDAY($A$3,2)):AF896))+IF(AND((_xlfn.DAYS((EOMONTH($A$3,0)),$A$3)=27),(WEEKDAY($A$3,2))=1),0,(COUNTA(E896:(OFFSET(D896,0,(_xlfn.DAYS((EOMONTH($A$3,0)),$A$3))+(WEEKDAY($A$3,2))-28)))))</f>
        <v>4</v>
      </c>
    </row>
    <row r="897" spans="1:36" x14ac:dyDescent="0.25">
      <c r="A897" s="200" t="s">
        <v>331</v>
      </c>
      <c r="B897" s="177" t="s">
        <v>349</v>
      </c>
      <c r="C897" s="177">
        <v>4</v>
      </c>
      <c r="D897" s="177">
        <v>139</v>
      </c>
      <c r="E897" s="183" t="s">
        <v>495</v>
      </c>
      <c r="F897" s="174"/>
      <c r="G897" s="174"/>
      <c r="H897" s="174"/>
      <c r="I897" s="174"/>
      <c r="J897" s="175"/>
      <c r="K897" s="175"/>
      <c r="L897" s="183" t="s">
        <v>495</v>
      </c>
      <c r="M897" s="174"/>
      <c r="N897" s="174"/>
      <c r="O897" s="174"/>
      <c r="P897" s="174"/>
      <c r="Q897" s="175"/>
      <c r="R897" s="175"/>
      <c r="S897" s="183" t="s">
        <v>495</v>
      </c>
      <c r="T897" s="174"/>
      <c r="U897" s="174"/>
      <c r="V897" s="174"/>
      <c r="W897" s="174"/>
      <c r="X897" s="175"/>
      <c r="Y897" s="175"/>
      <c r="Z897" s="183" t="s">
        <v>495</v>
      </c>
      <c r="AA897" s="174"/>
      <c r="AB897" s="174"/>
      <c r="AC897" s="174"/>
      <c r="AD897" s="174"/>
      <c r="AE897" s="175"/>
      <c r="AF897" s="176"/>
      <c r="AG897" s="185"/>
      <c r="AH897" s="185"/>
      <c r="AI897" s="201"/>
      <c r="AJ897" s="273">
        <f ca="1">(COUNTA(OFFSET(D897,0,WEEKDAY($A$3,2)):AF897))+IF(AND((_xlfn.DAYS((EOMONTH($A$3,0)),$A$3)=27),(WEEKDAY($A$3,2))=1),0,(COUNTA(E897:(OFFSET(D897,0,(_xlfn.DAYS((EOMONTH($A$3,0)),$A$3))+(WEEKDAY($A$3,2))-28)))))</f>
        <v>4</v>
      </c>
    </row>
    <row r="898" spans="1:36" x14ac:dyDescent="0.25">
      <c r="A898" s="200" t="s">
        <v>331</v>
      </c>
      <c r="B898" s="177" t="s">
        <v>350</v>
      </c>
      <c r="C898" s="177">
        <v>4</v>
      </c>
      <c r="D898" s="177">
        <v>5017</v>
      </c>
      <c r="E898" s="183" t="s">
        <v>495</v>
      </c>
      <c r="F898" s="174"/>
      <c r="G898" s="174"/>
      <c r="H898" s="174"/>
      <c r="I898" s="174"/>
      <c r="J898" s="175"/>
      <c r="K898" s="175"/>
      <c r="L898" s="183" t="s">
        <v>495</v>
      </c>
      <c r="M898" s="174"/>
      <c r="N898" s="174"/>
      <c r="O898" s="174"/>
      <c r="P898" s="174"/>
      <c r="Q898" s="175"/>
      <c r="R898" s="175"/>
      <c r="S898" s="183" t="s">
        <v>495</v>
      </c>
      <c r="T898" s="174"/>
      <c r="U898" s="174"/>
      <c r="V898" s="174"/>
      <c r="W898" s="174"/>
      <c r="X898" s="175"/>
      <c r="Y898" s="175"/>
      <c r="Z898" s="183" t="s">
        <v>495</v>
      </c>
      <c r="AA898" s="174"/>
      <c r="AB898" s="174"/>
      <c r="AC898" s="174"/>
      <c r="AD898" s="174"/>
      <c r="AE898" s="175"/>
      <c r="AF898" s="176"/>
      <c r="AG898" s="185"/>
      <c r="AH898" s="185"/>
      <c r="AI898" s="201"/>
      <c r="AJ898" s="273">
        <f ca="1">(COUNTA(OFFSET(D898,0,WEEKDAY($A$3,2)):AF898))+IF(AND((_xlfn.DAYS((EOMONTH($A$3,0)),$A$3)=27),(WEEKDAY($A$3,2))=1),0,(COUNTA(E898:(OFFSET(D898,0,(_xlfn.DAYS((EOMONTH($A$3,0)),$A$3))+(WEEKDAY($A$3,2))-28)))))</f>
        <v>4</v>
      </c>
    </row>
    <row r="899" spans="1:36" x14ac:dyDescent="0.25">
      <c r="A899" s="200" t="s">
        <v>331</v>
      </c>
      <c r="B899" s="177" t="s">
        <v>391</v>
      </c>
      <c r="C899" s="177">
        <v>1</v>
      </c>
      <c r="D899" s="177">
        <v>4827</v>
      </c>
      <c r="E899" s="183" t="s">
        <v>495</v>
      </c>
      <c r="F899" s="174"/>
      <c r="G899" s="174"/>
      <c r="H899" s="174"/>
      <c r="I899" s="174"/>
      <c r="J899" s="175"/>
      <c r="K899" s="175"/>
      <c r="L899" s="174"/>
      <c r="M899" s="174"/>
      <c r="N899" s="174"/>
      <c r="O899" s="174"/>
      <c r="P899" s="174"/>
      <c r="Q899" s="175"/>
      <c r="R899" s="175"/>
      <c r="S899" s="174"/>
      <c r="T899" s="174"/>
      <c r="U899" s="174"/>
      <c r="V899" s="174"/>
      <c r="W899" s="174"/>
      <c r="X899" s="175"/>
      <c r="Y899" s="175"/>
      <c r="Z899" s="174"/>
      <c r="AA899" s="174"/>
      <c r="AB899" s="174"/>
      <c r="AC899" s="174"/>
      <c r="AD899" s="174"/>
      <c r="AE899" s="175"/>
      <c r="AF899" s="176"/>
      <c r="AG899" s="185"/>
      <c r="AH899" s="185"/>
      <c r="AI899" s="201"/>
      <c r="AJ899" s="273">
        <f ca="1">(COUNTA(OFFSET(D899,0,WEEKDAY($A$3,2)):AF899))+IF(AND((_xlfn.DAYS((EOMONTH($A$3,0)),$A$3)=27),(WEEKDAY($A$3,2))=1),0,(COUNTA(E899:(OFFSET(D899,0,(_xlfn.DAYS((EOMONTH($A$3,0)),$A$3))+(WEEKDAY($A$3,2))-28)))))</f>
        <v>1</v>
      </c>
    </row>
    <row r="900" spans="1:36" x14ac:dyDescent="0.25">
      <c r="A900" s="200" t="s">
        <v>216</v>
      </c>
      <c r="B900" s="177" t="s">
        <v>346</v>
      </c>
      <c r="C900" s="177">
        <v>2</v>
      </c>
      <c r="D900" s="177">
        <v>15</v>
      </c>
      <c r="E900" s="183" t="s">
        <v>495</v>
      </c>
      <c r="F900" s="174"/>
      <c r="G900" s="174"/>
      <c r="H900" s="174"/>
      <c r="I900" s="174"/>
      <c r="J900" s="175"/>
      <c r="K900" s="175"/>
      <c r="L900" s="174"/>
      <c r="M900" s="174"/>
      <c r="N900" s="174"/>
      <c r="O900" s="174"/>
      <c r="P900" s="174"/>
      <c r="Q900" s="175"/>
      <c r="R900" s="175"/>
      <c r="S900" s="183" t="s">
        <v>495</v>
      </c>
      <c r="T900" s="174"/>
      <c r="U900" s="174"/>
      <c r="V900" s="174"/>
      <c r="W900" s="174"/>
      <c r="X900" s="175"/>
      <c r="Y900" s="175"/>
      <c r="Z900" s="174"/>
      <c r="AA900" s="174"/>
      <c r="AB900" s="174"/>
      <c r="AC900" s="174"/>
      <c r="AD900" s="174"/>
      <c r="AE900" s="175"/>
      <c r="AF900" s="176"/>
      <c r="AG900" s="185"/>
      <c r="AH900" s="185"/>
      <c r="AI900" s="201"/>
      <c r="AJ900" s="273">
        <f ca="1">(COUNTA(OFFSET(D900,0,WEEKDAY($A$3,2)):AF900))+IF(AND((_xlfn.DAYS((EOMONTH($A$3,0)),$A$3)=27),(WEEKDAY($A$3,2))=1),0,(COUNTA(E900:(OFFSET(D900,0,(_xlfn.DAYS((EOMONTH($A$3,0)),$A$3))+(WEEKDAY($A$3,2))-28)))))</f>
        <v>2</v>
      </c>
    </row>
    <row r="901" spans="1:36" x14ac:dyDescent="0.25">
      <c r="A901" s="200" t="s">
        <v>216</v>
      </c>
      <c r="B901" s="177" t="s">
        <v>347</v>
      </c>
      <c r="C901" s="177">
        <v>4</v>
      </c>
      <c r="D901" s="177">
        <v>1</v>
      </c>
      <c r="E901" s="183" t="s">
        <v>495</v>
      </c>
      <c r="F901" s="174"/>
      <c r="G901" s="174"/>
      <c r="H901" s="174"/>
      <c r="I901" s="174"/>
      <c r="J901" s="175"/>
      <c r="K901" s="175"/>
      <c r="L901" s="183" t="s">
        <v>495</v>
      </c>
      <c r="M901" s="174"/>
      <c r="N901" s="174"/>
      <c r="O901" s="174"/>
      <c r="P901" s="174"/>
      <c r="Q901" s="175"/>
      <c r="R901" s="175"/>
      <c r="S901" s="183" t="s">
        <v>495</v>
      </c>
      <c r="T901" s="174"/>
      <c r="U901" s="174"/>
      <c r="V901" s="174"/>
      <c r="W901" s="174"/>
      <c r="X901" s="175"/>
      <c r="Y901" s="175"/>
      <c r="Z901" s="183" t="s">
        <v>495</v>
      </c>
      <c r="AA901" s="174"/>
      <c r="AB901" s="174"/>
      <c r="AC901" s="174"/>
      <c r="AD901" s="174"/>
      <c r="AE901" s="175"/>
      <c r="AF901" s="176"/>
      <c r="AG901" s="185"/>
      <c r="AH901" s="185"/>
      <c r="AI901" s="201"/>
      <c r="AJ901" s="273">
        <f ca="1">(COUNTA(OFFSET(D901,0,WEEKDAY($A$3,2)):AF901))+IF(AND((_xlfn.DAYS((EOMONTH($A$3,0)),$A$3)=27),(WEEKDAY($A$3,2))=1),0,(COUNTA(E901:(OFFSET(D901,0,(_xlfn.DAYS((EOMONTH($A$3,0)),$A$3))+(WEEKDAY($A$3,2))-28)))))</f>
        <v>4</v>
      </c>
    </row>
    <row r="902" spans="1:36" x14ac:dyDescent="0.25">
      <c r="A902" s="200" t="s">
        <v>216</v>
      </c>
      <c r="B902" s="177" t="s">
        <v>350</v>
      </c>
      <c r="C902" s="177">
        <v>2</v>
      </c>
      <c r="D902" s="177">
        <v>216</v>
      </c>
      <c r="E902" s="183" t="s">
        <v>495</v>
      </c>
      <c r="F902" s="174"/>
      <c r="G902" s="174"/>
      <c r="H902" s="174"/>
      <c r="I902" s="174"/>
      <c r="J902" s="175"/>
      <c r="K902" s="175"/>
      <c r="L902" s="174"/>
      <c r="M902" s="174"/>
      <c r="N902" s="174"/>
      <c r="O902" s="174"/>
      <c r="P902" s="174"/>
      <c r="Q902" s="175"/>
      <c r="R902" s="175"/>
      <c r="S902" s="183" t="s">
        <v>495</v>
      </c>
      <c r="T902" s="174"/>
      <c r="U902" s="174"/>
      <c r="V902" s="174"/>
      <c r="W902" s="174"/>
      <c r="X902" s="175"/>
      <c r="Y902" s="175"/>
      <c r="Z902" s="174"/>
      <c r="AA902" s="174"/>
      <c r="AB902" s="174"/>
      <c r="AC902" s="174"/>
      <c r="AD902" s="174"/>
      <c r="AE902" s="175"/>
      <c r="AF902" s="176"/>
      <c r="AG902" s="185"/>
      <c r="AH902" s="185"/>
      <c r="AI902" s="201"/>
      <c r="AJ902" s="273">
        <f ca="1">(COUNTA(OFFSET(D902,0,WEEKDAY($A$3,2)):AF902))+IF(AND((_xlfn.DAYS((EOMONTH($A$3,0)),$A$3)=27),(WEEKDAY($A$3,2))=1),0,(COUNTA(E902:(OFFSET(D902,0,(_xlfn.DAYS((EOMONTH($A$3,0)),$A$3))+(WEEKDAY($A$3,2))-28)))))</f>
        <v>2</v>
      </c>
    </row>
    <row r="903" spans="1:36" x14ac:dyDescent="0.25">
      <c r="A903" s="200" t="s">
        <v>216</v>
      </c>
      <c r="B903" s="177" t="s">
        <v>391</v>
      </c>
      <c r="C903" s="177">
        <v>1</v>
      </c>
      <c r="D903" s="177">
        <v>347</v>
      </c>
      <c r="E903" s="183" t="s">
        <v>495</v>
      </c>
      <c r="F903" s="174"/>
      <c r="G903" s="174"/>
      <c r="H903" s="174"/>
      <c r="I903" s="174"/>
      <c r="J903" s="175"/>
      <c r="K903" s="175"/>
      <c r="L903" s="174"/>
      <c r="M903" s="174"/>
      <c r="N903" s="174"/>
      <c r="O903" s="174"/>
      <c r="P903" s="174"/>
      <c r="Q903" s="175"/>
      <c r="R903" s="175"/>
      <c r="S903" s="174"/>
      <c r="T903" s="174"/>
      <c r="U903" s="174"/>
      <c r="V903" s="174"/>
      <c r="W903" s="174"/>
      <c r="X903" s="175"/>
      <c r="Y903" s="175"/>
      <c r="Z903" s="174"/>
      <c r="AA903" s="174"/>
      <c r="AB903" s="174"/>
      <c r="AC903" s="174"/>
      <c r="AD903" s="174"/>
      <c r="AE903" s="175"/>
      <c r="AF903" s="176"/>
      <c r="AG903" s="185"/>
      <c r="AH903" s="185"/>
      <c r="AI903" s="201"/>
      <c r="AJ903" s="273">
        <f ca="1">(COUNTA(OFFSET(D903,0,WEEKDAY($A$3,2)):AF903))+IF(AND((_xlfn.DAYS((EOMONTH($A$3,0)),$A$3)=27),(WEEKDAY($A$3,2))=1),0,(COUNTA(E903:(OFFSET(D903,0,(_xlfn.DAYS((EOMONTH($A$3,0)),$A$3))+(WEEKDAY($A$3,2))-28)))))</f>
        <v>1</v>
      </c>
    </row>
    <row r="904" spans="1:36" x14ac:dyDescent="0.25">
      <c r="A904" s="200" t="s">
        <v>107</v>
      </c>
      <c r="B904" s="177" t="s">
        <v>347</v>
      </c>
      <c r="C904" s="177">
        <v>4</v>
      </c>
      <c r="D904" s="177">
        <v>2</v>
      </c>
      <c r="E904" s="183" t="s">
        <v>495</v>
      </c>
      <c r="F904" s="174"/>
      <c r="G904" s="174"/>
      <c r="H904" s="174"/>
      <c r="I904" s="174"/>
      <c r="J904" s="175"/>
      <c r="K904" s="175"/>
      <c r="L904" s="183" t="s">
        <v>495</v>
      </c>
      <c r="M904" s="174"/>
      <c r="N904" s="174"/>
      <c r="O904" s="174"/>
      <c r="P904" s="174"/>
      <c r="Q904" s="175"/>
      <c r="R904" s="175"/>
      <c r="S904" s="183" t="s">
        <v>495</v>
      </c>
      <c r="T904" s="174"/>
      <c r="U904" s="174"/>
      <c r="V904" s="174"/>
      <c r="W904" s="174"/>
      <c r="X904" s="175"/>
      <c r="Y904" s="175"/>
      <c r="Z904" s="183" t="s">
        <v>495</v>
      </c>
      <c r="AA904" s="174"/>
      <c r="AB904" s="174"/>
      <c r="AC904" s="174"/>
      <c r="AD904" s="174"/>
      <c r="AE904" s="175"/>
      <c r="AF904" s="176"/>
      <c r="AG904" s="185"/>
      <c r="AH904" s="185"/>
      <c r="AI904" s="201"/>
      <c r="AJ904" s="273">
        <f ca="1">(COUNTA(OFFSET(D904,0,WEEKDAY($A$3,2)):AF904))+IF(AND((_xlfn.DAYS((EOMONTH($A$3,0)),$A$3)=27),(WEEKDAY($A$3,2))=1),0,(COUNTA(E904:(OFFSET(D904,0,(_xlfn.DAYS((EOMONTH($A$3,0)),$A$3))+(WEEKDAY($A$3,2))-28)))))</f>
        <v>4</v>
      </c>
    </row>
    <row r="905" spans="1:36" x14ac:dyDescent="0.25">
      <c r="A905" s="200" t="s">
        <v>107</v>
      </c>
      <c r="B905" s="177" t="s">
        <v>347</v>
      </c>
      <c r="C905" s="177">
        <v>20</v>
      </c>
      <c r="D905" s="177">
        <v>1</v>
      </c>
      <c r="E905" s="183" t="s">
        <v>495</v>
      </c>
      <c r="F905" s="183" t="s">
        <v>495</v>
      </c>
      <c r="G905" s="183" t="s">
        <v>495</v>
      </c>
      <c r="H905" s="183" t="s">
        <v>495</v>
      </c>
      <c r="I905" s="183" t="s">
        <v>495</v>
      </c>
      <c r="J905" s="175"/>
      <c r="K905" s="175"/>
      <c r="L905" s="183" t="s">
        <v>495</v>
      </c>
      <c r="M905" s="183" t="s">
        <v>495</v>
      </c>
      <c r="N905" s="183" t="s">
        <v>495</v>
      </c>
      <c r="O905" s="183" t="s">
        <v>495</v>
      </c>
      <c r="P905" s="183" t="s">
        <v>495</v>
      </c>
      <c r="Q905" s="175"/>
      <c r="R905" s="175"/>
      <c r="S905" s="183" t="s">
        <v>495</v>
      </c>
      <c r="T905" s="183" t="s">
        <v>495</v>
      </c>
      <c r="U905" s="183" t="s">
        <v>495</v>
      </c>
      <c r="V905" s="183" t="s">
        <v>495</v>
      </c>
      <c r="W905" s="183" t="s">
        <v>495</v>
      </c>
      <c r="X905" s="175"/>
      <c r="Y905" s="175"/>
      <c r="Z905" s="183" t="s">
        <v>495</v>
      </c>
      <c r="AA905" s="183" t="s">
        <v>495</v>
      </c>
      <c r="AB905" s="183" t="s">
        <v>495</v>
      </c>
      <c r="AC905" s="183" t="s">
        <v>495</v>
      </c>
      <c r="AD905" s="183" t="s">
        <v>495</v>
      </c>
      <c r="AE905" s="175"/>
      <c r="AF905" s="176"/>
      <c r="AG905" s="185"/>
      <c r="AH905" s="185"/>
      <c r="AI905" s="201"/>
      <c r="AJ905" s="273">
        <f ca="1">(COUNTA(OFFSET(D905,0,WEEKDAY($A$3,2)):AF905))+IF(AND((_xlfn.DAYS((EOMONTH($A$3,0)),$A$3)=27),(WEEKDAY($A$3,2))=1),0,(COUNTA(E905:(OFFSET(D905,0,(_xlfn.DAYS((EOMONTH($A$3,0)),$A$3))+(WEEKDAY($A$3,2))-28)))))</f>
        <v>20</v>
      </c>
    </row>
    <row r="906" spans="1:36" x14ac:dyDescent="0.25">
      <c r="A906" s="200" t="s">
        <v>107</v>
      </c>
      <c r="B906" s="177" t="s">
        <v>348</v>
      </c>
      <c r="C906" s="177">
        <v>12</v>
      </c>
      <c r="D906" s="177">
        <v>1</v>
      </c>
      <c r="E906" s="183" t="s">
        <v>495</v>
      </c>
      <c r="F906" s="174"/>
      <c r="G906" s="183" t="s">
        <v>495</v>
      </c>
      <c r="H906" s="174"/>
      <c r="I906" s="183" t="s">
        <v>495</v>
      </c>
      <c r="J906" s="175"/>
      <c r="K906" s="175"/>
      <c r="L906" s="183" t="s">
        <v>495</v>
      </c>
      <c r="M906" s="174"/>
      <c r="N906" s="183" t="s">
        <v>495</v>
      </c>
      <c r="O906" s="174"/>
      <c r="P906" s="183" t="s">
        <v>495</v>
      </c>
      <c r="Q906" s="175"/>
      <c r="R906" s="175"/>
      <c r="S906" s="183" t="s">
        <v>495</v>
      </c>
      <c r="T906" s="174"/>
      <c r="U906" s="183" t="s">
        <v>495</v>
      </c>
      <c r="V906" s="174"/>
      <c r="W906" s="183" t="s">
        <v>495</v>
      </c>
      <c r="X906" s="175"/>
      <c r="Y906" s="175"/>
      <c r="Z906" s="183" t="s">
        <v>495</v>
      </c>
      <c r="AA906" s="174"/>
      <c r="AB906" s="183" t="s">
        <v>495</v>
      </c>
      <c r="AC906" s="174"/>
      <c r="AD906" s="183" t="s">
        <v>495</v>
      </c>
      <c r="AE906" s="175"/>
      <c r="AF906" s="176"/>
      <c r="AG906" s="185"/>
      <c r="AH906" s="185"/>
      <c r="AI906" s="201"/>
      <c r="AJ906" s="273">
        <f ca="1">(COUNTA(OFFSET(D906,0,WEEKDAY($A$3,2)):AF906))+IF(AND((_xlfn.DAYS((EOMONTH($A$3,0)),$A$3)=27),(WEEKDAY($A$3,2))=1),0,(COUNTA(E906:(OFFSET(D906,0,(_xlfn.DAYS((EOMONTH($A$3,0)),$A$3))+(WEEKDAY($A$3,2))-28)))))</f>
        <v>12</v>
      </c>
    </row>
    <row r="907" spans="1:36" x14ac:dyDescent="0.25">
      <c r="A907" s="200" t="s">
        <v>107</v>
      </c>
      <c r="B907" s="177" t="s">
        <v>350</v>
      </c>
      <c r="C907" s="177">
        <v>4</v>
      </c>
      <c r="D907" s="177">
        <v>25</v>
      </c>
      <c r="E907" s="183" t="s">
        <v>495</v>
      </c>
      <c r="F907" s="174"/>
      <c r="G907" s="174"/>
      <c r="H907" s="174"/>
      <c r="I907" s="174"/>
      <c r="J907" s="175"/>
      <c r="K907" s="175"/>
      <c r="L907" s="183" t="s">
        <v>495</v>
      </c>
      <c r="M907" s="174"/>
      <c r="N907" s="174"/>
      <c r="O907" s="174"/>
      <c r="P907" s="174"/>
      <c r="Q907" s="175"/>
      <c r="R907" s="175"/>
      <c r="S907" s="183" t="s">
        <v>495</v>
      </c>
      <c r="T907" s="174"/>
      <c r="U907" s="174"/>
      <c r="V907" s="174"/>
      <c r="W907" s="174"/>
      <c r="X907" s="175"/>
      <c r="Y907" s="175"/>
      <c r="Z907" s="183" t="s">
        <v>495</v>
      </c>
      <c r="AA907" s="174"/>
      <c r="AB907" s="174"/>
      <c r="AC907" s="174"/>
      <c r="AD907" s="174"/>
      <c r="AE907" s="175"/>
      <c r="AF907" s="176"/>
      <c r="AG907" s="185"/>
      <c r="AH907" s="185"/>
      <c r="AI907" s="201"/>
      <c r="AJ907" s="273">
        <f ca="1">(COUNTA(OFFSET(D907,0,WEEKDAY($A$3,2)):AF907))+IF(AND((_xlfn.DAYS((EOMONTH($A$3,0)),$A$3)=27),(WEEKDAY($A$3,2))=1),0,(COUNTA(E907:(OFFSET(D907,0,(_xlfn.DAYS((EOMONTH($A$3,0)),$A$3))+(WEEKDAY($A$3,2))-28)))))</f>
        <v>4</v>
      </c>
    </row>
    <row r="908" spans="1:36" x14ac:dyDescent="0.25">
      <c r="A908" s="200" t="s">
        <v>107</v>
      </c>
      <c r="B908" s="177" t="s">
        <v>350</v>
      </c>
      <c r="C908" s="177">
        <v>12</v>
      </c>
      <c r="D908" s="177">
        <v>110</v>
      </c>
      <c r="E908" s="183" t="s">
        <v>495</v>
      </c>
      <c r="F908" s="174"/>
      <c r="G908" s="183" t="s">
        <v>495</v>
      </c>
      <c r="H908" s="174"/>
      <c r="I908" s="183" t="s">
        <v>495</v>
      </c>
      <c r="J908" s="175"/>
      <c r="K908" s="175"/>
      <c r="L908" s="183" t="s">
        <v>495</v>
      </c>
      <c r="M908" s="174"/>
      <c r="N908" s="183" t="s">
        <v>495</v>
      </c>
      <c r="O908" s="174"/>
      <c r="P908" s="183" t="s">
        <v>495</v>
      </c>
      <c r="Q908" s="175"/>
      <c r="R908" s="175"/>
      <c r="S908" s="183" t="s">
        <v>495</v>
      </c>
      <c r="T908" s="174"/>
      <c r="U908" s="183" t="s">
        <v>495</v>
      </c>
      <c r="V908" s="174"/>
      <c r="W908" s="183" t="s">
        <v>495</v>
      </c>
      <c r="X908" s="175"/>
      <c r="Y908" s="175"/>
      <c r="Z908" s="183" t="s">
        <v>495</v>
      </c>
      <c r="AA908" s="174"/>
      <c r="AB908" s="183" t="s">
        <v>495</v>
      </c>
      <c r="AC908" s="174"/>
      <c r="AD908" s="183" t="s">
        <v>495</v>
      </c>
      <c r="AE908" s="175"/>
      <c r="AF908" s="176"/>
      <c r="AG908" s="185"/>
      <c r="AH908" s="185"/>
      <c r="AI908" s="201"/>
      <c r="AJ908" s="273">
        <f ca="1">(COUNTA(OFFSET(D908,0,WEEKDAY($A$3,2)):AF908))+IF(AND((_xlfn.DAYS((EOMONTH($A$3,0)),$A$3)=27),(WEEKDAY($A$3,2))=1),0,(COUNTA(E908:(OFFSET(D908,0,(_xlfn.DAYS((EOMONTH($A$3,0)),$A$3))+(WEEKDAY($A$3,2))-28)))))</f>
        <v>12</v>
      </c>
    </row>
    <row r="909" spans="1:36" x14ac:dyDescent="0.25">
      <c r="A909" s="200" t="s">
        <v>107</v>
      </c>
      <c r="B909" s="177" t="s">
        <v>391</v>
      </c>
      <c r="C909" s="177">
        <v>1</v>
      </c>
      <c r="D909" s="177">
        <v>165</v>
      </c>
      <c r="E909" s="183" t="s">
        <v>495</v>
      </c>
      <c r="F909" s="174"/>
      <c r="G909" s="174"/>
      <c r="H909" s="174"/>
      <c r="I909" s="174"/>
      <c r="J909" s="175"/>
      <c r="K909" s="175"/>
      <c r="L909" s="174"/>
      <c r="M909" s="174"/>
      <c r="N909" s="174"/>
      <c r="O909" s="174"/>
      <c r="P909" s="174"/>
      <c r="Q909" s="175"/>
      <c r="R909" s="175"/>
      <c r="S909" s="174"/>
      <c r="T909" s="174"/>
      <c r="U909" s="174"/>
      <c r="V909" s="174"/>
      <c r="W909" s="174"/>
      <c r="X909" s="175"/>
      <c r="Y909" s="175"/>
      <c r="Z909" s="174"/>
      <c r="AA909" s="174"/>
      <c r="AB909" s="174"/>
      <c r="AC909" s="174"/>
      <c r="AD909" s="174"/>
      <c r="AE909" s="175"/>
      <c r="AF909" s="176"/>
      <c r="AG909" s="185"/>
      <c r="AH909" s="185"/>
      <c r="AI909" s="201"/>
      <c r="AJ909" s="273">
        <f ca="1">(COUNTA(OFFSET(D909,0,WEEKDAY($A$3,2)):AF909))+IF(AND((_xlfn.DAYS((EOMONTH($A$3,0)),$A$3)=27),(WEEKDAY($A$3,2))=1),0,(COUNTA(E909:(OFFSET(D909,0,(_xlfn.DAYS((EOMONTH($A$3,0)),$A$3))+(WEEKDAY($A$3,2))-28)))))</f>
        <v>1</v>
      </c>
    </row>
    <row r="910" spans="1:36" x14ac:dyDescent="0.25">
      <c r="A910" s="200" t="s">
        <v>217</v>
      </c>
      <c r="B910" s="177" t="s">
        <v>346</v>
      </c>
      <c r="C910" s="177">
        <v>2</v>
      </c>
      <c r="D910" s="177">
        <v>6</v>
      </c>
      <c r="E910" s="183" t="s">
        <v>495</v>
      </c>
      <c r="F910" s="174"/>
      <c r="G910" s="174"/>
      <c r="H910" s="174"/>
      <c r="I910" s="174"/>
      <c r="J910" s="175"/>
      <c r="K910" s="175"/>
      <c r="L910" s="174"/>
      <c r="M910" s="174"/>
      <c r="N910" s="174"/>
      <c r="O910" s="174"/>
      <c r="P910" s="174"/>
      <c r="Q910" s="175"/>
      <c r="R910" s="175"/>
      <c r="S910" s="183" t="s">
        <v>495</v>
      </c>
      <c r="T910" s="174"/>
      <c r="U910" s="174"/>
      <c r="V910" s="174"/>
      <c r="W910" s="174"/>
      <c r="X910" s="175"/>
      <c r="Y910" s="175"/>
      <c r="Z910" s="174"/>
      <c r="AA910" s="174"/>
      <c r="AB910" s="174"/>
      <c r="AC910" s="174"/>
      <c r="AD910" s="174"/>
      <c r="AE910" s="175"/>
      <c r="AF910" s="176"/>
      <c r="AG910" s="185"/>
      <c r="AH910" s="185"/>
      <c r="AI910" s="201"/>
      <c r="AJ910" s="273">
        <f ca="1">(COUNTA(OFFSET(D910,0,WEEKDAY($A$3,2)):AF910))+IF(AND((_xlfn.DAYS((EOMONTH($A$3,0)),$A$3)=27),(WEEKDAY($A$3,2))=1),0,(COUNTA(E910:(OFFSET(D910,0,(_xlfn.DAYS((EOMONTH($A$3,0)),$A$3))+(WEEKDAY($A$3,2))-28)))))</f>
        <v>2</v>
      </c>
    </row>
    <row r="911" spans="1:36" x14ac:dyDescent="0.25">
      <c r="A911" s="200" t="s">
        <v>217</v>
      </c>
      <c r="B911" s="177" t="s">
        <v>347</v>
      </c>
      <c r="C911" s="177">
        <v>4</v>
      </c>
      <c r="D911" s="177">
        <v>1</v>
      </c>
      <c r="E911" s="183" t="s">
        <v>495</v>
      </c>
      <c r="F911" s="174"/>
      <c r="G911" s="174"/>
      <c r="H911" s="174"/>
      <c r="I911" s="174"/>
      <c r="J911" s="175"/>
      <c r="K911" s="175"/>
      <c r="L911" s="183" t="s">
        <v>495</v>
      </c>
      <c r="M911" s="174"/>
      <c r="N911" s="174"/>
      <c r="O911" s="174"/>
      <c r="P911" s="174"/>
      <c r="Q911" s="175"/>
      <c r="R911" s="175"/>
      <c r="S911" s="183" t="s">
        <v>495</v>
      </c>
      <c r="T911" s="174"/>
      <c r="U911" s="174"/>
      <c r="V911" s="174"/>
      <c r="W911" s="174"/>
      <c r="X911" s="175"/>
      <c r="Y911" s="175"/>
      <c r="Z911" s="183" t="s">
        <v>495</v>
      </c>
      <c r="AA911" s="174"/>
      <c r="AB911" s="174"/>
      <c r="AC911" s="174"/>
      <c r="AD911" s="174"/>
      <c r="AE911" s="175"/>
      <c r="AF911" s="176"/>
      <c r="AG911" s="185"/>
      <c r="AH911" s="185"/>
      <c r="AI911" s="201"/>
      <c r="AJ911" s="273">
        <f ca="1">(COUNTA(OFFSET(D911,0,WEEKDAY($A$3,2)):AF911))+IF(AND((_xlfn.DAYS((EOMONTH($A$3,0)),$A$3)=27),(WEEKDAY($A$3,2))=1),0,(COUNTA(E911:(OFFSET(D911,0,(_xlfn.DAYS((EOMONTH($A$3,0)),$A$3))+(WEEKDAY($A$3,2))-28)))))</f>
        <v>4</v>
      </c>
    </row>
    <row r="912" spans="1:36" x14ac:dyDescent="0.25">
      <c r="A912" s="200" t="s">
        <v>217</v>
      </c>
      <c r="B912" s="177" t="s">
        <v>350</v>
      </c>
      <c r="C912" s="177">
        <v>2</v>
      </c>
      <c r="D912" s="177">
        <v>117</v>
      </c>
      <c r="E912" s="183" t="s">
        <v>495</v>
      </c>
      <c r="F912" s="174"/>
      <c r="G912" s="174"/>
      <c r="H912" s="174"/>
      <c r="I912" s="174"/>
      <c r="J912" s="175"/>
      <c r="K912" s="175"/>
      <c r="L912" s="174"/>
      <c r="M912" s="174"/>
      <c r="N912" s="174"/>
      <c r="O912" s="174"/>
      <c r="P912" s="174"/>
      <c r="Q912" s="175"/>
      <c r="R912" s="175"/>
      <c r="S912" s="183" t="s">
        <v>495</v>
      </c>
      <c r="T912" s="174"/>
      <c r="U912" s="174"/>
      <c r="V912" s="174"/>
      <c r="W912" s="174"/>
      <c r="X912" s="175"/>
      <c r="Y912" s="175"/>
      <c r="Z912" s="174"/>
      <c r="AA912" s="174"/>
      <c r="AB912" s="174"/>
      <c r="AC912" s="174"/>
      <c r="AD912" s="174"/>
      <c r="AE912" s="175"/>
      <c r="AF912" s="176"/>
      <c r="AG912" s="185"/>
      <c r="AH912" s="185"/>
      <c r="AI912" s="201"/>
      <c r="AJ912" s="273">
        <f ca="1">(COUNTA(OFFSET(D912,0,WEEKDAY($A$3,2)):AF912))+IF(AND((_xlfn.DAYS((EOMONTH($A$3,0)),$A$3)=27),(WEEKDAY($A$3,2))=1),0,(COUNTA(E912:(OFFSET(D912,0,(_xlfn.DAYS((EOMONTH($A$3,0)),$A$3))+(WEEKDAY($A$3,2))-28)))))</f>
        <v>2</v>
      </c>
    </row>
    <row r="913" spans="1:36" x14ac:dyDescent="0.25">
      <c r="A913" s="200" t="s">
        <v>217</v>
      </c>
      <c r="B913" s="177" t="s">
        <v>391</v>
      </c>
      <c r="C913" s="177">
        <v>1</v>
      </c>
      <c r="D913" s="177">
        <v>117</v>
      </c>
      <c r="E913" s="183" t="s">
        <v>495</v>
      </c>
      <c r="F913" s="174"/>
      <c r="G913" s="174"/>
      <c r="H913" s="174"/>
      <c r="I913" s="174"/>
      <c r="J913" s="175"/>
      <c r="K913" s="175"/>
      <c r="L913" s="174"/>
      <c r="M913" s="174"/>
      <c r="N913" s="174"/>
      <c r="O913" s="174"/>
      <c r="P913" s="174"/>
      <c r="Q913" s="175"/>
      <c r="R913" s="175"/>
      <c r="S913" s="174"/>
      <c r="T913" s="174"/>
      <c r="U913" s="174"/>
      <c r="V913" s="174"/>
      <c r="W913" s="174"/>
      <c r="X913" s="175"/>
      <c r="Y913" s="175"/>
      <c r="Z913" s="174"/>
      <c r="AA913" s="174"/>
      <c r="AB913" s="174"/>
      <c r="AC913" s="174"/>
      <c r="AD913" s="174"/>
      <c r="AE913" s="175"/>
      <c r="AF913" s="176"/>
      <c r="AG913" s="185"/>
      <c r="AH913" s="185"/>
      <c r="AI913" s="201"/>
      <c r="AJ913" s="273">
        <f ca="1">(COUNTA(OFFSET(D913,0,WEEKDAY($A$3,2)):AF913))+IF(AND((_xlfn.DAYS((EOMONTH($A$3,0)),$A$3)=27),(WEEKDAY($A$3,2))=1),0,(COUNTA(E913:(OFFSET(D913,0,(_xlfn.DAYS((EOMONTH($A$3,0)),$A$3))+(WEEKDAY($A$3,2))-28)))))</f>
        <v>1</v>
      </c>
    </row>
    <row r="914" spans="1:36" x14ac:dyDescent="0.25">
      <c r="A914" s="200" t="s">
        <v>218</v>
      </c>
      <c r="B914" s="177" t="s">
        <v>350</v>
      </c>
      <c r="C914" s="177">
        <v>4</v>
      </c>
      <c r="D914" s="177">
        <v>705</v>
      </c>
      <c r="E914" s="183" t="s">
        <v>495</v>
      </c>
      <c r="F914" s="174"/>
      <c r="G914" s="174"/>
      <c r="H914" s="174"/>
      <c r="I914" s="174"/>
      <c r="J914" s="175"/>
      <c r="K914" s="175"/>
      <c r="L914" s="183" t="s">
        <v>495</v>
      </c>
      <c r="M914" s="174"/>
      <c r="N914" s="174"/>
      <c r="O914" s="174"/>
      <c r="P914" s="174"/>
      <c r="Q914" s="175"/>
      <c r="R914" s="175"/>
      <c r="S914" s="183" t="s">
        <v>495</v>
      </c>
      <c r="T914" s="174"/>
      <c r="U914" s="174"/>
      <c r="V914" s="174"/>
      <c r="W914" s="174"/>
      <c r="X914" s="175"/>
      <c r="Y914" s="175"/>
      <c r="Z914" s="183" t="s">
        <v>495</v>
      </c>
      <c r="AA914" s="174"/>
      <c r="AB914" s="174"/>
      <c r="AC914" s="174"/>
      <c r="AD914" s="174"/>
      <c r="AE914" s="175"/>
      <c r="AF914" s="176"/>
      <c r="AG914" s="185"/>
      <c r="AH914" s="185"/>
      <c r="AI914" s="201"/>
      <c r="AJ914" s="273">
        <f ca="1">(COUNTA(OFFSET(D914,0,WEEKDAY($A$3,2)):AF914))+IF(AND((_xlfn.DAYS((EOMONTH($A$3,0)),$A$3)=27),(WEEKDAY($A$3,2))=1),0,(COUNTA(E914:(OFFSET(D914,0,(_xlfn.DAYS((EOMONTH($A$3,0)),$A$3))+(WEEKDAY($A$3,2))-28)))))</f>
        <v>4</v>
      </c>
    </row>
    <row r="915" spans="1:36" x14ac:dyDescent="0.25">
      <c r="A915" s="200" t="s">
        <v>218</v>
      </c>
      <c r="B915" s="177" t="s">
        <v>391</v>
      </c>
      <c r="C915" s="177">
        <v>1</v>
      </c>
      <c r="D915" s="177">
        <v>293</v>
      </c>
      <c r="E915" s="183" t="s">
        <v>495</v>
      </c>
      <c r="F915" s="174"/>
      <c r="G915" s="174"/>
      <c r="H915" s="174"/>
      <c r="I915" s="174"/>
      <c r="J915" s="175"/>
      <c r="K915" s="175"/>
      <c r="L915" s="174"/>
      <c r="M915" s="174"/>
      <c r="N915" s="174"/>
      <c r="O915" s="174"/>
      <c r="P915" s="174"/>
      <c r="Q915" s="175"/>
      <c r="R915" s="175"/>
      <c r="S915" s="174"/>
      <c r="T915" s="174"/>
      <c r="U915" s="174"/>
      <c r="V915" s="174"/>
      <c r="W915" s="174"/>
      <c r="X915" s="175"/>
      <c r="Y915" s="175"/>
      <c r="Z915" s="174"/>
      <c r="AA915" s="174"/>
      <c r="AB915" s="174"/>
      <c r="AC915" s="174"/>
      <c r="AD915" s="174"/>
      <c r="AE915" s="175"/>
      <c r="AF915" s="176"/>
      <c r="AG915" s="185"/>
      <c r="AH915" s="185"/>
      <c r="AI915" s="201"/>
      <c r="AJ915" s="273">
        <f ca="1">(COUNTA(OFFSET(D915,0,WEEKDAY($A$3,2)):AF915))+IF(AND((_xlfn.DAYS((EOMONTH($A$3,0)),$A$3)=27),(WEEKDAY($A$3,2))=1),0,(COUNTA(E915:(OFFSET(D915,0,(_xlfn.DAYS((EOMONTH($A$3,0)),$A$3))+(WEEKDAY($A$3,2))-28)))))</f>
        <v>1</v>
      </c>
    </row>
    <row r="916" spans="1:36" x14ac:dyDescent="0.25">
      <c r="A916" s="200" t="s">
        <v>219</v>
      </c>
      <c r="B916" s="177" t="s">
        <v>346</v>
      </c>
      <c r="C916" s="177">
        <v>2</v>
      </c>
      <c r="D916" s="177">
        <v>12</v>
      </c>
      <c r="E916" s="183" t="s">
        <v>495</v>
      </c>
      <c r="F916" s="174"/>
      <c r="G916" s="174"/>
      <c r="H916" s="174"/>
      <c r="I916" s="174"/>
      <c r="J916" s="175"/>
      <c r="K916" s="175"/>
      <c r="L916" s="174"/>
      <c r="M916" s="174"/>
      <c r="N916" s="174"/>
      <c r="O916" s="174"/>
      <c r="P916" s="174"/>
      <c r="Q916" s="175"/>
      <c r="R916" s="175"/>
      <c r="S916" s="183" t="s">
        <v>495</v>
      </c>
      <c r="T916" s="174"/>
      <c r="U916" s="174"/>
      <c r="V916" s="174"/>
      <c r="W916" s="174"/>
      <c r="X916" s="175"/>
      <c r="Y916" s="175"/>
      <c r="Z916" s="174"/>
      <c r="AA916" s="174"/>
      <c r="AB916" s="174"/>
      <c r="AC916" s="174"/>
      <c r="AD916" s="174"/>
      <c r="AE916" s="175"/>
      <c r="AF916" s="176"/>
      <c r="AG916" s="185"/>
      <c r="AH916" s="185"/>
      <c r="AI916" s="201"/>
      <c r="AJ916" s="273">
        <f ca="1">(COUNTA(OFFSET(D916,0,WEEKDAY($A$3,2)):AF916))+IF(AND((_xlfn.DAYS((EOMONTH($A$3,0)),$A$3)=27),(WEEKDAY($A$3,2))=1),0,(COUNTA(E916:(OFFSET(D916,0,(_xlfn.DAYS((EOMONTH($A$3,0)),$A$3))+(WEEKDAY($A$3,2))-28)))))</f>
        <v>2</v>
      </c>
    </row>
    <row r="917" spans="1:36" x14ac:dyDescent="0.25">
      <c r="A917" s="200" t="s">
        <v>219</v>
      </c>
      <c r="B917" s="177" t="s">
        <v>347</v>
      </c>
      <c r="C917" s="177">
        <v>4</v>
      </c>
      <c r="D917" s="177">
        <v>1</v>
      </c>
      <c r="E917" s="183" t="s">
        <v>495</v>
      </c>
      <c r="F917" s="174"/>
      <c r="G917" s="174"/>
      <c r="H917" s="174"/>
      <c r="I917" s="174"/>
      <c r="J917" s="175"/>
      <c r="K917" s="175"/>
      <c r="L917" s="183" t="s">
        <v>495</v>
      </c>
      <c r="M917" s="174"/>
      <c r="N917" s="174"/>
      <c r="O917" s="174"/>
      <c r="P917" s="174"/>
      <c r="Q917" s="175"/>
      <c r="R917" s="175"/>
      <c r="S917" s="183" t="s">
        <v>495</v>
      </c>
      <c r="T917" s="174"/>
      <c r="U917" s="174"/>
      <c r="V917" s="174"/>
      <c r="W917" s="174"/>
      <c r="X917" s="175"/>
      <c r="Y917" s="175"/>
      <c r="Z917" s="183" t="s">
        <v>495</v>
      </c>
      <c r="AA917" s="174"/>
      <c r="AB917" s="174"/>
      <c r="AC917" s="174"/>
      <c r="AD917" s="174"/>
      <c r="AE917" s="175"/>
      <c r="AF917" s="176"/>
      <c r="AG917" s="185"/>
      <c r="AH917" s="185"/>
      <c r="AI917" s="201"/>
      <c r="AJ917" s="273">
        <f ca="1">(COUNTA(OFFSET(D917,0,WEEKDAY($A$3,2)):AF917))+IF(AND((_xlfn.DAYS((EOMONTH($A$3,0)),$A$3)=27),(WEEKDAY($A$3,2))=1),0,(COUNTA(E917:(OFFSET(D917,0,(_xlfn.DAYS((EOMONTH($A$3,0)),$A$3))+(WEEKDAY($A$3,2))-28)))))</f>
        <v>4</v>
      </c>
    </row>
    <row r="918" spans="1:36" x14ac:dyDescent="0.25">
      <c r="A918" s="200" t="s">
        <v>219</v>
      </c>
      <c r="B918" s="177" t="s">
        <v>350</v>
      </c>
      <c r="C918" s="177">
        <v>2</v>
      </c>
      <c r="D918" s="177">
        <v>100</v>
      </c>
      <c r="E918" s="183" t="s">
        <v>495</v>
      </c>
      <c r="F918" s="174"/>
      <c r="G918" s="174"/>
      <c r="H918" s="174"/>
      <c r="I918" s="174"/>
      <c r="J918" s="175"/>
      <c r="K918" s="175"/>
      <c r="L918" s="174"/>
      <c r="M918" s="174"/>
      <c r="N918" s="174"/>
      <c r="O918" s="174"/>
      <c r="P918" s="174"/>
      <c r="Q918" s="175"/>
      <c r="R918" s="175"/>
      <c r="S918" s="183" t="s">
        <v>495</v>
      </c>
      <c r="T918" s="174"/>
      <c r="U918" s="174"/>
      <c r="V918" s="174"/>
      <c r="W918" s="174"/>
      <c r="X918" s="175"/>
      <c r="Y918" s="175"/>
      <c r="Z918" s="174"/>
      <c r="AA918" s="174"/>
      <c r="AB918" s="174"/>
      <c r="AC918" s="174"/>
      <c r="AD918" s="174"/>
      <c r="AE918" s="175"/>
      <c r="AF918" s="176"/>
      <c r="AG918" s="185"/>
      <c r="AH918" s="185"/>
      <c r="AI918" s="201"/>
      <c r="AJ918" s="273">
        <f ca="1">(COUNTA(OFFSET(D918,0,WEEKDAY($A$3,2)):AF918))+IF(AND((_xlfn.DAYS((EOMONTH($A$3,0)),$A$3)=27),(WEEKDAY($A$3,2))=1),0,(COUNTA(E918:(OFFSET(D918,0,(_xlfn.DAYS((EOMONTH($A$3,0)),$A$3))+(WEEKDAY($A$3,2))-28)))))</f>
        <v>2</v>
      </c>
    </row>
    <row r="919" spans="1:36" x14ac:dyDescent="0.25">
      <c r="A919" s="200" t="s">
        <v>219</v>
      </c>
      <c r="B919" s="177" t="s">
        <v>391</v>
      </c>
      <c r="C919" s="177">
        <v>1</v>
      </c>
      <c r="D919" s="177">
        <v>200</v>
      </c>
      <c r="E919" s="183" t="s">
        <v>495</v>
      </c>
      <c r="F919" s="174"/>
      <c r="G919" s="174"/>
      <c r="H919" s="174"/>
      <c r="I919" s="174"/>
      <c r="J919" s="175"/>
      <c r="K919" s="175"/>
      <c r="L919" s="174"/>
      <c r="M919" s="174"/>
      <c r="N919" s="174"/>
      <c r="O919" s="174"/>
      <c r="P919" s="174"/>
      <c r="Q919" s="175"/>
      <c r="R919" s="175"/>
      <c r="S919" s="174"/>
      <c r="T919" s="174"/>
      <c r="U919" s="174"/>
      <c r="V919" s="174"/>
      <c r="W919" s="174"/>
      <c r="X919" s="175"/>
      <c r="Y919" s="175"/>
      <c r="Z919" s="174"/>
      <c r="AA919" s="174"/>
      <c r="AB919" s="174"/>
      <c r="AC919" s="174"/>
      <c r="AD919" s="174"/>
      <c r="AE919" s="175"/>
      <c r="AF919" s="176"/>
      <c r="AG919" s="185"/>
      <c r="AH919" s="185"/>
      <c r="AI919" s="201"/>
      <c r="AJ919" s="273">
        <f ca="1">(COUNTA(OFFSET(D919,0,WEEKDAY($A$3,2)):AF919))+IF(AND((_xlfn.DAYS((EOMONTH($A$3,0)),$A$3)=27),(WEEKDAY($A$3,2))=1),0,(COUNTA(E919:(OFFSET(D919,0,(_xlfn.DAYS((EOMONTH($A$3,0)),$A$3))+(WEEKDAY($A$3,2))-28)))))</f>
        <v>1</v>
      </c>
    </row>
    <row r="920" spans="1:36" x14ac:dyDescent="0.25">
      <c r="A920" s="200" t="s">
        <v>220</v>
      </c>
      <c r="B920" s="177" t="s">
        <v>346</v>
      </c>
      <c r="C920" s="177">
        <v>2</v>
      </c>
      <c r="D920" s="177">
        <v>4</v>
      </c>
      <c r="E920" s="183" t="s">
        <v>495</v>
      </c>
      <c r="F920" s="174"/>
      <c r="G920" s="174"/>
      <c r="H920" s="174"/>
      <c r="I920" s="174"/>
      <c r="J920" s="175"/>
      <c r="K920" s="175"/>
      <c r="L920" s="174"/>
      <c r="M920" s="174"/>
      <c r="N920" s="174"/>
      <c r="O920" s="174"/>
      <c r="P920" s="174"/>
      <c r="Q920" s="175"/>
      <c r="R920" s="175"/>
      <c r="S920" s="183" t="s">
        <v>495</v>
      </c>
      <c r="T920" s="174"/>
      <c r="U920" s="174"/>
      <c r="V920" s="174"/>
      <c r="W920" s="174"/>
      <c r="X920" s="175"/>
      <c r="Y920" s="175"/>
      <c r="Z920" s="174"/>
      <c r="AA920" s="174"/>
      <c r="AB920" s="174"/>
      <c r="AC920" s="174"/>
      <c r="AD920" s="174"/>
      <c r="AE920" s="175"/>
      <c r="AF920" s="176"/>
      <c r="AG920" s="185"/>
      <c r="AH920" s="185"/>
      <c r="AI920" s="201"/>
      <c r="AJ920" s="273">
        <f ca="1">(COUNTA(OFFSET(D920,0,WEEKDAY($A$3,2)):AF920))+IF(AND((_xlfn.DAYS((EOMONTH($A$3,0)),$A$3)=27),(WEEKDAY($A$3,2))=1),0,(COUNTA(E920:(OFFSET(D920,0,(_xlfn.DAYS((EOMONTH($A$3,0)),$A$3))+(WEEKDAY($A$3,2))-28)))))</f>
        <v>2</v>
      </c>
    </row>
    <row r="921" spans="1:36" x14ac:dyDescent="0.25">
      <c r="A921" s="200" t="s">
        <v>220</v>
      </c>
      <c r="B921" s="177" t="s">
        <v>347</v>
      </c>
      <c r="C921" s="177">
        <v>4</v>
      </c>
      <c r="D921" s="177">
        <v>1</v>
      </c>
      <c r="E921" s="183" t="s">
        <v>495</v>
      </c>
      <c r="F921" s="174"/>
      <c r="G921" s="174"/>
      <c r="H921" s="174"/>
      <c r="I921" s="174"/>
      <c r="J921" s="175"/>
      <c r="K921" s="175"/>
      <c r="L921" s="183" t="s">
        <v>495</v>
      </c>
      <c r="M921" s="174"/>
      <c r="N921" s="174"/>
      <c r="O921" s="174"/>
      <c r="P921" s="174"/>
      <c r="Q921" s="175"/>
      <c r="R921" s="175"/>
      <c r="S921" s="183" t="s">
        <v>495</v>
      </c>
      <c r="T921" s="174"/>
      <c r="U921" s="174"/>
      <c r="V921" s="174"/>
      <c r="W921" s="174"/>
      <c r="X921" s="175"/>
      <c r="Y921" s="175"/>
      <c r="Z921" s="183" t="s">
        <v>495</v>
      </c>
      <c r="AA921" s="174"/>
      <c r="AB921" s="174"/>
      <c r="AC921" s="174"/>
      <c r="AD921" s="174"/>
      <c r="AE921" s="175"/>
      <c r="AF921" s="176"/>
      <c r="AG921" s="185"/>
      <c r="AH921" s="185"/>
      <c r="AI921" s="201"/>
      <c r="AJ921" s="273">
        <f ca="1">(COUNTA(OFFSET(D921,0,WEEKDAY($A$3,2)):AF921))+IF(AND((_xlfn.DAYS((EOMONTH($A$3,0)),$A$3)=27),(WEEKDAY($A$3,2))=1),0,(COUNTA(E921:(OFFSET(D921,0,(_xlfn.DAYS((EOMONTH($A$3,0)),$A$3))+(WEEKDAY($A$3,2))-28)))))</f>
        <v>4</v>
      </c>
    </row>
    <row r="922" spans="1:36" x14ac:dyDescent="0.25">
      <c r="A922" s="200" t="s">
        <v>220</v>
      </c>
      <c r="B922" s="177" t="s">
        <v>350</v>
      </c>
      <c r="C922" s="177">
        <v>2</v>
      </c>
      <c r="D922" s="177">
        <v>264</v>
      </c>
      <c r="E922" s="183" t="s">
        <v>495</v>
      </c>
      <c r="F922" s="174"/>
      <c r="G922" s="174"/>
      <c r="H922" s="174"/>
      <c r="I922" s="174"/>
      <c r="J922" s="175"/>
      <c r="K922" s="175"/>
      <c r="L922" s="174"/>
      <c r="M922" s="174"/>
      <c r="N922" s="174"/>
      <c r="O922" s="174"/>
      <c r="P922" s="174"/>
      <c r="Q922" s="175"/>
      <c r="R922" s="175"/>
      <c r="S922" s="183" t="s">
        <v>495</v>
      </c>
      <c r="T922" s="174"/>
      <c r="U922" s="174"/>
      <c r="V922" s="174"/>
      <c r="W922" s="174"/>
      <c r="X922" s="175"/>
      <c r="Y922" s="175"/>
      <c r="Z922" s="174"/>
      <c r="AA922" s="174"/>
      <c r="AB922" s="174"/>
      <c r="AC922" s="174"/>
      <c r="AD922" s="174"/>
      <c r="AE922" s="175"/>
      <c r="AF922" s="176"/>
      <c r="AG922" s="185"/>
      <c r="AH922" s="185"/>
      <c r="AI922" s="201"/>
      <c r="AJ922" s="273">
        <f ca="1">(COUNTA(OFFSET(D922,0,WEEKDAY($A$3,2)):AF922))+IF(AND((_xlfn.DAYS((EOMONTH($A$3,0)),$A$3)=27),(WEEKDAY($A$3,2))=1),0,(COUNTA(E922:(OFFSET(D922,0,(_xlfn.DAYS((EOMONTH($A$3,0)),$A$3))+(WEEKDAY($A$3,2))-28)))))</f>
        <v>2</v>
      </c>
    </row>
    <row r="923" spans="1:36" x14ac:dyDescent="0.25">
      <c r="A923" s="200" t="s">
        <v>220</v>
      </c>
      <c r="B923" s="177" t="s">
        <v>391</v>
      </c>
      <c r="C923" s="177">
        <v>1</v>
      </c>
      <c r="D923" s="177">
        <v>430</v>
      </c>
      <c r="E923" s="183" t="s">
        <v>495</v>
      </c>
      <c r="F923" s="174"/>
      <c r="G923" s="174"/>
      <c r="H923" s="174"/>
      <c r="I923" s="174"/>
      <c r="J923" s="175"/>
      <c r="K923" s="175"/>
      <c r="L923" s="174"/>
      <c r="M923" s="174"/>
      <c r="N923" s="174"/>
      <c r="O923" s="174"/>
      <c r="P923" s="174"/>
      <c r="Q923" s="175"/>
      <c r="R923" s="175"/>
      <c r="S923" s="174"/>
      <c r="T923" s="174"/>
      <c r="U923" s="174"/>
      <c r="V923" s="174"/>
      <c r="W923" s="174"/>
      <c r="X923" s="175"/>
      <c r="Y923" s="175"/>
      <c r="Z923" s="174"/>
      <c r="AA923" s="174"/>
      <c r="AB923" s="174"/>
      <c r="AC923" s="174"/>
      <c r="AD923" s="174"/>
      <c r="AE923" s="175"/>
      <c r="AF923" s="176"/>
      <c r="AG923" s="185"/>
      <c r="AH923" s="185"/>
      <c r="AI923" s="201"/>
      <c r="AJ923" s="273">
        <f ca="1">(COUNTA(OFFSET(D923,0,WEEKDAY($A$3,2)):AF923))+IF(AND((_xlfn.DAYS((EOMONTH($A$3,0)),$A$3)=27),(WEEKDAY($A$3,2))=1),0,(COUNTA(E923:(OFFSET(D923,0,(_xlfn.DAYS((EOMONTH($A$3,0)),$A$3))+(WEEKDAY($A$3,2))-28)))))</f>
        <v>1</v>
      </c>
    </row>
    <row r="924" spans="1:36" x14ac:dyDescent="0.25">
      <c r="A924" s="200" t="s">
        <v>305</v>
      </c>
      <c r="B924" s="177" t="s">
        <v>347</v>
      </c>
      <c r="C924" s="177">
        <v>4</v>
      </c>
      <c r="D924" s="177">
        <v>1</v>
      </c>
      <c r="E924" s="183" t="s">
        <v>495</v>
      </c>
      <c r="F924" s="174"/>
      <c r="G924" s="174"/>
      <c r="H924" s="174"/>
      <c r="I924" s="174"/>
      <c r="J924" s="175"/>
      <c r="K924" s="175"/>
      <c r="L924" s="183" t="s">
        <v>495</v>
      </c>
      <c r="M924" s="174"/>
      <c r="N924" s="174"/>
      <c r="O924" s="174"/>
      <c r="P924" s="174"/>
      <c r="Q924" s="175"/>
      <c r="R924" s="175"/>
      <c r="S924" s="183" t="s">
        <v>495</v>
      </c>
      <c r="T924" s="174"/>
      <c r="U924" s="174"/>
      <c r="V924" s="174"/>
      <c r="W924" s="174"/>
      <c r="X924" s="175"/>
      <c r="Y924" s="175"/>
      <c r="Z924" s="183" t="s">
        <v>495</v>
      </c>
      <c r="AA924" s="174"/>
      <c r="AB924" s="174"/>
      <c r="AC924" s="174"/>
      <c r="AD924" s="174"/>
      <c r="AE924" s="175"/>
      <c r="AF924" s="176"/>
      <c r="AG924" s="185"/>
      <c r="AH924" s="185"/>
      <c r="AI924" s="201"/>
      <c r="AJ924" s="273">
        <f ca="1">(COUNTA(OFFSET(D924,0,WEEKDAY($A$3,2)):AF924))+IF(AND((_xlfn.DAYS((EOMONTH($A$3,0)),$A$3)=27),(WEEKDAY($A$3,2))=1),0,(COUNTA(E924:(OFFSET(D924,0,(_xlfn.DAYS((EOMONTH($A$3,0)),$A$3))+(WEEKDAY($A$3,2))-28)))))</f>
        <v>4</v>
      </c>
    </row>
    <row r="925" spans="1:36" x14ac:dyDescent="0.25">
      <c r="A925" s="200" t="s">
        <v>305</v>
      </c>
      <c r="B925" s="177" t="s">
        <v>350</v>
      </c>
      <c r="C925" s="177">
        <v>4</v>
      </c>
      <c r="D925" s="177">
        <v>1201</v>
      </c>
      <c r="E925" s="183" t="s">
        <v>495</v>
      </c>
      <c r="F925" s="174"/>
      <c r="G925" s="174"/>
      <c r="H925" s="174"/>
      <c r="I925" s="174"/>
      <c r="J925" s="175"/>
      <c r="K925" s="175"/>
      <c r="L925" s="183" t="s">
        <v>495</v>
      </c>
      <c r="M925" s="174"/>
      <c r="N925" s="174"/>
      <c r="O925" s="174"/>
      <c r="P925" s="174"/>
      <c r="Q925" s="175"/>
      <c r="R925" s="175"/>
      <c r="S925" s="183" t="s">
        <v>495</v>
      </c>
      <c r="T925" s="174"/>
      <c r="U925" s="174"/>
      <c r="V925" s="174"/>
      <c r="W925" s="174"/>
      <c r="X925" s="175"/>
      <c r="Y925" s="175"/>
      <c r="Z925" s="183" t="s">
        <v>495</v>
      </c>
      <c r="AA925" s="174"/>
      <c r="AB925" s="174"/>
      <c r="AC925" s="174"/>
      <c r="AD925" s="174"/>
      <c r="AE925" s="175"/>
      <c r="AF925" s="176"/>
      <c r="AG925" s="185"/>
      <c r="AH925" s="185"/>
      <c r="AI925" s="201"/>
      <c r="AJ925" s="273">
        <f ca="1">(COUNTA(OFFSET(D925,0,WEEKDAY($A$3,2)):AF925))+IF(AND((_xlfn.DAYS((EOMONTH($A$3,0)),$A$3)=27),(WEEKDAY($A$3,2))=1),0,(COUNTA(E925:(OFFSET(D925,0,(_xlfn.DAYS((EOMONTH($A$3,0)),$A$3))+(WEEKDAY($A$3,2))-28)))))</f>
        <v>4</v>
      </c>
    </row>
    <row r="926" spans="1:36" x14ac:dyDescent="0.25">
      <c r="A926" s="200" t="s">
        <v>305</v>
      </c>
      <c r="B926" s="177" t="s">
        <v>350</v>
      </c>
      <c r="C926" s="177">
        <v>12</v>
      </c>
      <c r="D926" s="177">
        <v>40</v>
      </c>
      <c r="E926" s="183" t="s">
        <v>495</v>
      </c>
      <c r="F926" s="174"/>
      <c r="G926" s="183" t="s">
        <v>495</v>
      </c>
      <c r="H926" s="174"/>
      <c r="I926" s="183" t="s">
        <v>495</v>
      </c>
      <c r="J926" s="175"/>
      <c r="K926" s="175"/>
      <c r="L926" s="183" t="s">
        <v>495</v>
      </c>
      <c r="M926" s="174"/>
      <c r="N926" s="183" t="s">
        <v>495</v>
      </c>
      <c r="O926" s="174"/>
      <c r="P926" s="183" t="s">
        <v>495</v>
      </c>
      <c r="Q926" s="175"/>
      <c r="R926" s="175"/>
      <c r="S926" s="183" t="s">
        <v>495</v>
      </c>
      <c r="T926" s="174"/>
      <c r="U926" s="183" t="s">
        <v>495</v>
      </c>
      <c r="V926" s="174"/>
      <c r="W926" s="183" t="s">
        <v>495</v>
      </c>
      <c r="X926" s="175"/>
      <c r="Y926" s="175"/>
      <c r="Z926" s="183" t="s">
        <v>495</v>
      </c>
      <c r="AA926" s="174"/>
      <c r="AB926" s="183" t="s">
        <v>495</v>
      </c>
      <c r="AC926" s="174"/>
      <c r="AD926" s="183" t="s">
        <v>495</v>
      </c>
      <c r="AE926" s="175"/>
      <c r="AF926" s="176"/>
      <c r="AG926" s="185"/>
      <c r="AH926" s="185"/>
      <c r="AI926" s="201"/>
      <c r="AJ926" s="273">
        <f ca="1">(COUNTA(OFFSET(D926,0,WEEKDAY($A$3,2)):AF926))+IF(AND((_xlfn.DAYS((EOMONTH($A$3,0)),$A$3)=27),(WEEKDAY($A$3,2))=1),0,(COUNTA(E926:(OFFSET(D926,0,(_xlfn.DAYS((EOMONTH($A$3,0)),$A$3))+(WEEKDAY($A$3,2))-28)))))</f>
        <v>12</v>
      </c>
    </row>
    <row r="927" spans="1:36" x14ac:dyDescent="0.25">
      <c r="A927" s="200" t="s">
        <v>221</v>
      </c>
      <c r="B927" s="177" t="s">
        <v>350</v>
      </c>
      <c r="C927" s="177">
        <v>4</v>
      </c>
      <c r="D927" s="177">
        <v>1044</v>
      </c>
      <c r="E927" s="183" t="s">
        <v>495</v>
      </c>
      <c r="F927" s="174"/>
      <c r="G927" s="174"/>
      <c r="H927" s="174"/>
      <c r="I927" s="174"/>
      <c r="J927" s="175"/>
      <c r="K927" s="175"/>
      <c r="L927" s="183" t="s">
        <v>495</v>
      </c>
      <c r="M927" s="174"/>
      <c r="N927" s="174"/>
      <c r="O927" s="174"/>
      <c r="P927" s="174"/>
      <c r="Q927" s="175"/>
      <c r="R927" s="175"/>
      <c r="S927" s="183" t="s">
        <v>495</v>
      </c>
      <c r="T927" s="174"/>
      <c r="U927" s="174"/>
      <c r="V927" s="174"/>
      <c r="W927" s="174"/>
      <c r="X927" s="175"/>
      <c r="Y927" s="175"/>
      <c r="Z927" s="183" t="s">
        <v>495</v>
      </c>
      <c r="AA927" s="174"/>
      <c r="AB927" s="174"/>
      <c r="AC927" s="174"/>
      <c r="AD927" s="174"/>
      <c r="AE927" s="175"/>
      <c r="AF927" s="176"/>
      <c r="AG927" s="185"/>
      <c r="AH927" s="185"/>
      <c r="AI927" s="201"/>
      <c r="AJ927" s="273">
        <f ca="1">(COUNTA(OFFSET(D927,0,WEEKDAY($A$3,2)):AF927))+IF(AND((_xlfn.DAYS((EOMONTH($A$3,0)),$A$3)=27),(WEEKDAY($A$3,2))=1),0,(COUNTA(E927:(OFFSET(D927,0,(_xlfn.DAYS((EOMONTH($A$3,0)),$A$3))+(WEEKDAY($A$3,2))-28)))))</f>
        <v>4</v>
      </c>
    </row>
    <row r="928" spans="1:36" x14ac:dyDescent="0.25">
      <c r="A928" s="200" t="s">
        <v>221</v>
      </c>
      <c r="B928" s="177" t="s">
        <v>391</v>
      </c>
      <c r="C928" s="177">
        <v>1</v>
      </c>
      <c r="D928" s="177">
        <v>1375</v>
      </c>
      <c r="E928" s="183" t="s">
        <v>495</v>
      </c>
      <c r="F928" s="174"/>
      <c r="G928" s="174"/>
      <c r="H928" s="174"/>
      <c r="I928" s="174"/>
      <c r="J928" s="175"/>
      <c r="K928" s="175"/>
      <c r="L928" s="174"/>
      <c r="M928" s="174"/>
      <c r="N928" s="174"/>
      <c r="O928" s="174"/>
      <c r="P928" s="174"/>
      <c r="Q928" s="175"/>
      <c r="R928" s="175"/>
      <c r="S928" s="174"/>
      <c r="T928" s="174"/>
      <c r="U928" s="174"/>
      <c r="V928" s="174"/>
      <c r="W928" s="174"/>
      <c r="X928" s="175"/>
      <c r="Y928" s="175"/>
      <c r="Z928" s="174"/>
      <c r="AA928" s="174"/>
      <c r="AB928" s="174"/>
      <c r="AC928" s="174"/>
      <c r="AD928" s="174"/>
      <c r="AE928" s="175"/>
      <c r="AF928" s="176"/>
      <c r="AG928" s="185"/>
      <c r="AH928" s="185"/>
      <c r="AI928" s="201"/>
      <c r="AJ928" s="273">
        <f ca="1">(COUNTA(OFFSET(D928,0,WEEKDAY($A$3,2)):AF928))+IF(AND((_xlfn.DAYS((EOMONTH($A$3,0)),$A$3)=27),(WEEKDAY($A$3,2))=1),0,(COUNTA(E928:(OFFSET(D928,0,(_xlfn.DAYS((EOMONTH($A$3,0)),$A$3))+(WEEKDAY($A$3,2))-28)))))</f>
        <v>1</v>
      </c>
    </row>
    <row r="929" spans="1:36" x14ac:dyDescent="0.25">
      <c r="A929" s="200" t="s">
        <v>108</v>
      </c>
      <c r="B929" s="177" t="s">
        <v>347</v>
      </c>
      <c r="C929" s="177">
        <v>12</v>
      </c>
      <c r="D929" s="177">
        <v>3</v>
      </c>
      <c r="E929" s="183" t="s">
        <v>495</v>
      </c>
      <c r="F929" s="174"/>
      <c r="G929" s="183" t="s">
        <v>495</v>
      </c>
      <c r="H929" s="174"/>
      <c r="I929" s="183" t="s">
        <v>495</v>
      </c>
      <c r="J929" s="175"/>
      <c r="K929" s="175"/>
      <c r="L929" s="183" t="s">
        <v>495</v>
      </c>
      <c r="M929" s="174"/>
      <c r="N929" s="183" t="s">
        <v>495</v>
      </c>
      <c r="O929" s="174"/>
      <c r="P929" s="183" t="s">
        <v>495</v>
      </c>
      <c r="Q929" s="175"/>
      <c r="R929" s="175"/>
      <c r="S929" s="183" t="s">
        <v>495</v>
      </c>
      <c r="T929" s="174"/>
      <c r="U929" s="183" t="s">
        <v>495</v>
      </c>
      <c r="V929" s="174"/>
      <c r="W929" s="183" t="s">
        <v>495</v>
      </c>
      <c r="X929" s="175"/>
      <c r="Y929" s="175"/>
      <c r="Z929" s="183" t="s">
        <v>495</v>
      </c>
      <c r="AA929" s="174"/>
      <c r="AB929" s="183" t="s">
        <v>495</v>
      </c>
      <c r="AC929" s="174"/>
      <c r="AD929" s="183" t="s">
        <v>495</v>
      </c>
      <c r="AE929" s="175"/>
      <c r="AF929" s="176"/>
      <c r="AG929" s="185"/>
      <c r="AH929" s="185"/>
      <c r="AI929" s="201"/>
      <c r="AJ929" s="273">
        <f ca="1">(COUNTA(OFFSET(D929,0,WEEKDAY($A$3,2)):AF929))+IF(AND((_xlfn.DAYS((EOMONTH($A$3,0)),$A$3)=27),(WEEKDAY($A$3,2))=1),0,(COUNTA(E929:(OFFSET(D929,0,(_xlfn.DAYS((EOMONTH($A$3,0)),$A$3))+(WEEKDAY($A$3,2))-28)))))</f>
        <v>12</v>
      </c>
    </row>
    <row r="930" spans="1:36" x14ac:dyDescent="0.25">
      <c r="A930" s="200" t="s">
        <v>108</v>
      </c>
      <c r="B930" s="177" t="s">
        <v>348</v>
      </c>
      <c r="C930" s="177">
        <v>4</v>
      </c>
      <c r="D930" s="177">
        <v>1</v>
      </c>
      <c r="E930" s="183" t="s">
        <v>495</v>
      </c>
      <c r="F930" s="174"/>
      <c r="G930" s="174"/>
      <c r="H930" s="174"/>
      <c r="I930" s="174"/>
      <c r="J930" s="175"/>
      <c r="K930" s="175"/>
      <c r="L930" s="183" t="s">
        <v>495</v>
      </c>
      <c r="M930" s="174"/>
      <c r="N930" s="174"/>
      <c r="O930" s="174"/>
      <c r="P930" s="174"/>
      <c r="Q930" s="175"/>
      <c r="R930" s="175"/>
      <c r="S930" s="183" t="s">
        <v>495</v>
      </c>
      <c r="T930" s="174"/>
      <c r="U930" s="174"/>
      <c r="V930" s="174"/>
      <c r="W930" s="174"/>
      <c r="X930" s="175"/>
      <c r="Y930" s="175"/>
      <c r="Z930" s="183" t="s">
        <v>495</v>
      </c>
      <c r="AA930" s="174"/>
      <c r="AB930" s="174"/>
      <c r="AC930" s="174"/>
      <c r="AD930" s="174"/>
      <c r="AE930" s="175"/>
      <c r="AF930" s="176"/>
      <c r="AG930" s="185"/>
      <c r="AH930" s="185"/>
      <c r="AI930" s="201"/>
      <c r="AJ930" s="273">
        <f ca="1">(COUNTA(OFFSET(D930,0,WEEKDAY($A$3,2)):AF930))+IF(AND((_xlfn.DAYS((EOMONTH($A$3,0)),$A$3)=27),(WEEKDAY($A$3,2))=1),0,(COUNTA(E930:(OFFSET(D930,0,(_xlfn.DAYS((EOMONTH($A$3,0)),$A$3))+(WEEKDAY($A$3,2))-28)))))</f>
        <v>4</v>
      </c>
    </row>
    <row r="931" spans="1:36" x14ac:dyDescent="0.25">
      <c r="A931" s="200" t="s">
        <v>108</v>
      </c>
      <c r="B931" s="177" t="s">
        <v>348</v>
      </c>
      <c r="C931" s="177">
        <v>12</v>
      </c>
      <c r="D931" s="177">
        <v>1</v>
      </c>
      <c r="E931" s="183" t="s">
        <v>495</v>
      </c>
      <c r="F931" s="174"/>
      <c r="G931" s="183" t="s">
        <v>495</v>
      </c>
      <c r="H931" s="174"/>
      <c r="I931" s="183" t="s">
        <v>495</v>
      </c>
      <c r="J931" s="175"/>
      <c r="K931" s="175"/>
      <c r="L931" s="183" t="s">
        <v>495</v>
      </c>
      <c r="M931" s="174"/>
      <c r="N931" s="183" t="s">
        <v>495</v>
      </c>
      <c r="O931" s="174"/>
      <c r="P931" s="183" t="s">
        <v>495</v>
      </c>
      <c r="Q931" s="175"/>
      <c r="R931" s="175"/>
      <c r="S931" s="183" t="s">
        <v>495</v>
      </c>
      <c r="T931" s="174"/>
      <c r="U931" s="183" t="s">
        <v>495</v>
      </c>
      <c r="V931" s="174"/>
      <c r="W931" s="183" t="s">
        <v>495</v>
      </c>
      <c r="X931" s="175"/>
      <c r="Y931" s="175"/>
      <c r="Z931" s="183" t="s">
        <v>495</v>
      </c>
      <c r="AA931" s="174"/>
      <c r="AB931" s="183" t="s">
        <v>495</v>
      </c>
      <c r="AC931" s="174"/>
      <c r="AD931" s="183" t="s">
        <v>495</v>
      </c>
      <c r="AE931" s="175"/>
      <c r="AF931" s="176"/>
      <c r="AG931" s="185"/>
      <c r="AH931" s="185"/>
      <c r="AI931" s="201"/>
      <c r="AJ931" s="273">
        <f ca="1">(COUNTA(OFFSET(D931,0,WEEKDAY($A$3,2)):AF931))+IF(AND((_xlfn.DAYS((EOMONTH($A$3,0)),$A$3)=27),(WEEKDAY($A$3,2))=1),0,(COUNTA(E931:(OFFSET(D931,0,(_xlfn.DAYS((EOMONTH($A$3,0)),$A$3))+(WEEKDAY($A$3,2))-28)))))</f>
        <v>12</v>
      </c>
    </row>
    <row r="932" spans="1:36" x14ac:dyDescent="0.25">
      <c r="A932" s="200" t="s">
        <v>108</v>
      </c>
      <c r="B932" s="177" t="s">
        <v>350</v>
      </c>
      <c r="C932" s="177">
        <v>4</v>
      </c>
      <c r="D932" s="177">
        <v>600</v>
      </c>
      <c r="E932" s="183" t="s">
        <v>495</v>
      </c>
      <c r="F932" s="174"/>
      <c r="G932" s="174"/>
      <c r="H932" s="174"/>
      <c r="I932" s="174"/>
      <c r="J932" s="175"/>
      <c r="K932" s="175"/>
      <c r="L932" s="183" t="s">
        <v>495</v>
      </c>
      <c r="M932" s="174"/>
      <c r="N932" s="174"/>
      <c r="O932" s="174"/>
      <c r="P932" s="174"/>
      <c r="Q932" s="175"/>
      <c r="R932" s="175"/>
      <c r="S932" s="183" t="s">
        <v>495</v>
      </c>
      <c r="T932" s="174"/>
      <c r="U932" s="174"/>
      <c r="V932" s="174"/>
      <c r="W932" s="174"/>
      <c r="X932" s="175"/>
      <c r="Y932" s="175"/>
      <c r="Z932" s="183" t="s">
        <v>495</v>
      </c>
      <c r="AA932" s="174"/>
      <c r="AB932" s="174"/>
      <c r="AC932" s="174"/>
      <c r="AD932" s="174"/>
      <c r="AE932" s="175"/>
      <c r="AF932" s="176"/>
      <c r="AG932" s="185"/>
      <c r="AH932" s="185"/>
      <c r="AI932" s="201"/>
      <c r="AJ932" s="273">
        <f ca="1">(COUNTA(OFFSET(D932,0,WEEKDAY($A$3,2)):AF932))+IF(AND((_xlfn.DAYS((EOMONTH($A$3,0)),$A$3)=27),(WEEKDAY($A$3,2))=1),0,(COUNTA(E932:(OFFSET(D932,0,(_xlfn.DAYS((EOMONTH($A$3,0)),$A$3))+(WEEKDAY($A$3,2))-28)))))</f>
        <v>4</v>
      </c>
    </row>
    <row r="933" spans="1:36" x14ac:dyDescent="0.25">
      <c r="A933" s="200" t="s">
        <v>108</v>
      </c>
      <c r="B933" s="177" t="s">
        <v>350</v>
      </c>
      <c r="C933" s="177">
        <v>12</v>
      </c>
      <c r="D933" s="177">
        <v>78</v>
      </c>
      <c r="E933" s="183" t="s">
        <v>495</v>
      </c>
      <c r="F933" s="174"/>
      <c r="G933" s="183" t="s">
        <v>495</v>
      </c>
      <c r="H933" s="174"/>
      <c r="I933" s="183" t="s">
        <v>495</v>
      </c>
      <c r="J933" s="175"/>
      <c r="K933" s="175"/>
      <c r="L933" s="183" t="s">
        <v>495</v>
      </c>
      <c r="M933" s="174"/>
      <c r="N933" s="183" t="s">
        <v>495</v>
      </c>
      <c r="O933" s="174"/>
      <c r="P933" s="183" t="s">
        <v>495</v>
      </c>
      <c r="Q933" s="175"/>
      <c r="R933" s="175"/>
      <c r="S933" s="183" t="s">
        <v>495</v>
      </c>
      <c r="T933" s="174"/>
      <c r="U933" s="183" t="s">
        <v>495</v>
      </c>
      <c r="V933" s="174"/>
      <c r="W933" s="183" t="s">
        <v>495</v>
      </c>
      <c r="X933" s="175"/>
      <c r="Y933" s="175"/>
      <c r="Z933" s="183" t="s">
        <v>495</v>
      </c>
      <c r="AA933" s="174"/>
      <c r="AB933" s="183" t="s">
        <v>495</v>
      </c>
      <c r="AC933" s="174"/>
      <c r="AD933" s="183" t="s">
        <v>495</v>
      </c>
      <c r="AE933" s="175"/>
      <c r="AF933" s="176"/>
      <c r="AG933" s="185"/>
      <c r="AH933" s="185"/>
      <c r="AI933" s="201"/>
      <c r="AJ933" s="273">
        <f ca="1">(COUNTA(OFFSET(D933,0,WEEKDAY($A$3,2)):AF933))+IF(AND((_xlfn.DAYS((EOMONTH($A$3,0)),$A$3)=27),(WEEKDAY($A$3,2))=1),0,(COUNTA(E933:(OFFSET(D933,0,(_xlfn.DAYS((EOMONTH($A$3,0)),$A$3))+(WEEKDAY($A$3,2))-28)))))</f>
        <v>12</v>
      </c>
    </row>
    <row r="934" spans="1:36" x14ac:dyDescent="0.25">
      <c r="A934" s="200" t="s">
        <v>108</v>
      </c>
      <c r="B934" s="177" t="s">
        <v>391</v>
      </c>
      <c r="C934" s="177">
        <v>1</v>
      </c>
      <c r="D934" s="177">
        <v>360</v>
      </c>
      <c r="E934" s="183" t="s">
        <v>495</v>
      </c>
      <c r="F934" s="174"/>
      <c r="G934" s="174"/>
      <c r="H934" s="174"/>
      <c r="I934" s="174"/>
      <c r="J934" s="175"/>
      <c r="K934" s="175"/>
      <c r="L934" s="174"/>
      <c r="M934" s="174"/>
      <c r="N934" s="174"/>
      <c r="O934" s="174"/>
      <c r="P934" s="174"/>
      <c r="Q934" s="175"/>
      <c r="R934" s="175"/>
      <c r="S934" s="174"/>
      <c r="T934" s="174"/>
      <c r="U934" s="174"/>
      <c r="V934" s="174"/>
      <c r="W934" s="174"/>
      <c r="X934" s="175"/>
      <c r="Y934" s="175"/>
      <c r="Z934" s="174"/>
      <c r="AA934" s="174"/>
      <c r="AB934" s="174"/>
      <c r="AC934" s="174"/>
      <c r="AD934" s="174"/>
      <c r="AE934" s="175"/>
      <c r="AF934" s="176"/>
      <c r="AG934" s="185"/>
      <c r="AH934" s="185"/>
      <c r="AI934" s="201"/>
      <c r="AJ934" s="273">
        <f ca="1">(COUNTA(OFFSET(D934,0,WEEKDAY($A$3,2)):AF934))+IF(AND((_xlfn.DAYS((EOMONTH($A$3,0)),$A$3)=27),(WEEKDAY($A$3,2))=1),0,(COUNTA(E934:(OFFSET(D934,0,(_xlfn.DAYS((EOMONTH($A$3,0)),$A$3))+(WEEKDAY($A$3,2))-28)))))</f>
        <v>1</v>
      </c>
    </row>
    <row r="935" spans="1:36" x14ac:dyDescent="0.25">
      <c r="A935" s="200" t="s">
        <v>222</v>
      </c>
      <c r="B935" s="177" t="s">
        <v>346</v>
      </c>
      <c r="C935" s="177">
        <v>2</v>
      </c>
      <c r="D935" s="177">
        <v>6</v>
      </c>
      <c r="E935" s="183" t="s">
        <v>495</v>
      </c>
      <c r="F935" s="174"/>
      <c r="G935" s="174"/>
      <c r="H935" s="174"/>
      <c r="I935" s="174"/>
      <c r="J935" s="175"/>
      <c r="K935" s="175"/>
      <c r="L935" s="174"/>
      <c r="M935" s="174"/>
      <c r="N935" s="174"/>
      <c r="O935" s="174"/>
      <c r="P935" s="174"/>
      <c r="Q935" s="175"/>
      <c r="R935" s="175"/>
      <c r="S935" s="183" t="s">
        <v>495</v>
      </c>
      <c r="T935" s="174"/>
      <c r="U935" s="174"/>
      <c r="V935" s="174"/>
      <c r="W935" s="174"/>
      <c r="X935" s="175"/>
      <c r="Y935" s="175"/>
      <c r="Z935" s="174"/>
      <c r="AA935" s="174"/>
      <c r="AB935" s="174"/>
      <c r="AC935" s="174"/>
      <c r="AD935" s="174"/>
      <c r="AE935" s="175"/>
      <c r="AF935" s="176"/>
      <c r="AG935" s="185"/>
      <c r="AH935" s="185"/>
      <c r="AI935" s="201"/>
      <c r="AJ935" s="273">
        <f ca="1">(COUNTA(OFFSET(D935,0,WEEKDAY($A$3,2)):AF935))+IF(AND((_xlfn.DAYS((EOMONTH($A$3,0)),$A$3)=27),(WEEKDAY($A$3,2))=1),0,(COUNTA(E935:(OFFSET(D935,0,(_xlfn.DAYS((EOMONTH($A$3,0)),$A$3))+(WEEKDAY($A$3,2))-28)))))</f>
        <v>2</v>
      </c>
    </row>
    <row r="936" spans="1:36" x14ac:dyDescent="0.25">
      <c r="A936" s="200" t="s">
        <v>222</v>
      </c>
      <c r="B936" s="177" t="s">
        <v>347</v>
      </c>
      <c r="C936" s="177">
        <v>4</v>
      </c>
      <c r="D936" s="177">
        <v>1</v>
      </c>
      <c r="E936" s="183" t="s">
        <v>495</v>
      </c>
      <c r="F936" s="174"/>
      <c r="G936" s="174"/>
      <c r="H936" s="174"/>
      <c r="I936" s="174"/>
      <c r="J936" s="175"/>
      <c r="K936" s="175"/>
      <c r="L936" s="183" t="s">
        <v>495</v>
      </c>
      <c r="M936" s="174"/>
      <c r="N936" s="174"/>
      <c r="O936" s="174"/>
      <c r="P936" s="174"/>
      <c r="Q936" s="175"/>
      <c r="R936" s="175"/>
      <c r="S936" s="183" t="s">
        <v>495</v>
      </c>
      <c r="T936" s="174"/>
      <c r="U936" s="174"/>
      <c r="V936" s="174"/>
      <c r="W936" s="174"/>
      <c r="X936" s="175"/>
      <c r="Y936" s="175"/>
      <c r="Z936" s="183" t="s">
        <v>495</v>
      </c>
      <c r="AA936" s="174"/>
      <c r="AB936" s="174"/>
      <c r="AC936" s="174"/>
      <c r="AD936" s="174"/>
      <c r="AE936" s="175"/>
      <c r="AF936" s="176"/>
      <c r="AG936" s="185"/>
      <c r="AH936" s="185"/>
      <c r="AI936" s="201"/>
      <c r="AJ936" s="273">
        <f ca="1">(COUNTA(OFFSET(D936,0,WEEKDAY($A$3,2)):AF936))+IF(AND((_xlfn.DAYS((EOMONTH($A$3,0)),$A$3)=27),(WEEKDAY($A$3,2))=1),0,(COUNTA(E936:(OFFSET(D936,0,(_xlfn.DAYS((EOMONTH($A$3,0)),$A$3))+(WEEKDAY($A$3,2))-28)))))</f>
        <v>4</v>
      </c>
    </row>
    <row r="937" spans="1:36" x14ac:dyDescent="0.25">
      <c r="A937" s="200" t="s">
        <v>222</v>
      </c>
      <c r="B937" s="177" t="s">
        <v>350</v>
      </c>
      <c r="C937" s="177">
        <v>2</v>
      </c>
      <c r="D937" s="177">
        <v>764</v>
      </c>
      <c r="E937" s="183" t="s">
        <v>495</v>
      </c>
      <c r="F937" s="174"/>
      <c r="G937" s="174"/>
      <c r="H937" s="174"/>
      <c r="I937" s="174"/>
      <c r="J937" s="175"/>
      <c r="K937" s="175"/>
      <c r="L937" s="174"/>
      <c r="M937" s="174"/>
      <c r="N937" s="174"/>
      <c r="O937" s="174"/>
      <c r="P937" s="174"/>
      <c r="Q937" s="175"/>
      <c r="R937" s="175"/>
      <c r="S937" s="183" t="s">
        <v>495</v>
      </c>
      <c r="T937" s="174"/>
      <c r="U937" s="174"/>
      <c r="V937" s="174"/>
      <c r="W937" s="174"/>
      <c r="X937" s="175"/>
      <c r="Y937" s="175"/>
      <c r="Z937" s="174"/>
      <c r="AA937" s="174"/>
      <c r="AB937" s="174"/>
      <c r="AC937" s="174"/>
      <c r="AD937" s="174"/>
      <c r="AE937" s="175"/>
      <c r="AF937" s="176"/>
      <c r="AG937" s="185"/>
      <c r="AH937" s="185"/>
      <c r="AI937" s="201"/>
      <c r="AJ937" s="273">
        <f ca="1">(COUNTA(OFFSET(D937,0,WEEKDAY($A$3,2)):AF937))+IF(AND((_xlfn.DAYS((EOMONTH($A$3,0)),$A$3)=27),(WEEKDAY($A$3,2))=1),0,(COUNTA(E937:(OFFSET(D937,0,(_xlfn.DAYS((EOMONTH($A$3,0)),$A$3))+(WEEKDAY($A$3,2))-28)))))</f>
        <v>2</v>
      </c>
    </row>
    <row r="938" spans="1:36" x14ac:dyDescent="0.25">
      <c r="A938" s="200" t="s">
        <v>222</v>
      </c>
      <c r="B938" s="177" t="s">
        <v>391</v>
      </c>
      <c r="C938" s="177">
        <v>1</v>
      </c>
      <c r="D938" s="177">
        <v>695</v>
      </c>
      <c r="E938" s="183" t="s">
        <v>495</v>
      </c>
      <c r="F938" s="174"/>
      <c r="G938" s="174"/>
      <c r="H938" s="174"/>
      <c r="I938" s="174"/>
      <c r="J938" s="175"/>
      <c r="K938" s="175"/>
      <c r="L938" s="174"/>
      <c r="M938" s="174"/>
      <c r="N938" s="174"/>
      <c r="O938" s="174"/>
      <c r="P938" s="174"/>
      <c r="Q938" s="175"/>
      <c r="R938" s="175"/>
      <c r="S938" s="174"/>
      <c r="T938" s="174"/>
      <c r="U938" s="174"/>
      <c r="V938" s="174"/>
      <c r="W938" s="174"/>
      <c r="X938" s="175"/>
      <c r="Y938" s="175"/>
      <c r="Z938" s="174"/>
      <c r="AA938" s="174"/>
      <c r="AB938" s="174"/>
      <c r="AC938" s="174"/>
      <c r="AD938" s="174"/>
      <c r="AE938" s="175"/>
      <c r="AF938" s="176"/>
      <c r="AG938" s="185"/>
      <c r="AH938" s="185"/>
      <c r="AI938" s="201"/>
      <c r="AJ938" s="273">
        <f ca="1">(COUNTA(OFFSET(D938,0,WEEKDAY($A$3,2)):AF938))+IF(AND((_xlfn.DAYS((EOMONTH($A$3,0)),$A$3)=27),(WEEKDAY($A$3,2))=1),0,(COUNTA(E938:(OFFSET(D938,0,(_xlfn.DAYS((EOMONTH($A$3,0)),$A$3))+(WEEKDAY($A$3,2))-28)))))</f>
        <v>1</v>
      </c>
    </row>
    <row r="939" spans="1:36" x14ac:dyDescent="0.25">
      <c r="A939" s="200" t="s">
        <v>53</v>
      </c>
      <c r="B939" s="177" t="s">
        <v>347</v>
      </c>
      <c r="C939" s="177">
        <v>4</v>
      </c>
      <c r="D939" s="177">
        <v>2</v>
      </c>
      <c r="E939" s="183" t="s">
        <v>495</v>
      </c>
      <c r="F939" s="174"/>
      <c r="G939" s="174"/>
      <c r="H939" s="174"/>
      <c r="I939" s="174"/>
      <c r="J939" s="175"/>
      <c r="K939" s="175"/>
      <c r="L939" s="183" t="s">
        <v>495</v>
      </c>
      <c r="M939" s="174"/>
      <c r="N939" s="174"/>
      <c r="O939" s="174"/>
      <c r="P939" s="174"/>
      <c r="Q939" s="175"/>
      <c r="R939" s="175"/>
      <c r="S939" s="183" t="s">
        <v>495</v>
      </c>
      <c r="T939" s="174"/>
      <c r="U939" s="174"/>
      <c r="V939" s="174"/>
      <c r="W939" s="174"/>
      <c r="X939" s="175"/>
      <c r="Y939" s="175"/>
      <c r="Z939" s="183" t="s">
        <v>495</v>
      </c>
      <c r="AA939" s="174"/>
      <c r="AB939" s="174"/>
      <c r="AC939" s="174"/>
      <c r="AD939" s="174"/>
      <c r="AE939" s="175"/>
      <c r="AF939" s="176"/>
      <c r="AG939" s="185"/>
      <c r="AH939" s="185"/>
      <c r="AI939" s="201"/>
      <c r="AJ939" s="273">
        <f ca="1">(COUNTA(OFFSET(D939,0,WEEKDAY($A$3,2)):AF939))+IF(AND((_xlfn.DAYS((EOMONTH($A$3,0)),$A$3)=27),(WEEKDAY($A$3,2))=1),0,(COUNTA(E939:(OFFSET(D939,0,(_xlfn.DAYS((EOMONTH($A$3,0)),$A$3))+(WEEKDAY($A$3,2))-28)))))</f>
        <v>4</v>
      </c>
    </row>
    <row r="940" spans="1:36" x14ac:dyDescent="0.25">
      <c r="A940" s="200" t="s">
        <v>53</v>
      </c>
      <c r="B940" s="177" t="s">
        <v>350</v>
      </c>
      <c r="C940" s="177">
        <v>2</v>
      </c>
      <c r="D940" s="177">
        <v>4457</v>
      </c>
      <c r="E940" s="183" t="s">
        <v>495</v>
      </c>
      <c r="F940" s="174"/>
      <c r="G940" s="174"/>
      <c r="H940" s="174"/>
      <c r="I940" s="174"/>
      <c r="J940" s="175"/>
      <c r="K940" s="175"/>
      <c r="L940" s="174"/>
      <c r="M940" s="174"/>
      <c r="N940" s="174"/>
      <c r="O940" s="174"/>
      <c r="P940" s="174"/>
      <c r="Q940" s="175"/>
      <c r="R940" s="175"/>
      <c r="S940" s="183" t="s">
        <v>495</v>
      </c>
      <c r="T940" s="174"/>
      <c r="U940" s="174"/>
      <c r="V940" s="174"/>
      <c r="W940" s="174"/>
      <c r="X940" s="175"/>
      <c r="Y940" s="175"/>
      <c r="Z940" s="174"/>
      <c r="AA940" s="174"/>
      <c r="AB940" s="174"/>
      <c r="AC940" s="174"/>
      <c r="AD940" s="174"/>
      <c r="AE940" s="175"/>
      <c r="AF940" s="176"/>
      <c r="AG940" s="185"/>
      <c r="AH940" s="185"/>
      <c r="AI940" s="201"/>
      <c r="AJ940" s="273">
        <f ca="1">(COUNTA(OFFSET(D940,0,WEEKDAY($A$3,2)):AF940))+IF(AND((_xlfn.DAYS((EOMONTH($A$3,0)),$A$3)=27),(WEEKDAY($A$3,2))=1),0,(COUNTA(E940:(OFFSET(D940,0,(_xlfn.DAYS((EOMONTH($A$3,0)),$A$3))+(WEEKDAY($A$3,2))-28)))))</f>
        <v>2</v>
      </c>
    </row>
    <row r="941" spans="1:36" x14ac:dyDescent="0.25">
      <c r="A941" s="200" t="s">
        <v>53</v>
      </c>
      <c r="B941" s="177" t="s">
        <v>350</v>
      </c>
      <c r="C941" s="177">
        <v>12</v>
      </c>
      <c r="D941" s="177">
        <v>171</v>
      </c>
      <c r="E941" s="183" t="s">
        <v>495</v>
      </c>
      <c r="F941" s="174"/>
      <c r="G941" s="183" t="s">
        <v>495</v>
      </c>
      <c r="H941" s="174"/>
      <c r="I941" s="183" t="s">
        <v>495</v>
      </c>
      <c r="J941" s="175"/>
      <c r="K941" s="175"/>
      <c r="L941" s="183" t="s">
        <v>495</v>
      </c>
      <c r="M941" s="174"/>
      <c r="N941" s="183" t="s">
        <v>495</v>
      </c>
      <c r="O941" s="174"/>
      <c r="P941" s="183" t="s">
        <v>495</v>
      </c>
      <c r="Q941" s="175"/>
      <c r="R941" s="175"/>
      <c r="S941" s="183" t="s">
        <v>495</v>
      </c>
      <c r="T941" s="174"/>
      <c r="U941" s="183" t="s">
        <v>495</v>
      </c>
      <c r="V941" s="174"/>
      <c r="W941" s="183" t="s">
        <v>495</v>
      </c>
      <c r="X941" s="175"/>
      <c r="Y941" s="175"/>
      <c r="Z941" s="183" t="s">
        <v>495</v>
      </c>
      <c r="AA941" s="174"/>
      <c r="AB941" s="183" t="s">
        <v>495</v>
      </c>
      <c r="AC941" s="174"/>
      <c r="AD941" s="183" t="s">
        <v>495</v>
      </c>
      <c r="AE941" s="175"/>
      <c r="AF941" s="176"/>
      <c r="AG941" s="185"/>
      <c r="AH941" s="185"/>
      <c r="AI941" s="201"/>
      <c r="AJ941" s="273">
        <f ca="1">(COUNTA(OFFSET(D941,0,WEEKDAY($A$3,2)):AF941))+IF(AND((_xlfn.DAYS((EOMONTH($A$3,0)),$A$3)=27),(WEEKDAY($A$3,2))=1),0,(COUNTA(E941:(OFFSET(D941,0,(_xlfn.DAYS((EOMONTH($A$3,0)),$A$3))+(WEEKDAY($A$3,2))-28)))))</f>
        <v>12</v>
      </c>
    </row>
    <row r="942" spans="1:36" x14ac:dyDescent="0.25">
      <c r="A942" s="200" t="s">
        <v>54</v>
      </c>
      <c r="B942" s="177" t="s">
        <v>346</v>
      </c>
      <c r="C942" s="177">
        <v>4</v>
      </c>
      <c r="D942" s="177">
        <v>28</v>
      </c>
      <c r="E942" s="183" t="s">
        <v>495</v>
      </c>
      <c r="F942" s="174"/>
      <c r="G942" s="174"/>
      <c r="H942" s="174"/>
      <c r="I942" s="174"/>
      <c r="J942" s="175"/>
      <c r="K942" s="175"/>
      <c r="L942" s="183" t="s">
        <v>495</v>
      </c>
      <c r="M942" s="174"/>
      <c r="N942" s="174"/>
      <c r="O942" s="174"/>
      <c r="P942" s="174"/>
      <c r="Q942" s="175"/>
      <c r="R942" s="175"/>
      <c r="S942" s="183" t="s">
        <v>495</v>
      </c>
      <c r="T942" s="174"/>
      <c r="U942" s="174"/>
      <c r="V942" s="174"/>
      <c r="W942" s="174"/>
      <c r="X942" s="175"/>
      <c r="Y942" s="175"/>
      <c r="Z942" s="183" t="s">
        <v>495</v>
      </c>
      <c r="AA942" s="174"/>
      <c r="AB942" s="174"/>
      <c r="AC942" s="174"/>
      <c r="AD942" s="174"/>
      <c r="AE942" s="175"/>
      <c r="AF942" s="176"/>
      <c r="AG942" s="185"/>
      <c r="AH942" s="185"/>
      <c r="AI942" s="201"/>
      <c r="AJ942" s="273">
        <f ca="1">(COUNTA(OFFSET(D942,0,WEEKDAY($A$3,2)):AF942))+IF(AND((_xlfn.DAYS((EOMONTH($A$3,0)),$A$3)=27),(WEEKDAY($A$3,2))=1),0,(COUNTA(E942:(OFFSET(D942,0,(_xlfn.DAYS((EOMONTH($A$3,0)),$A$3))+(WEEKDAY($A$3,2))-28)))))</f>
        <v>4</v>
      </c>
    </row>
    <row r="943" spans="1:36" x14ac:dyDescent="0.25">
      <c r="A943" s="200" t="s">
        <v>54</v>
      </c>
      <c r="B943" s="177" t="s">
        <v>347</v>
      </c>
      <c r="C943" s="177">
        <v>4</v>
      </c>
      <c r="D943" s="177">
        <v>2</v>
      </c>
      <c r="E943" s="183" t="s">
        <v>495</v>
      </c>
      <c r="F943" s="174"/>
      <c r="G943" s="174"/>
      <c r="H943" s="174"/>
      <c r="I943" s="174"/>
      <c r="J943" s="175"/>
      <c r="K943" s="175"/>
      <c r="L943" s="183" t="s">
        <v>495</v>
      </c>
      <c r="M943" s="174"/>
      <c r="N943" s="174"/>
      <c r="O943" s="174"/>
      <c r="P943" s="174"/>
      <c r="Q943" s="175"/>
      <c r="R943" s="175"/>
      <c r="S943" s="183" t="s">
        <v>495</v>
      </c>
      <c r="T943" s="174"/>
      <c r="U943" s="174"/>
      <c r="V943" s="174"/>
      <c r="W943" s="174"/>
      <c r="X943" s="175"/>
      <c r="Y943" s="175"/>
      <c r="Z943" s="183" t="s">
        <v>495</v>
      </c>
      <c r="AA943" s="174"/>
      <c r="AB943" s="174"/>
      <c r="AC943" s="174"/>
      <c r="AD943" s="174"/>
      <c r="AE943" s="175"/>
      <c r="AF943" s="176"/>
      <c r="AG943" s="185"/>
      <c r="AH943" s="185"/>
      <c r="AI943" s="201"/>
      <c r="AJ943" s="273">
        <f ca="1">(COUNTA(OFFSET(D943,0,WEEKDAY($A$3,2)):AF943))+IF(AND((_xlfn.DAYS((EOMONTH($A$3,0)),$A$3)=27),(WEEKDAY($A$3,2))=1),0,(COUNTA(E943:(OFFSET(D943,0,(_xlfn.DAYS((EOMONTH($A$3,0)),$A$3))+(WEEKDAY($A$3,2))-28)))))</f>
        <v>4</v>
      </c>
    </row>
    <row r="944" spans="1:36" x14ac:dyDescent="0.25">
      <c r="A944" s="200" t="s">
        <v>54</v>
      </c>
      <c r="B944" s="177" t="s">
        <v>348</v>
      </c>
      <c r="C944" s="177">
        <v>4</v>
      </c>
      <c r="D944" s="177">
        <v>2</v>
      </c>
      <c r="E944" s="183" t="s">
        <v>495</v>
      </c>
      <c r="F944" s="174"/>
      <c r="G944" s="174"/>
      <c r="H944" s="174"/>
      <c r="I944" s="174"/>
      <c r="J944" s="175"/>
      <c r="K944" s="175"/>
      <c r="L944" s="183" t="s">
        <v>495</v>
      </c>
      <c r="M944" s="174"/>
      <c r="N944" s="174"/>
      <c r="O944" s="174"/>
      <c r="P944" s="174"/>
      <c r="Q944" s="175"/>
      <c r="R944" s="175"/>
      <c r="S944" s="183" t="s">
        <v>495</v>
      </c>
      <c r="T944" s="174"/>
      <c r="U944" s="174"/>
      <c r="V944" s="174"/>
      <c r="W944" s="174"/>
      <c r="X944" s="175"/>
      <c r="Y944" s="175"/>
      <c r="Z944" s="183" t="s">
        <v>495</v>
      </c>
      <c r="AA944" s="174"/>
      <c r="AB944" s="174"/>
      <c r="AC944" s="174"/>
      <c r="AD944" s="174"/>
      <c r="AE944" s="175"/>
      <c r="AF944" s="176"/>
      <c r="AG944" s="185"/>
      <c r="AH944" s="185"/>
      <c r="AI944" s="201"/>
      <c r="AJ944" s="273">
        <f ca="1">(COUNTA(OFFSET(D944,0,WEEKDAY($A$3,2)):AF944))+IF(AND((_xlfn.DAYS((EOMONTH($A$3,0)),$A$3)=27),(WEEKDAY($A$3,2))=1),0,(COUNTA(E944:(OFFSET(D944,0,(_xlfn.DAYS((EOMONTH($A$3,0)),$A$3))+(WEEKDAY($A$3,2))-28)))))</f>
        <v>4</v>
      </c>
    </row>
    <row r="945" spans="1:36" x14ac:dyDescent="0.25">
      <c r="A945" s="200" t="s">
        <v>54</v>
      </c>
      <c r="B945" s="177" t="s">
        <v>350</v>
      </c>
      <c r="C945" s="177">
        <v>4</v>
      </c>
      <c r="D945" s="177">
        <v>1272</v>
      </c>
      <c r="E945" s="183" t="s">
        <v>495</v>
      </c>
      <c r="F945" s="174"/>
      <c r="G945" s="174"/>
      <c r="H945" s="174"/>
      <c r="I945" s="174"/>
      <c r="J945" s="175"/>
      <c r="K945" s="175"/>
      <c r="L945" s="183" t="s">
        <v>495</v>
      </c>
      <c r="M945" s="174"/>
      <c r="N945" s="174"/>
      <c r="O945" s="174"/>
      <c r="P945" s="174"/>
      <c r="Q945" s="175"/>
      <c r="R945" s="175"/>
      <c r="S945" s="183" t="s">
        <v>495</v>
      </c>
      <c r="T945" s="174"/>
      <c r="U945" s="174"/>
      <c r="V945" s="174"/>
      <c r="W945" s="174"/>
      <c r="X945" s="175"/>
      <c r="Y945" s="175"/>
      <c r="Z945" s="183" t="s">
        <v>495</v>
      </c>
      <c r="AA945" s="174"/>
      <c r="AB945" s="174"/>
      <c r="AC945" s="174"/>
      <c r="AD945" s="174"/>
      <c r="AE945" s="175"/>
      <c r="AF945" s="176"/>
      <c r="AG945" s="185"/>
      <c r="AH945" s="185"/>
      <c r="AI945" s="201"/>
      <c r="AJ945" s="273">
        <f ca="1">(COUNTA(OFFSET(D945,0,WEEKDAY($A$3,2)):AF945))+IF(AND((_xlfn.DAYS((EOMONTH($A$3,0)),$A$3)=27),(WEEKDAY($A$3,2))=1),0,(COUNTA(E945:(OFFSET(D945,0,(_xlfn.DAYS((EOMONTH($A$3,0)),$A$3))+(WEEKDAY($A$3,2))-28)))))</f>
        <v>4</v>
      </c>
    </row>
    <row r="946" spans="1:36" x14ac:dyDescent="0.25">
      <c r="A946" s="200" t="s">
        <v>223</v>
      </c>
      <c r="B946" s="177" t="s">
        <v>346</v>
      </c>
      <c r="C946" s="177">
        <v>2</v>
      </c>
      <c r="D946" s="177">
        <v>10</v>
      </c>
      <c r="E946" s="183" t="s">
        <v>495</v>
      </c>
      <c r="F946" s="174"/>
      <c r="G946" s="174"/>
      <c r="H946" s="174"/>
      <c r="I946" s="174"/>
      <c r="J946" s="175"/>
      <c r="K946" s="175"/>
      <c r="L946" s="174"/>
      <c r="M946" s="174"/>
      <c r="N946" s="174"/>
      <c r="O946" s="174"/>
      <c r="P946" s="174"/>
      <c r="Q946" s="175"/>
      <c r="R946" s="175"/>
      <c r="S946" s="183" t="s">
        <v>495</v>
      </c>
      <c r="T946" s="174"/>
      <c r="U946" s="174"/>
      <c r="V946" s="174"/>
      <c r="W946" s="174"/>
      <c r="X946" s="175"/>
      <c r="Y946" s="175"/>
      <c r="Z946" s="174"/>
      <c r="AA946" s="174"/>
      <c r="AB946" s="174"/>
      <c r="AC946" s="174"/>
      <c r="AD946" s="174"/>
      <c r="AE946" s="175"/>
      <c r="AF946" s="176"/>
      <c r="AG946" s="185"/>
      <c r="AH946" s="185"/>
      <c r="AI946" s="201"/>
      <c r="AJ946" s="273">
        <f ca="1">(COUNTA(OFFSET(D946,0,WEEKDAY($A$3,2)):AF946))+IF(AND((_xlfn.DAYS((EOMONTH($A$3,0)),$A$3)=27),(WEEKDAY($A$3,2))=1),0,(COUNTA(E946:(OFFSET(D946,0,(_xlfn.DAYS((EOMONTH($A$3,0)),$A$3))+(WEEKDAY($A$3,2))-28)))))</f>
        <v>2</v>
      </c>
    </row>
    <row r="947" spans="1:36" x14ac:dyDescent="0.25">
      <c r="A947" s="200" t="s">
        <v>223</v>
      </c>
      <c r="B947" s="177" t="s">
        <v>347</v>
      </c>
      <c r="C947" s="177">
        <v>4</v>
      </c>
      <c r="D947" s="177">
        <v>2</v>
      </c>
      <c r="E947" s="183" t="s">
        <v>495</v>
      </c>
      <c r="F947" s="174"/>
      <c r="G947" s="174"/>
      <c r="H947" s="174"/>
      <c r="I947" s="174"/>
      <c r="J947" s="175"/>
      <c r="K947" s="175"/>
      <c r="L947" s="183" t="s">
        <v>495</v>
      </c>
      <c r="M947" s="174"/>
      <c r="N947" s="174"/>
      <c r="O947" s="174"/>
      <c r="P947" s="174"/>
      <c r="Q947" s="175"/>
      <c r="R947" s="175"/>
      <c r="S947" s="183" t="s">
        <v>495</v>
      </c>
      <c r="T947" s="174"/>
      <c r="U947" s="174"/>
      <c r="V947" s="174"/>
      <c r="W947" s="174"/>
      <c r="X947" s="175"/>
      <c r="Y947" s="175"/>
      <c r="Z947" s="183" t="s">
        <v>495</v>
      </c>
      <c r="AA947" s="174"/>
      <c r="AB947" s="174"/>
      <c r="AC947" s="174"/>
      <c r="AD947" s="174"/>
      <c r="AE947" s="175"/>
      <c r="AF947" s="176"/>
      <c r="AG947" s="185"/>
      <c r="AH947" s="185"/>
      <c r="AI947" s="201"/>
      <c r="AJ947" s="273">
        <f ca="1">(COUNTA(OFFSET(D947,0,WEEKDAY($A$3,2)):AF947))+IF(AND((_xlfn.DAYS((EOMONTH($A$3,0)),$A$3)=27),(WEEKDAY($A$3,2))=1),0,(COUNTA(E947:(OFFSET(D947,0,(_xlfn.DAYS((EOMONTH($A$3,0)),$A$3))+(WEEKDAY($A$3,2))-28)))))</f>
        <v>4</v>
      </c>
    </row>
    <row r="948" spans="1:36" x14ac:dyDescent="0.25">
      <c r="A948" s="200" t="s">
        <v>223</v>
      </c>
      <c r="B948" s="177" t="s">
        <v>350</v>
      </c>
      <c r="C948" s="177">
        <v>2</v>
      </c>
      <c r="D948" s="177">
        <v>1356</v>
      </c>
      <c r="E948" s="183" t="s">
        <v>495</v>
      </c>
      <c r="F948" s="174"/>
      <c r="G948" s="174"/>
      <c r="H948" s="174"/>
      <c r="I948" s="174"/>
      <c r="J948" s="175"/>
      <c r="K948" s="175"/>
      <c r="L948" s="174"/>
      <c r="M948" s="174"/>
      <c r="N948" s="174"/>
      <c r="O948" s="174"/>
      <c r="P948" s="174"/>
      <c r="Q948" s="175"/>
      <c r="R948" s="175"/>
      <c r="S948" s="183" t="s">
        <v>495</v>
      </c>
      <c r="T948" s="174"/>
      <c r="U948" s="174"/>
      <c r="V948" s="174"/>
      <c r="W948" s="174"/>
      <c r="X948" s="175"/>
      <c r="Y948" s="175"/>
      <c r="Z948" s="174"/>
      <c r="AA948" s="174"/>
      <c r="AB948" s="174"/>
      <c r="AC948" s="174"/>
      <c r="AD948" s="174"/>
      <c r="AE948" s="175"/>
      <c r="AF948" s="176"/>
      <c r="AG948" s="185"/>
      <c r="AH948" s="185"/>
      <c r="AI948" s="201"/>
      <c r="AJ948" s="273">
        <f ca="1">(COUNTA(OFFSET(D948,0,WEEKDAY($A$3,2)):AF948))+IF(AND((_xlfn.DAYS((EOMONTH($A$3,0)),$A$3)=27),(WEEKDAY($A$3,2))=1),0,(COUNTA(E948:(OFFSET(D948,0,(_xlfn.DAYS((EOMONTH($A$3,0)),$A$3))+(WEEKDAY($A$3,2))-28)))))</f>
        <v>2</v>
      </c>
    </row>
    <row r="949" spans="1:36" x14ac:dyDescent="0.25">
      <c r="A949" s="200" t="s">
        <v>223</v>
      </c>
      <c r="B949" s="177" t="s">
        <v>391</v>
      </c>
      <c r="C949" s="177">
        <v>1</v>
      </c>
      <c r="D949" s="177">
        <v>1050</v>
      </c>
      <c r="E949" s="183" t="s">
        <v>495</v>
      </c>
      <c r="F949" s="174"/>
      <c r="G949" s="174"/>
      <c r="H949" s="174"/>
      <c r="I949" s="174"/>
      <c r="J949" s="175"/>
      <c r="K949" s="175"/>
      <c r="L949" s="174"/>
      <c r="M949" s="174"/>
      <c r="N949" s="174"/>
      <c r="O949" s="174"/>
      <c r="P949" s="174"/>
      <c r="Q949" s="175"/>
      <c r="R949" s="175"/>
      <c r="S949" s="174"/>
      <c r="T949" s="174"/>
      <c r="U949" s="174"/>
      <c r="V949" s="174"/>
      <c r="W949" s="174"/>
      <c r="X949" s="175"/>
      <c r="Y949" s="175"/>
      <c r="Z949" s="174"/>
      <c r="AA949" s="174"/>
      <c r="AB949" s="174"/>
      <c r="AC949" s="174"/>
      <c r="AD949" s="174"/>
      <c r="AE949" s="175"/>
      <c r="AF949" s="176"/>
      <c r="AG949" s="185"/>
      <c r="AH949" s="185"/>
      <c r="AI949" s="201"/>
      <c r="AJ949" s="273">
        <f ca="1">(COUNTA(OFFSET(D949,0,WEEKDAY($A$3,2)):AF949))+IF(AND((_xlfn.DAYS((EOMONTH($A$3,0)),$A$3)=27),(WEEKDAY($A$3,2))=1),0,(COUNTA(E949:(OFFSET(D949,0,(_xlfn.DAYS((EOMONTH($A$3,0)),$A$3))+(WEEKDAY($A$3,2))-28)))))</f>
        <v>1</v>
      </c>
    </row>
    <row r="950" spans="1:36" x14ac:dyDescent="0.25">
      <c r="A950" s="200" t="s">
        <v>224</v>
      </c>
      <c r="B950" s="177" t="s">
        <v>347</v>
      </c>
      <c r="C950" s="177">
        <v>4</v>
      </c>
      <c r="D950" s="177">
        <v>4</v>
      </c>
      <c r="E950" s="183" t="s">
        <v>495</v>
      </c>
      <c r="F950" s="174"/>
      <c r="G950" s="174"/>
      <c r="H950" s="174"/>
      <c r="I950" s="174"/>
      <c r="J950" s="175"/>
      <c r="K950" s="175"/>
      <c r="L950" s="183" t="s">
        <v>495</v>
      </c>
      <c r="M950" s="174"/>
      <c r="N950" s="174"/>
      <c r="O950" s="174"/>
      <c r="P950" s="174"/>
      <c r="Q950" s="175"/>
      <c r="R950" s="175"/>
      <c r="S950" s="183" t="s">
        <v>495</v>
      </c>
      <c r="T950" s="174"/>
      <c r="U950" s="174"/>
      <c r="V950" s="174"/>
      <c r="W950" s="174"/>
      <c r="X950" s="175"/>
      <c r="Y950" s="175"/>
      <c r="Z950" s="183" t="s">
        <v>495</v>
      </c>
      <c r="AA950" s="174"/>
      <c r="AB950" s="174"/>
      <c r="AC950" s="174"/>
      <c r="AD950" s="174"/>
      <c r="AE950" s="175"/>
      <c r="AF950" s="176"/>
      <c r="AG950" s="185"/>
      <c r="AH950" s="185"/>
      <c r="AI950" s="201"/>
      <c r="AJ950" s="273">
        <f ca="1">(COUNTA(OFFSET(D950,0,WEEKDAY($A$3,2)):AF950))+IF(AND((_xlfn.DAYS((EOMONTH($A$3,0)),$A$3)=27),(WEEKDAY($A$3,2))=1),0,(COUNTA(E950:(OFFSET(D950,0,(_xlfn.DAYS((EOMONTH($A$3,0)),$A$3))+(WEEKDAY($A$3,2))-28)))))</f>
        <v>4</v>
      </c>
    </row>
    <row r="951" spans="1:36" x14ac:dyDescent="0.25">
      <c r="A951" s="200" t="s">
        <v>224</v>
      </c>
      <c r="B951" s="177" t="s">
        <v>350</v>
      </c>
      <c r="C951" s="177">
        <v>2</v>
      </c>
      <c r="D951" s="177">
        <v>1610</v>
      </c>
      <c r="E951" s="183" t="s">
        <v>495</v>
      </c>
      <c r="F951" s="174"/>
      <c r="G951" s="174"/>
      <c r="H951" s="174"/>
      <c r="I951" s="174"/>
      <c r="J951" s="175"/>
      <c r="K951" s="175"/>
      <c r="L951" s="174"/>
      <c r="M951" s="174"/>
      <c r="N951" s="174"/>
      <c r="O951" s="174"/>
      <c r="P951" s="174"/>
      <c r="Q951" s="175"/>
      <c r="R951" s="175"/>
      <c r="S951" s="183" t="s">
        <v>495</v>
      </c>
      <c r="T951" s="174"/>
      <c r="U951" s="174"/>
      <c r="V951" s="174"/>
      <c r="W951" s="174"/>
      <c r="X951" s="175"/>
      <c r="Y951" s="175"/>
      <c r="Z951" s="174"/>
      <c r="AA951" s="174"/>
      <c r="AB951" s="174"/>
      <c r="AC951" s="174"/>
      <c r="AD951" s="174"/>
      <c r="AE951" s="175"/>
      <c r="AF951" s="176"/>
      <c r="AG951" s="185"/>
      <c r="AH951" s="185"/>
      <c r="AI951" s="201"/>
      <c r="AJ951" s="273">
        <f ca="1">(COUNTA(OFFSET(D951,0,WEEKDAY($A$3,2)):AF951))+IF(AND((_xlfn.DAYS((EOMONTH($A$3,0)),$A$3)=27),(WEEKDAY($A$3,2))=1),0,(COUNTA(E951:(OFFSET(D951,0,(_xlfn.DAYS((EOMONTH($A$3,0)),$A$3))+(WEEKDAY($A$3,2))-28)))))</f>
        <v>2</v>
      </c>
    </row>
    <row r="952" spans="1:36" x14ac:dyDescent="0.25">
      <c r="A952" s="200" t="s">
        <v>224</v>
      </c>
      <c r="B952" s="177" t="s">
        <v>350</v>
      </c>
      <c r="C952" s="177">
        <v>4</v>
      </c>
      <c r="D952" s="177">
        <v>150</v>
      </c>
      <c r="E952" s="183" t="s">
        <v>495</v>
      </c>
      <c r="F952" s="174"/>
      <c r="G952" s="174"/>
      <c r="H952" s="174"/>
      <c r="I952" s="174"/>
      <c r="J952" s="175"/>
      <c r="K952" s="175"/>
      <c r="L952" s="183" t="s">
        <v>495</v>
      </c>
      <c r="M952" s="174"/>
      <c r="N952" s="174"/>
      <c r="O952" s="174"/>
      <c r="P952" s="174"/>
      <c r="Q952" s="175"/>
      <c r="R952" s="175"/>
      <c r="S952" s="183" t="s">
        <v>495</v>
      </c>
      <c r="T952" s="174"/>
      <c r="U952" s="174"/>
      <c r="V952" s="174"/>
      <c r="W952" s="174"/>
      <c r="X952" s="175"/>
      <c r="Y952" s="175"/>
      <c r="Z952" s="183" t="s">
        <v>495</v>
      </c>
      <c r="AA952" s="174"/>
      <c r="AB952" s="174"/>
      <c r="AC952" s="174"/>
      <c r="AD952" s="174"/>
      <c r="AE952" s="175"/>
      <c r="AF952" s="176"/>
      <c r="AG952" s="185"/>
      <c r="AH952" s="185"/>
      <c r="AI952" s="201"/>
      <c r="AJ952" s="273">
        <f ca="1">(COUNTA(OFFSET(D952,0,WEEKDAY($A$3,2)):AF952))+IF(AND((_xlfn.DAYS((EOMONTH($A$3,0)),$A$3)=27),(WEEKDAY($A$3,2))=1),0,(COUNTA(E952:(OFFSET(D952,0,(_xlfn.DAYS((EOMONTH($A$3,0)),$A$3))+(WEEKDAY($A$3,2))-28)))))</f>
        <v>4</v>
      </c>
    </row>
    <row r="953" spans="1:36" x14ac:dyDescent="0.25">
      <c r="A953" s="200" t="s">
        <v>224</v>
      </c>
      <c r="B953" s="177" t="s">
        <v>391</v>
      </c>
      <c r="C953" s="177">
        <v>1</v>
      </c>
      <c r="D953" s="177">
        <v>4115</v>
      </c>
      <c r="E953" s="183" t="s">
        <v>495</v>
      </c>
      <c r="F953" s="174"/>
      <c r="G953" s="174"/>
      <c r="H953" s="174"/>
      <c r="I953" s="174"/>
      <c r="J953" s="175"/>
      <c r="K953" s="175"/>
      <c r="L953" s="174"/>
      <c r="M953" s="174"/>
      <c r="N953" s="174"/>
      <c r="O953" s="174"/>
      <c r="P953" s="174"/>
      <c r="Q953" s="175"/>
      <c r="R953" s="175"/>
      <c r="S953" s="174"/>
      <c r="T953" s="174"/>
      <c r="U953" s="174"/>
      <c r="V953" s="174"/>
      <c r="W953" s="174"/>
      <c r="X953" s="175"/>
      <c r="Y953" s="175"/>
      <c r="Z953" s="174"/>
      <c r="AA953" s="174"/>
      <c r="AB953" s="174"/>
      <c r="AC953" s="174"/>
      <c r="AD953" s="174"/>
      <c r="AE953" s="175"/>
      <c r="AF953" s="176"/>
      <c r="AG953" s="185"/>
      <c r="AH953" s="185"/>
      <c r="AI953" s="201"/>
      <c r="AJ953" s="273">
        <f ca="1">(COUNTA(OFFSET(D953,0,WEEKDAY($A$3,2)):AF953))+IF(AND((_xlfn.DAYS((EOMONTH($A$3,0)),$A$3)=27),(WEEKDAY($A$3,2))=1),0,(COUNTA(E953:(OFFSET(D953,0,(_xlfn.DAYS((EOMONTH($A$3,0)),$A$3))+(WEEKDAY($A$3,2))-28)))))</f>
        <v>1</v>
      </c>
    </row>
    <row r="954" spans="1:36" x14ac:dyDescent="0.25">
      <c r="A954" s="200" t="s">
        <v>225</v>
      </c>
      <c r="B954" s="177" t="s">
        <v>346</v>
      </c>
      <c r="C954" s="177">
        <v>2</v>
      </c>
      <c r="D954" s="177">
        <v>10</v>
      </c>
      <c r="E954" s="183" t="s">
        <v>495</v>
      </c>
      <c r="F954" s="174"/>
      <c r="G954" s="174"/>
      <c r="H954" s="174"/>
      <c r="I954" s="174"/>
      <c r="J954" s="175"/>
      <c r="K954" s="175"/>
      <c r="L954" s="174"/>
      <c r="M954" s="174"/>
      <c r="N954" s="174"/>
      <c r="O954" s="174"/>
      <c r="P954" s="174"/>
      <c r="Q954" s="175"/>
      <c r="R954" s="175"/>
      <c r="S954" s="183" t="s">
        <v>495</v>
      </c>
      <c r="T954" s="174"/>
      <c r="U954" s="174"/>
      <c r="V954" s="174"/>
      <c r="W954" s="174"/>
      <c r="X954" s="175"/>
      <c r="Y954" s="175"/>
      <c r="Z954" s="174"/>
      <c r="AA954" s="174"/>
      <c r="AB954" s="174"/>
      <c r="AC954" s="174"/>
      <c r="AD954" s="174"/>
      <c r="AE954" s="175"/>
      <c r="AF954" s="176"/>
      <c r="AG954" s="185"/>
      <c r="AH954" s="185"/>
      <c r="AI954" s="201"/>
      <c r="AJ954" s="273">
        <f ca="1">(COUNTA(OFFSET(D954,0,WEEKDAY($A$3,2)):AF954))+IF(AND((_xlfn.DAYS((EOMONTH($A$3,0)),$A$3)=27),(WEEKDAY($A$3,2))=1),0,(COUNTA(E954:(OFFSET(D954,0,(_xlfn.DAYS((EOMONTH($A$3,0)),$A$3))+(WEEKDAY($A$3,2))-28)))))</f>
        <v>2</v>
      </c>
    </row>
    <row r="955" spans="1:36" x14ac:dyDescent="0.25">
      <c r="A955" s="200" t="s">
        <v>225</v>
      </c>
      <c r="B955" s="177" t="s">
        <v>347</v>
      </c>
      <c r="C955" s="177">
        <v>4</v>
      </c>
      <c r="D955" s="177">
        <v>1</v>
      </c>
      <c r="E955" s="183" t="s">
        <v>495</v>
      </c>
      <c r="F955" s="174"/>
      <c r="G955" s="174"/>
      <c r="H955" s="174"/>
      <c r="I955" s="174"/>
      <c r="J955" s="175"/>
      <c r="K955" s="175"/>
      <c r="L955" s="183" t="s">
        <v>495</v>
      </c>
      <c r="M955" s="174"/>
      <c r="N955" s="174"/>
      <c r="O955" s="174"/>
      <c r="P955" s="174"/>
      <c r="Q955" s="175"/>
      <c r="R955" s="175"/>
      <c r="S955" s="183" t="s">
        <v>495</v>
      </c>
      <c r="T955" s="174"/>
      <c r="U955" s="174"/>
      <c r="V955" s="174"/>
      <c r="W955" s="174"/>
      <c r="X955" s="175"/>
      <c r="Y955" s="175"/>
      <c r="Z955" s="183" t="s">
        <v>495</v>
      </c>
      <c r="AA955" s="174"/>
      <c r="AB955" s="174"/>
      <c r="AC955" s="174"/>
      <c r="AD955" s="174"/>
      <c r="AE955" s="175"/>
      <c r="AF955" s="176"/>
      <c r="AG955" s="185"/>
      <c r="AH955" s="185"/>
      <c r="AI955" s="201"/>
      <c r="AJ955" s="273">
        <f ca="1">(COUNTA(OFFSET(D955,0,WEEKDAY($A$3,2)):AF955))+IF(AND((_xlfn.DAYS((EOMONTH($A$3,0)),$A$3)=27),(WEEKDAY($A$3,2))=1),0,(COUNTA(E955:(OFFSET(D955,0,(_xlfn.DAYS((EOMONTH($A$3,0)),$A$3))+(WEEKDAY($A$3,2))-28)))))</f>
        <v>4</v>
      </c>
    </row>
    <row r="956" spans="1:36" x14ac:dyDescent="0.25">
      <c r="A956" s="200" t="s">
        <v>225</v>
      </c>
      <c r="B956" s="177" t="s">
        <v>350</v>
      </c>
      <c r="C956" s="177">
        <v>2</v>
      </c>
      <c r="D956" s="177">
        <v>200</v>
      </c>
      <c r="E956" s="183" t="s">
        <v>495</v>
      </c>
      <c r="F956" s="174"/>
      <c r="G956" s="174"/>
      <c r="H956" s="174"/>
      <c r="I956" s="174"/>
      <c r="J956" s="175"/>
      <c r="K956" s="175"/>
      <c r="L956" s="174"/>
      <c r="M956" s="174"/>
      <c r="N956" s="174"/>
      <c r="O956" s="174"/>
      <c r="P956" s="174"/>
      <c r="Q956" s="175"/>
      <c r="R956" s="175"/>
      <c r="S956" s="183" t="s">
        <v>495</v>
      </c>
      <c r="T956" s="174"/>
      <c r="U956" s="174"/>
      <c r="V956" s="174"/>
      <c r="W956" s="174"/>
      <c r="X956" s="175"/>
      <c r="Y956" s="175"/>
      <c r="Z956" s="174"/>
      <c r="AA956" s="174"/>
      <c r="AB956" s="174"/>
      <c r="AC956" s="174"/>
      <c r="AD956" s="174"/>
      <c r="AE956" s="175"/>
      <c r="AF956" s="176"/>
      <c r="AG956" s="185"/>
      <c r="AH956" s="185"/>
      <c r="AI956" s="201"/>
      <c r="AJ956" s="273">
        <f ca="1">(COUNTA(OFFSET(D956,0,WEEKDAY($A$3,2)):AF956))+IF(AND((_xlfn.DAYS((EOMONTH($A$3,0)),$A$3)=27),(WEEKDAY($A$3,2))=1),0,(COUNTA(E956:(OFFSET(D956,0,(_xlfn.DAYS((EOMONTH($A$3,0)),$A$3))+(WEEKDAY($A$3,2))-28)))))</f>
        <v>2</v>
      </c>
    </row>
    <row r="957" spans="1:36" x14ac:dyDescent="0.25">
      <c r="A957" s="200" t="s">
        <v>225</v>
      </c>
      <c r="B957" s="177" t="s">
        <v>391</v>
      </c>
      <c r="C957" s="177">
        <v>1</v>
      </c>
      <c r="D957" s="177">
        <v>300</v>
      </c>
      <c r="E957" s="183" t="s">
        <v>495</v>
      </c>
      <c r="F957" s="174"/>
      <c r="G957" s="174"/>
      <c r="H957" s="174"/>
      <c r="I957" s="174"/>
      <c r="J957" s="175"/>
      <c r="K957" s="175"/>
      <c r="L957" s="174"/>
      <c r="M957" s="174"/>
      <c r="N957" s="174"/>
      <c r="O957" s="174"/>
      <c r="P957" s="174"/>
      <c r="Q957" s="175"/>
      <c r="R957" s="175"/>
      <c r="S957" s="174"/>
      <c r="T957" s="174"/>
      <c r="U957" s="174"/>
      <c r="V957" s="174"/>
      <c r="W957" s="174"/>
      <c r="X957" s="175"/>
      <c r="Y957" s="175"/>
      <c r="Z957" s="174"/>
      <c r="AA957" s="174"/>
      <c r="AB957" s="174"/>
      <c r="AC957" s="174"/>
      <c r="AD957" s="174"/>
      <c r="AE957" s="175"/>
      <c r="AF957" s="176"/>
      <c r="AG957" s="185"/>
      <c r="AH957" s="185"/>
      <c r="AI957" s="201"/>
      <c r="AJ957" s="273">
        <f ca="1">(COUNTA(OFFSET(D957,0,WEEKDAY($A$3,2)):AF957))+IF(AND((_xlfn.DAYS((EOMONTH($A$3,0)),$A$3)=27),(WEEKDAY($A$3,2))=1),0,(COUNTA(E957:(OFFSET(D957,0,(_xlfn.DAYS((EOMONTH($A$3,0)),$A$3))+(WEEKDAY($A$3,2))-28)))))</f>
        <v>1</v>
      </c>
    </row>
    <row r="958" spans="1:36" x14ac:dyDescent="0.25">
      <c r="A958" s="200" t="s">
        <v>306</v>
      </c>
      <c r="B958" s="177" t="s">
        <v>347</v>
      </c>
      <c r="C958" s="177">
        <v>2</v>
      </c>
      <c r="D958" s="177">
        <v>2</v>
      </c>
      <c r="E958" s="183" t="s">
        <v>495</v>
      </c>
      <c r="F958" s="174"/>
      <c r="G958" s="174"/>
      <c r="H958" s="174"/>
      <c r="I958" s="174"/>
      <c r="J958" s="175"/>
      <c r="K958" s="175"/>
      <c r="L958" s="174"/>
      <c r="M958" s="174"/>
      <c r="N958" s="174"/>
      <c r="O958" s="174"/>
      <c r="P958" s="174"/>
      <c r="Q958" s="175"/>
      <c r="R958" s="175"/>
      <c r="S958" s="183" t="s">
        <v>495</v>
      </c>
      <c r="T958" s="174"/>
      <c r="U958" s="174"/>
      <c r="V958" s="174"/>
      <c r="W958" s="174"/>
      <c r="X958" s="175"/>
      <c r="Y958" s="175"/>
      <c r="Z958" s="174"/>
      <c r="AA958" s="174"/>
      <c r="AB958" s="174"/>
      <c r="AC958" s="174"/>
      <c r="AD958" s="174"/>
      <c r="AE958" s="175"/>
      <c r="AF958" s="176"/>
      <c r="AG958" s="185"/>
      <c r="AH958" s="185"/>
      <c r="AI958" s="201"/>
      <c r="AJ958" s="273">
        <f ca="1">(COUNTA(OFFSET(D958,0,WEEKDAY($A$3,2)):AF958))+IF(AND((_xlfn.DAYS((EOMONTH($A$3,0)),$A$3)=27),(WEEKDAY($A$3,2))=1),0,(COUNTA(E958:(OFFSET(D958,0,(_xlfn.DAYS((EOMONTH($A$3,0)),$A$3))+(WEEKDAY($A$3,2))-28)))))</f>
        <v>2</v>
      </c>
    </row>
    <row r="959" spans="1:36" x14ac:dyDescent="0.25">
      <c r="A959" s="200" t="s">
        <v>306</v>
      </c>
      <c r="B959" s="177" t="s">
        <v>350</v>
      </c>
      <c r="C959" s="177">
        <v>4</v>
      </c>
      <c r="D959" s="177">
        <v>156</v>
      </c>
      <c r="E959" s="183" t="s">
        <v>495</v>
      </c>
      <c r="F959" s="174"/>
      <c r="G959" s="174"/>
      <c r="H959" s="174"/>
      <c r="I959" s="174"/>
      <c r="J959" s="175"/>
      <c r="K959" s="175"/>
      <c r="L959" s="183" t="s">
        <v>495</v>
      </c>
      <c r="M959" s="174"/>
      <c r="N959" s="174"/>
      <c r="O959" s="174"/>
      <c r="P959" s="174"/>
      <c r="Q959" s="175"/>
      <c r="R959" s="175"/>
      <c r="S959" s="183" t="s">
        <v>495</v>
      </c>
      <c r="T959" s="174"/>
      <c r="U959" s="174"/>
      <c r="V959" s="174"/>
      <c r="W959" s="174"/>
      <c r="X959" s="175"/>
      <c r="Y959" s="175"/>
      <c r="Z959" s="183" t="s">
        <v>495</v>
      </c>
      <c r="AA959" s="174"/>
      <c r="AB959" s="174"/>
      <c r="AC959" s="174"/>
      <c r="AD959" s="174"/>
      <c r="AE959" s="175"/>
      <c r="AF959" s="176"/>
      <c r="AG959" s="185"/>
      <c r="AH959" s="185"/>
      <c r="AI959" s="201"/>
      <c r="AJ959" s="273">
        <f ca="1">(COUNTA(OFFSET(D959,0,WEEKDAY($A$3,2)):AF959))+IF(AND((_xlfn.DAYS((EOMONTH($A$3,0)),$A$3)=27),(WEEKDAY($A$3,2))=1),0,(COUNTA(E959:(OFFSET(D959,0,(_xlfn.DAYS((EOMONTH($A$3,0)),$A$3))+(WEEKDAY($A$3,2))-28)))))</f>
        <v>4</v>
      </c>
    </row>
    <row r="960" spans="1:36" x14ac:dyDescent="0.25">
      <c r="A960" s="200" t="s">
        <v>226</v>
      </c>
      <c r="B960" s="177" t="s">
        <v>347</v>
      </c>
      <c r="C960" s="177">
        <v>20</v>
      </c>
      <c r="D960" s="177">
        <v>8</v>
      </c>
      <c r="E960" s="183" t="s">
        <v>495</v>
      </c>
      <c r="F960" s="183" t="s">
        <v>495</v>
      </c>
      <c r="G960" s="183" t="s">
        <v>495</v>
      </c>
      <c r="H960" s="183" t="s">
        <v>495</v>
      </c>
      <c r="I960" s="183" t="s">
        <v>495</v>
      </c>
      <c r="J960" s="175"/>
      <c r="K960" s="175"/>
      <c r="L960" s="183" t="s">
        <v>495</v>
      </c>
      <c r="M960" s="183" t="s">
        <v>495</v>
      </c>
      <c r="N960" s="183" t="s">
        <v>495</v>
      </c>
      <c r="O960" s="183" t="s">
        <v>495</v>
      </c>
      <c r="P960" s="183" t="s">
        <v>495</v>
      </c>
      <c r="Q960" s="175"/>
      <c r="R960" s="175"/>
      <c r="S960" s="183" t="s">
        <v>495</v>
      </c>
      <c r="T960" s="183" t="s">
        <v>495</v>
      </c>
      <c r="U960" s="183" t="s">
        <v>495</v>
      </c>
      <c r="V960" s="183" t="s">
        <v>495</v>
      </c>
      <c r="W960" s="183" t="s">
        <v>495</v>
      </c>
      <c r="X960" s="175"/>
      <c r="Y960" s="175"/>
      <c r="Z960" s="183" t="s">
        <v>495</v>
      </c>
      <c r="AA960" s="183" t="s">
        <v>495</v>
      </c>
      <c r="AB960" s="183" t="s">
        <v>495</v>
      </c>
      <c r="AC960" s="183" t="s">
        <v>495</v>
      </c>
      <c r="AD960" s="183" t="s">
        <v>495</v>
      </c>
      <c r="AE960" s="175"/>
      <c r="AF960" s="176"/>
      <c r="AG960" s="185"/>
      <c r="AH960" s="185"/>
      <c r="AI960" s="201"/>
      <c r="AJ960" s="273">
        <f ca="1">(COUNTA(OFFSET(D960,0,WEEKDAY($A$3,2)):AF960))+IF(AND((_xlfn.DAYS((EOMONTH($A$3,0)),$A$3)=27),(WEEKDAY($A$3,2))=1),0,(COUNTA(E960:(OFFSET(D960,0,(_xlfn.DAYS((EOMONTH($A$3,0)),$A$3))+(WEEKDAY($A$3,2))-28)))))</f>
        <v>20</v>
      </c>
    </row>
    <row r="961" spans="1:36" x14ac:dyDescent="0.25">
      <c r="A961" s="200" t="s">
        <v>226</v>
      </c>
      <c r="B961" s="177" t="s">
        <v>348</v>
      </c>
      <c r="C961" s="177">
        <v>12</v>
      </c>
      <c r="D961" s="177">
        <v>2</v>
      </c>
      <c r="E961" s="183" t="s">
        <v>495</v>
      </c>
      <c r="F961" s="174"/>
      <c r="G961" s="183" t="s">
        <v>495</v>
      </c>
      <c r="H961" s="174"/>
      <c r="I961" s="183" t="s">
        <v>495</v>
      </c>
      <c r="J961" s="175"/>
      <c r="K961" s="175"/>
      <c r="L961" s="183" t="s">
        <v>495</v>
      </c>
      <c r="M961" s="174"/>
      <c r="N961" s="183" t="s">
        <v>495</v>
      </c>
      <c r="O961" s="174"/>
      <c r="P961" s="183" t="s">
        <v>495</v>
      </c>
      <c r="Q961" s="175"/>
      <c r="R961" s="175"/>
      <c r="S961" s="183" t="s">
        <v>495</v>
      </c>
      <c r="T961" s="174"/>
      <c r="U961" s="183" t="s">
        <v>495</v>
      </c>
      <c r="V961" s="174"/>
      <c r="W961" s="183" t="s">
        <v>495</v>
      </c>
      <c r="X961" s="175"/>
      <c r="Y961" s="175"/>
      <c r="Z961" s="183" t="s">
        <v>495</v>
      </c>
      <c r="AA961" s="174"/>
      <c r="AB961" s="183" t="s">
        <v>495</v>
      </c>
      <c r="AC961" s="174"/>
      <c r="AD961" s="183" t="s">
        <v>495</v>
      </c>
      <c r="AE961" s="175"/>
      <c r="AF961" s="176"/>
      <c r="AG961" s="185"/>
      <c r="AH961" s="185"/>
      <c r="AI961" s="201"/>
      <c r="AJ961" s="273">
        <f ca="1">(COUNTA(OFFSET(D961,0,WEEKDAY($A$3,2)):AF961))+IF(AND((_xlfn.DAYS((EOMONTH($A$3,0)),$A$3)=27),(WEEKDAY($A$3,2))=1),0,(COUNTA(E961:(OFFSET(D961,0,(_xlfn.DAYS((EOMONTH($A$3,0)),$A$3))+(WEEKDAY($A$3,2))-28)))))</f>
        <v>12</v>
      </c>
    </row>
    <row r="962" spans="1:36" x14ac:dyDescent="0.25">
      <c r="A962" s="200" t="s">
        <v>226</v>
      </c>
      <c r="B962" s="177" t="s">
        <v>350</v>
      </c>
      <c r="C962" s="177">
        <v>4</v>
      </c>
      <c r="D962" s="177">
        <v>1052</v>
      </c>
      <c r="E962" s="183" t="s">
        <v>495</v>
      </c>
      <c r="F962" s="174"/>
      <c r="G962" s="174"/>
      <c r="H962" s="174"/>
      <c r="I962" s="174"/>
      <c r="J962" s="175"/>
      <c r="K962" s="175"/>
      <c r="L962" s="183" t="s">
        <v>495</v>
      </c>
      <c r="M962" s="174"/>
      <c r="N962" s="174"/>
      <c r="O962" s="174"/>
      <c r="P962" s="174"/>
      <c r="Q962" s="175"/>
      <c r="R962" s="175"/>
      <c r="S962" s="183" t="s">
        <v>495</v>
      </c>
      <c r="T962" s="174"/>
      <c r="U962" s="174"/>
      <c r="V962" s="174"/>
      <c r="W962" s="174"/>
      <c r="X962" s="175"/>
      <c r="Y962" s="175"/>
      <c r="Z962" s="183" t="s">
        <v>495</v>
      </c>
      <c r="AA962" s="174"/>
      <c r="AB962" s="174"/>
      <c r="AC962" s="174"/>
      <c r="AD962" s="174"/>
      <c r="AE962" s="175"/>
      <c r="AF962" s="176"/>
      <c r="AG962" s="185"/>
      <c r="AH962" s="185"/>
      <c r="AI962" s="201"/>
      <c r="AJ962" s="273">
        <f ca="1">(COUNTA(OFFSET(D962,0,WEEKDAY($A$3,2)):AF962))+IF(AND((_xlfn.DAYS((EOMONTH($A$3,0)),$A$3)=27),(WEEKDAY($A$3,2))=1),0,(COUNTA(E962:(OFFSET(D962,0,(_xlfn.DAYS((EOMONTH($A$3,0)),$A$3))+(WEEKDAY($A$3,2))-28)))))</f>
        <v>4</v>
      </c>
    </row>
    <row r="963" spans="1:36" x14ac:dyDescent="0.25">
      <c r="A963" s="200" t="s">
        <v>226</v>
      </c>
      <c r="B963" s="177" t="s">
        <v>350</v>
      </c>
      <c r="C963" s="177">
        <v>12</v>
      </c>
      <c r="D963" s="177">
        <v>150</v>
      </c>
      <c r="E963" s="183" t="s">
        <v>495</v>
      </c>
      <c r="F963" s="174"/>
      <c r="G963" s="183" t="s">
        <v>495</v>
      </c>
      <c r="H963" s="174"/>
      <c r="I963" s="183" t="s">
        <v>495</v>
      </c>
      <c r="J963" s="175"/>
      <c r="K963" s="175"/>
      <c r="L963" s="183" t="s">
        <v>495</v>
      </c>
      <c r="M963" s="174"/>
      <c r="N963" s="183" t="s">
        <v>495</v>
      </c>
      <c r="O963" s="174"/>
      <c r="P963" s="183" t="s">
        <v>495</v>
      </c>
      <c r="Q963" s="175"/>
      <c r="R963" s="175"/>
      <c r="S963" s="183" t="s">
        <v>495</v>
      </c>
      <c r="T963" s="174"/>
      <c r="U963" s="183" t="s">
        <v>495</v>
      </c>
      <c r="V963" s="174"/>
      <c r="W963" s="183" t="s">
        <v>495</v>
      </c>
      <c r="X963" s="175"/>
      <c r="Y963" s="175"/>
      <c r="Z963" s="183" t="s">
        <v>495</v>
      </c>
      <c r="AA963" s="174"/>
      <c r="AB963" s="183" t="s">
        <v>495</v>
      </c>
      <c r="AC963" s="174"/>
      <c r="AD963" s="183" t="s">
        <v>495</v>
      </c>
      <c r="AE963" s="175"/>
      <c r="AF963" s="176"/>
      <c r="AG963" s="185"/>
      <c r="AH963" s="185"/>
      <c r="AI963" s="201"/>
      <c r="AJ963" s="273">
        <f ca="1">(COUNTA(OFFSET(D963,0,WEEKDAY($A$3,2)):AF963))+IF(AND((_xlfn.DAYS((EOMONTH($A$3,0)),$A$3)=27),(WEEKDAY($A$3,2))=1),0,(COUNTA(E963:(OFFSET(D963,0,(_xlfn.DAYS((EOMONTH($A$3,0)),$A$3))+(WEEKDAY($A$3,2))-28)))))</f>
        <v>12</v>
      </c>
    </row>
    <row r="964" spans="1:36" x14ac:dyDescent="0.25">
      <c r="A964" s="200" t="s">
        <v>226</v>
      </c>
      <c r="B964" s="177" t="s">
        <v>391</v>
      </c>
      <c r="C964" s="177">
        <v>2</v>
      </c>
      <c r="D964" s="177">
        <v>2909</v>
      </c>
      <c r="E964" s="183" t="s">
        <v>495</v>
      </c>
      <c r="F964" s="174"/>
      <c r="G964" s="174"/>
      <c r="H964" s="174"/>
      <c r="I964" s="174"/>
      <c r="J964" s="175"/>
      <c r="K964" s="175"/>
      <c r="L964" s="174"/>
      <c r="M964" s="174"/>
      <c r="N964" s="174"/>
      <c r="O964" s="174"/>
      <c r="P964" s="174"/>
      <c r="Q964" s="175"/>
      <c r="R964" s="175"/>
      <c r="S964" s="183" t="s">
        <v>495</v>
      </c>
      <c r="T964" s="174"/>
      <c r="U964" s="174"/>
      <c r="V964" s="174"/>
      <c r="W964" s="174"/>
      <c r="X964" s="175"/>
      <c r="Y964" s="175"/>
      <c r="Z964" s="174"/>
      <c r="AA964" s="174"/>
      <c r="AB964" s="174"/>
      <c r="AC964" s="174"/>
      <c r="AD964" s="174"/>
      <c r="AE964" s="175"/>
      <c r="AF964" s="176"/>
      <c r="AG964" s="185"/>
      <c r="AH964" s="185"/>
      <c r="AI964" s="201"/>
      <c r="AJ964" s="273">
        <f ca="1">(COUNTA(OFFSET(D964,0,WEEKDAY($A$3,2)):AF964))+IF(AND((_xlfn.DAYS((EOMONTH($A$3,0)),$A$3)=27),(WEEKDAY($A$3,2))=1),0,(COUNTA(E964:(OFFSET(D964,0,(_xlfn.DAYS((EOMONTH($A$3,0)),$A$3))+(WEEKDAY($A$3,2))-28)))))</f>
        <v>2</v>
      </c>
    </row>
    <row r="965" spans="1:36" x14ac:dyDescent="0.25">
      <c r="A965" s="200" t="s">
        <v>332</v>
      </c>
      <c r="B965" s="177" t="s">
        <v>346</v>
      </c>
      <c r="C965" s="177">
        <v>2</v>
      </c>
      <c r="D965" s="177">
        <v>10</v>
      </c>
      <c r="E965" s="183" t="s">
        <v>495</v>
      </c>
      <c r="F965" s="174"/>
      <c r="G965" s="174"/>
      <c r="H965" s="174"/>
      <c r="I965" s="174"/>
      <c r="J965" s="175"/>
      <c r="K965" s="175"/>
      <c r="L965" s="174"/>
      <c r="M965" s="174"/>
      <c r="N965" s="174"/>
      <c r="O965" s="174"/>
      <c r="P965" s="174"/>
      <c r="Q965" s="175"/>
      <c r="R965" s="175"/>
      <c r="S965" s="183" t="s">
        <v>495</v>
      </c>
      <c r="T965" s="174"/>
      <c r="U965" s="174"/>
      <c r="V965" s="174"/>
      <c r="W965" s="174"/>
      <c r="X965" s="175"/>
      <c r="Y965" s="175"/>
      <c r="Z965" s="174"/>
      <c r="AA965" s="174"/>
      <c r="AB965" s="174"/>
      <c r="AC965" s="174"/>
      <c r="AD965" s="174"/>
      <c r="AE965" s="175"/>
      <c r="AF965" s="176"/>
      <c r="AG965" s="185"/>
      <c r="AH965" s="185"/>
      <c r="AI965" s="201"/>
      <c r="AJ965" s="273">
        <f ca="1">(COUNTA(OFFSET(D965,0,WEEKDAY($A$3,2)):AF965))+IF(AND((_xlfn.DAYS((EOMONTH($A$3,0)),$A$3)=27),(WEEKDAY($A$3,2))=1),0,(COUNTA(E965:(OFFSET(D965,0,(_xlfn.DAYS((EOMONTH($A$3,0)),$A$3))+(WEEKDAY($A$3,2))-28)))))</f>
        <v>2</v>
      </c>
    </row>
    <row r="966" spans="1:36" x14ac:dyDescent="0.25">
      <c r="A966" s="200" t="s">
        <v>332</v>
      </c>
      <c r="B966" s="177" t="s">
        <v>347</v>
      </c>
      <c r="C966" s="177">
        <v>4</v>
      </c>
      <c r="D966" s="177">
        <v>2</v>
      </c>
      <c r="E966" s="183" t="s">
        <v>495</v>
      </c>
      <c r="F966" s="174"/>
      <c r="G966" s="174"/>
      <c r="H966" s="174"/>
      <c r="I966" s="174"/>
      <c r="J966" s="175"/>
      <c r="K966" s="175"/>
      <c r="L966" s="183" t="s">
        <v>495</v>
      </c>
      <c r="M966" s="174"/>
      <c r="N966" s="174"/>
      <c r="O966" s="174"/>
      <c r="P966" s="174"/>
      <c r="Q966" s="175"/>
      <c r="R966" s="175"/>
      <c r="S966" s="183" t="s">
        <v>495</v>
      </c>
      <c r="T966" s="174"/>
      <c r="U966" s="174"/>
      <c r="V966" s="174"/>
      <c r="W966" s="174"/>
      <c r="X966" s="175"/>
      <c r="Y966" s="175"/>
      <c r="Z966" s="183" t="s">
        <v>495</v>
      </c>
      <c r="AA966" s="174"/>
      <c r="AB966" s="174"/>
      <c r="AC966" s="174"/>
      <c r="AD966" s="174"/>
      <c r="AE966" s="175"/>
      <c r="AF966" s="176"/>
      <c r="AG966" s="185"/>
      <c r="AH966" s="185"/>
      <c r="AI966" s="201"/>
      <c r="AJ966" s="273">
        <f ca="1">(COUNTA(OFFSET(D966,0,WEEKDAY($A$3,2)):AF966))+IF(AND((_xlfn.DAYS((EOMONTH($A$3,0)),$A$3)=27),(WEEKDAY($A$3,2))=1),0,(COUNTA(E966:(OFFSET(D966,0,(_xlfn.DAYS((EOMONTH($A$3,0)),$A$3))+(WEEKDAY($A$3,2))-28)))))</f>
        <v>4</v>
      </c>
    </row>
    <row r="967" spans="1:36" x14ac:dyDescent="0.25">
      <c r="A967" s="200" t="s">
        <v>332</v>
      </c>
      <c r="B967" s="177" t="s">
        <v>350</v>
      </c>
      <c r="C967" s="177">
        <v>4</v>
      </c>
      <c r="D967" s="177">
        <v>276</v>
      </c>
      <c r="E967" s="183" t="s">
        <v>495</v>
      </c>
      <c r="F967" s="174"/>
      <c r="G967" s="174"/>
      <c r="H967" s="174"/>
      <c r="I967" s="174"/>
      <c r="J967" s="175"/>
      <c r="K967" s="175"/>
      <c r="L967" s="183" t="s">
        <v>495</v>
      </c>
      <c r="M967" s="174"/>
      <c r="N967" s="174"/>
      <c r="O967" s="174"/>
      <c r="P967" s="174"/>
      <c r="Q967" s="175"/>
      <c r="R967" s="175"/>
      <c r="S967" s="183" t="s">
        <v>495</v>
      </c>
      <c r="T967" s="174"/>
      <c r="U967" s="174"/>
      <c r="V967" s="174"/>
      <c r="W967" s="174"/>
      <c r="X967" s="175"/>
      <c r="Y967" s="175"/>
      <c r="Z967" s="183" t="s">
        <v>495</v>
      </c>
      <c r="AA967" s="174"/>
      <c r="AB967" s="174"/>
      <c r="AC967" s="174"/>
      <c r="AD967" s="174"/>
      <c r="AE967" s="175"/>
      <c r="AF967" s="176"/>
      <c r="AG967" s="185"/>
      <c r="AH967" s="185"/>
      <c r="AI967" s="201"/>
      <c r="AJ967" s="273">
        <f ca="1">(COUNTA(OFFSET(D967,0,WEEKDAY($A$3,2)):AF967))+IF(AND((_xlfn.DAYS((EOMONTH($A$3,0)),$A$3)=27),(WEEKDAY($A$3,2))=1),0,(COUNTA(E967:(OFFSET(D967,0,(_xlfn.DAYS((EOMONTH($A$3,0)),$A$3))+(WEEKDAY($A$3,2))-28)))))</f>
        <v>4</v>
      </c>
    </row>
    <row r="968" spans="1:36" x14ac:dyDescent="0.25">
      <c r="A968" s="200" t="s">
        <v>332</v>
      </c>
      <c r="B968" s="177" t="s">
        <v>391</v>
      </c>
      <c r="C968" s="177">
        <v>2</v>
      </c>
      <c r="D968" s="177">
        <v>450</v>
      </c>
      <c r="E968" s="183" t="s">
        <v>495</v>
      </c>
      <c r="F968" s="174"/>
      <c r="G968" s="174"/>
      <c r="H968" s="174"/>
      <c r="I968" s="174"/>
      <c r="J968" s="175"/>
      <c r="K968" s="175"/>
      <c r="L968" s="174"/>
      <c r="M968" s="174"/>
      <c r="N968" s="174"/>
      <c r="O968" s="174"/>
      <c r="P968" s="174"/>
      <c r="Q968" s="175"/>
      <c r="R968" s="175"/>
      <c r="S968" s="183" t="s">
        <v>495</v>
      </c>
      <c r="T968" s="174"/>
      <c r="U968" s="174"/>
      <c r="V968" s="174"/>
      <c r="W968" s="174"/>
      <c r="X968" s="175"/>
      <c r="Y968" s="175"/>
      <c r="Z968" s="174"/>
      <c r="AA968" s="174"/>
      <c r="AB968" s="174"/>
      <c r="AC968" s="174"/>
      <c r="AD968" s="174"/>
      <c r="AE968" s="175"/>
      <c r="AF968" s="176"/>
      <c r="AG968" s="185"/>
      <c r="AH968" s="185"/>
      <c r="AI968" s="201"/>
      <c r="AJ968" s="273">
        <f ca="1">(COUNTA(OFFSET(D968,0,WEEKDAY($A$3,2)):AF968))+IF(AND((_xlfn.DAYS((EOMONTH($A$3,0)),$A$3)=27),(WEEKDAY($A$3,2))=1),0,(COUNTA(E968:(OFFSET(D968,0,(_xlfn.DAYS((EOMONTH($A$3,0)),$A$3))+(WEEKDAY($A$3,2))-28)))))</f>
        <v>2</v>
      </c>
    </row>
    <row r="969" spans="1:36" x14ac:dyDescent="0.25">
      <c r="A969" s="200" t="s">
        <v>320</v>
      </c>
      <c r="B969" s="177" t="s">
        <v>346</v>
      </c>
      <c r="C969" s="177">
        <v>2</v>
      </c>
      <c r="D969" s="177">
        <v>12</v>
      </c>
      <c r="E969" s="183" t="s">
        <v>495</v>
      </c>
      <c r="F969" s="174"/>
      <c r="G969" s="174"/>
      <c r="H969" s="174"/>
      <c r="I969" s="174"/>
      <c r="J969" s="175"/>
      <c r="K969" s="175"/>
      <c r="L969" s="174"/>
      <c r="M969" s="174"/>
      <c r="N969" s="174"/>
      <c r="O969" s="174"/>
      <c r="P969" s="174"/>
      <c r="Q969" s="175"/>
      <c r="R969" s="175"/>
      <c r="S969" s="183" t="s">
        <v>495</v>
      </c>
      <c r="T969" s="174"/>
      <c r="U969" s="174"/>
      <c r="V969" s="174"/>
      <c r="W969" s="174"/>
      <c r="X969" s="175"/>
      <c r="Y969" s="175"/>
      <c r="Z969" s="174"/>
      <c r="AA969" s="174"/>
      <c r="AB969" s="174"/>
      <c r="AC969" s="174"/>
      <c r="AD969" s="174"/>
      <c r="AE969" s="175"/>
      <c r="AF969" s="176"/>
      <c r="AG969" s="185"/>
      <c r="AH969" s="185"/>
      <c r="AI969" s="201"/>
      <c r="AJ969" s="273">
        <f ca="1">(COUNTA(OFFSET(D969,0,WEEKDAY($A$3,2)):AF969))+IF(AND((_xlfn.DAYS((EOMONTH($A$3,0)),$A$3)=27),(WEEKDAY($A$3,2))=1),0,(COUNTA(E969:(OFFSET(D969,0,(_xlfn.DAYS((EOMONTH($A$3,0)),$A$3))+(WEEKDAY($A$3,2))-28)))))</f>
        <v>2</v>
      </c>
    </row>
    <row r="970" spans="1:36" x14ac:dyDescent="0.25">
      <c r="A970" s="200" t="s">
        <v>320</v>
      </c>
      <c r="B970" s="177" t="s">
        <v>347</v>
      </c>
      <c r="C970" s="177">
        <v>4</v>
      </c>
      <c r="D970" s="177">
        <v>2</v>
      </c>
      <c r="E970" s="183" t="s">
        <v>495</v>
      </c>
      <c r="F970" s="174"/>
      <c r="G970" s="174"/>
      <c r="H970" s="174"/>
      <c r="I970" s="174"/>
      <c r="J970" s="175"/>
      <c r="K970" s="175"/>
      <c r="L970" s="183" t="s">
        <v>495</v>
      </c>
      <c r="M970" s="174"/>
      <c r="N970" s="174"/>
      <c r="O970" s="174"/>
      <c r="P970" s="174"/>
      <c r="Q970" s="175"/>
      <c r="R970" s="175"/>
      <c r="S970" s="183" t="s">
        <v>495</v>
      </c>
      <c r="T970" s="174"/>
      <c r="U970" s="174"/>
      <c r="V970" s="174"/>
      <c r="W970" s="174"/>
      <c r="X970" s="175"/>
      <c r="Y970" s="175"/>
      <c r="Z970" s="183" t="s">
        <v>495</v>
      </c>
      <c r="AA970" s="174"/>
      <c r="AB970" s="174"/>
      <c r="AC970" s="174"/>
      <c r="AD970" s="174"/>
      <c r="AE970" s="175"/>
      <c r="AF970" s="176"/>
      <c r="AG970" s="185"/>
      <c r="AH970" s="185"/>
      <c r="AI970" s="201"/>
      <c r="AJ970" s="273">
        <f ca="1">(COUNTA(OFFSET(D970,0,WEEKDAY($A$3,2)):AF970))+IF(AND((_xlfn.DAYS((EOMONTH($A$3,0)),$A$3)=27),(WEEKDAY($A$3,2))=1),0,(COUNTA(E970:(OFFSET(D970,0,(_xlfn.DAYS((EOMONTH($A$3,0)),$A$3))+(WEEKDAY($A$3,2))-28)))))</f>
        <v>4</v>
      </c>
    </row>
    <row r="971" spans="1:36" x14ac:dyDescent="0.25">
      <c r="A971" s="200" t="s">
        <v>320</v>
      </c>
      <c r="B971" s="177" t="s">
        <v>350</v>
      </c>
      <c r="C971" s="177">
        <v>2</v>
      </c>
      <c r="D971" s="177">
        <v>760</v>
      </c>
      <c r="E971" s="183" t="s">
        <v>495</v>
      </c>
      <c r="F971" s="174"/>
      <c r="G971" s="174"/>
      <c r="H971" s="174"/>
      <c r="I971" s="174"/>
      <c r="J971" s="175"/>
      <c r="K971" s="175"/>
      <c r="L971" s="174"/>
      <c r="M971" s="174"/>
      <c r="N971" s="174"/>
      <c r="O971" s="174"/>
      <c r="P971" s="174"/>
      <c r="Q971" s="175"/>
      <c r="R971" s="175"/>
      <c r="S971" s="183" t="s">
        <v>495</v>
      </c>
      <c r="T971" s="174"/>
      <c r="U971" s="174"/>
      <c r="V971" s="174"/>
      <c r="W971" s="174"/>
      <c r="X971" s="175"/>
      <c r="Y971" s="175"/>
      <c r="Z971" s="174"/>
      <c r="AA971" s="174"/>
      <c r="AB971" s="174"/>
      <c r="AC971" s="174"/>
      <c r="AD971" s="174"/>
      <c r="AE971" s="175"/>
      <c r="AF971" s="176"/>
      <c r="AG971" s="185"/>
      <c r="AH971" s="185"/>
      <c r="AI971" s="201"/>
      <c r="AJ971" s="273">
        <f ca="1">(COUNTA(OFFSET(D971,0,WEEKDAY($A$3,2)):AF971))+IF(AND((_xlfn.DAYS((EOMONTH($A$3,0)),$A$3)=27),(WEEKDAY($A$3,2))=1),0,(COUNTA(E971:(OFFSET(D971,0,(_xlfn.DAYS((EOMONTH($A$3,0)),$A$3))+(WEEKDAY($A$3,2))-28)))))</f>
        <v>2</v>
      </c>
    </row>
    <row r="972" spans="1:36" x14ac:dyDescent="0.25">
      <c r="A972" s="200" t="s">
        <v>320</v>
      </c>
      <c r="B972" s="177" t="s">
        <v>391</v>
      </c>
      <c r="C972" s="177">
        <v>1</v>
      </c>
      <c r="D972" s="177">
        <v>592</v>
      </c>
      <c r="E972" s="183" t="s">
        <v>495</v>
      </c>
      <c r="F972" s="174"/>
      <c r="G972" s="174"/>
      <c r="H972" s="174"/>
      <c r="I972" s="174"/>
      <c r="J972" s="175"/>
      <c r="K972" s="175"/>
      <c r="L972" s="174"/>
      <c r="M972" s="174"/>
      <c r="N972" s="174"/>
      <c r="O972" s="174"/>
      <c r="P972" s="174"/>
      <c r="Q972" s="175"/>
      <c r="R972" s="175"/>
      <c r="S972" s="174"/>
      <c r="T972" s="174"/>
      <c r="U972" s="174"/>
      <c r="V972" s="174"/>
      <c r="W972" s="174"/>
      <c r="X972" s="175"/>
      <c r="Y972" s="175"/>
      <c r="Z972" s="174"/>
      <c r="AA972" s="174"/>
      <c r="AB972" s="174"/>
      <c r="AC972" s="174"/>
      <c r="AD972" s="174"/>
      <c r="AE972" s="175"/>
      <c r="AF972" s="176"/>
      <c r="AG972" s="185"/>
      <c r="AH972" s="185"/>
      <c r="AI972" s="201"/>
      <c r="AJ972" s="273">
        <f ca="1">(COUNTA(OFFSET(D972,0,WEEKDAY($A$3,2)):AF972))+IF(AND((_xlfn.DAYS((EOMONTH($A$3,0)),$A$3)=27),(WEEKDAY($A$3,2))=1),0,(COUNTA(E972:(OFFSET(D972,0,(_xlfn.DAYS((EOMONTH($A$3,0)),$A$3))+(WEEKDAY($A$3,2))-28)))))</f>
        <v>1</v>
      </c>
    </row>
    <row r="973" spans="1:36" x14ac:dyDescent="0.25">
      <c r="A973" s="200" t="s">
        <v>10</v>
      </c>
      <c r="B973" s="177" t="s">
        <v>346</v>
      </c>
      <c r="C973" s="177">
        <v>4</v>
      </c>
      <c r="D973" s="177">
        <v>4</v>
      </c>
      <c r="E973" s="183" t="s">
        <v>495</v>
      </c>
      <c r="F973" s="174"/>
      <c r="G973" s="174"/>
      <c r="H973" s="174"/>
      <c r="I973" s="174"/>
      <c r="J973" s="175"/>
      <c r="K973" s="175"/>
      <c r="L973" s="183" t="s">
        <v>495</v>
      </c>
      <c r="M973" s="174"/>
      <c r="N973" s="174"/>
      <c r="O973" s="174"/>
      <c r="P973" s="174"/>
      <c r="Q973" s="175"/>
      <c r="R973" s="175"/>
      <c r="S973" s="183" t="s">
        <v>495</v>
      </c>
      <c r="T973" s="174"/>
      <c r="U973" s="174"/>
      <c r="V973" s="174"/>
      <c r="W973" s="174"/>
      <c r="X973" s="175"/>
      <c r="Y973" s="175"/>
      <c r="Z973" s="183" t="s">
        <v>495</v>
      </c>
      <c r="AA973" s="174"/>
      <c r="AB973" s="174"/>
      <c r="AC973" s="174"/>
      <c r="AD973" s="174"/>
      <c r="AE973" s="175"/>
      <c r="AF973" s="176"/>
      <c r="AG973" s="185"/>
      <c r="AH973" s="185"/>
      <c r="AI973" s="201"/>
      <c r="AJ973" s="273">
        <f ca="1">(COUNTA(OFFSET(D973,0,WEEKDAY($A$3,2)):AF973))+IF(AND((_xlfn.DAYS((EOMONTH($A$3,0)),$A$3)=27),(WEEKDAY($A$3,2))=1),0,(COUNTA(E973:(OFFSET(D973,0,(_xlfn.DAYS((EOMONTH($A$3,0)),$A$3))+(WEEKDAY($A$3,2))-28)))))</f>
        <v>4</v>
      </c>
    </row>
    <row r="974" spans="1:36" x14ac:dyDescent="0.25">
      <c r="A974" s="200" t="s">
        <v>10</v>
      </c>
      <c r="B974" s="177" t="s">
        <v>347</v>
      </c>
      <c r="C974" s="177">
        <v>4</v>
      </c>
      <c r="D974" s="177">
        <v>2</v>
      </c>
      <c r="E974" s="183" t="s">
        <v>495</v>
      </c>
      <c r="F974" s="174"/>
      <c r="G974" s="174"/>
      <c r="H974" s="174"/>
      <c r="I974" s="174"/>
      <c r="J974" s="175"/>
      <c r="K974" s="175"/>
      <c r="L974" s="183" t="s">
        <v>495</v>
      </c>
      <c r="M974" s="174"/>
      <c r="N974" s="174"/>
      <c r="O974" s="174"/>
      <c r="P974" s="174"/>
      <c r="Q974" s="175"/>
      <c r="R974" s="175"/>
      <c r="S974" s="183" t="s">
        <v>495</v>
      </c>
      <c r="T974" s="174"/>
      <c r="U974" s="174"/>
      <c r="V974" s="174"/>
      <c r="W974" s="174"/>
      <c r="X974" s="175"/>
      <c r="Y974" s="175"/>
      <c r="Z974" s="183" t="s">
        <v>495</v>
      </c>
      <c r="AA974" s="174"/>
      <c r="AB974" s="174"/>
      <c r="AC974" s="174"/>
      <c r="AD974" s="174"/>
      <c r="AE974" s="175"/>
      <c r="AF974" s="176"/>
      <c r="AG974" s="185"/>
      <c r="AH974" s="185"/>
      <c r="AI974" s="201"/>
      <c r="AJ974" s="273">
        <f ca="1">(COUNTA(OFFSET(D974,0,WEEKDAY($A$3,2)):AF974))+IF(AND((_xlfn.DAYS((EOMONTH($A$3,0)),$A$3)=27),(WEEKDAY($A$3,2))=1),0,(COUNTA(E974:(OFFSET(D974,0,(_xlfn.DAYS((EOMONTH($A$3,0)),$A$3))+(WEEKDAY($A$3,2))-28)))))</f>
        <v>4</v>
      </c>
    </row>
    <row r="975" spans="1:36" x14ac:dyDescent="0.25">
      <c r="A975" s="200" t="s">
        <v>10</v>
      </c>
      <c r="B975" s="177" t="s">
        <v>348</v>
      </c>
      <c r="C975" s="177">
        <v>4</v>
      </c>
      <c r="D975" s="177">
        <v>2</v>
      </c>
      <c r="E975" s="183" t="s">
        <v>495</v>
      </c>
      <c r="F975" s="174"/>
      <c r="G975" s="174"/>
      <c r="H975" s="174"/>
      <c r="I975" s="174"/>
      <c r="J975" s="175"/>
      <c r="K975" s="175"/>
      <c r="L975" s="183" t="s">
        <v>495</v>
      </c>
      <c r="M975" s="174"/>
      <c r="N975" s="174"/>
      <c r="O975" s="174"/>
      <c r="P975" s="174"/>
      <c r="Q975" s="175"/>
      <c r="R975" s="175"/>
      <c r="S975" s="183" t="s">
        <v>495</v>
      </c>
      <c r="T975" s="174"/>
      <c r="U975" s="174"/>
      <c r="V975" s="174"/>
      <c r="W975" s="174"/>
      <c r="X975" s="175"/>
      <c r="Y975" s="175"/>
      <c r="Z975" s="183" t="s">
        <v>495</v>
      </c>
      <c r="AA975" s="174"/>
      <c r="AB975" s="174"/>
      <c r="AC975" s="174"/>
      <c r="AD975" s="174"/>
      <c r="AE975" s="175"/>
      <c r="AF975" s="176"/>
      <c r="AG975" s="185"/>
      <c r="AH975" s="185"/>
      <c r="AI975" s="201"/>
      <c r="AJ975" s="273">
        <f ca="1">(COUNTA(OFFSET(D975,0,WEEKDAY($A$3,2)):AF975))+IF(AND((_xlfn.DAYS((EOMONTH($A$3,0)),$A$3)=27),(WEEKDAY($A$3,2))=1),0,(COUNTA(E975:(OFFSET(D975,0,(_xlfn.DAYS((EOMONTH($A$3,0)),$A$3))+(WEEKDAY($A$3,2))-28)))))</f>
        <v>4</v>
      </c>
    </row>
    <row r="976" spans="1:36" x14ac:dyDescent="0.25">
      <c r="A976" s="200" t="s">
        <v>10</v>
      </c>
      <c r="B976" s="177" t="s">
        <v>350</v>
      </c>
      <c r="C976" s="177">
        <v>4</v>
      </c>
      <c r="D976" s="177">
        <v>1352</v>
      </c>
      <c r="E976" s="183" t="s">
        <v>495</v>
      </c>
      <c r="F976" s="174"/>
      <c r="G976" s="174"/>
      <c r="H976" s="174"/>
      <c r="I976" s="174"/>
      <c r="J976" s="175"/>
      <c r="K976" s="175"/>
      <c r="L976" s="183" t="s">
        <v>495</v>
      </c>
      <c r="M976" s="174"/>
      <c r="N976" s="174"/>
      <c r="O976" s="174"/>
      <c r="P976" s="174"/>
      <c r="Q976" s="175"/>
      <c r="R976" s="175"/>
      <c r="S976" s="183" t="s">
        <v>495</v>
      </c>
      <c r="T976" s="174"/>
      <c r="U976" s="174"/>
      <c r="V976" s="174"/>
      <c r="W976" s="174"/>
      <c r="X976" s="175"/>
      <c r="Y976" s="175"/>
      <c r="Z976" s="183" t="s">
        <v>495</v>
      </c>
      <c r="AA976" s="174"/>
      <c r="AB976" s="174"/>
      <c r="AC976" s="174"/>
      <c r="AD976" s="174"/>
      <c r="AE976" s="175"/>
      <c r="AF976" s="176"/>
      <c r="AG976" s="185"/>
      <c r="AH976" s="185"/>
      <c r="AI976" s="201"/>
      <c r="AJ976" s="273">
        <f ca="1">(COUNTA(OFFSET(D976,0,WEEKDAY($A$3,2)):AF976))+IF(AND((_xlfn.DAYS((EOMONTH($A$3,0)),$A$3)=27),(WEEKDAY($A$3,2))=1),0,(COUNTA(E976:(OFFSET(D976,0,(_xlfn.DAYS((EOMONTH($A$3,0)),$A$3))+(WEEKDAY($A$3,2))-28)))))</f>
        <v>4</v>
      </c>
    </row>
    <row r="977" spans="1:36" x14ac:dyDescent="0.25">
      <c r="A977" s="200" t="s">
        <v>307</v>
      </c>
      <c r="B977" s="177" t="s">
        <v>346</v>
      </c>
      <c r="C977" s="177">
        <v>2</v>
      </c>
      <c r="D977" s="177">
        <v>20</v>
      </c>
      <c r="E977" s="183" t="s">
        <v>495</v>
      </c>
      <c r="F977" s="174"/>
      <c r="G977" s="174"/>
      <c r="H977" s="174"/>
      <c r="I977" s="174"/>
      <c r="J977" s="175"/>
      <c r="K977" s="175"/>
      <c r="L977" s="174"/>
      <c r="M977" s="174"/>
      <c r="N977" s="174"/>
      <c r="O977" s="174"/>
      <c r="P977" s="174"/>
      <c r="Q977" s="175"/>
      <c r="R977" s="175"/>
      <c r="S977" s="183" t="s">
        <v>495</v>
      </c>
      <c r="T977" s="174"/>
      <c r="U977" s="174"/>
      <c r="V977" s="174"/>
      <c r="W977" s="174"/>
      <c r="X977" s="175"/>
      <c r="Y977" s="175"/>
      <c r="Z977" s="174"/>
      <c r="AA977" s="174"/>
      <c r="AB977" s="174"/>
      <c r="AC977" s="174"/>
      <c r="AD977" s="174"/>
      <c r="AE977" s="175"/>
      <c r="AF977" s="176"/>
      <c r="AG977" s="185"/>
      <c r="AH977" s="185"/>
      <c r="AI977" s="201"/>
      <c r="AJ977" s="273">
        <f ca="1">(COUNTA(OFFSET(D977,0,WEEKDAY($A$3,2)):AF977))+IF(AND((_xlfn.DAYS((EOMONTH($A$3,0)),$A$3)=27),(WEEKDAY($A$3,2))=1),0,(COUNTA(E977:(OFFSET(D977,0,(_xlfn.DAYS((EOMONTH($A$3,0)),$A$3))+(WEEKDAY($A$3,2))-28)))))</f>
        <v>2</v>
      </c>
    </row>
    <row r="978" spans="1:36" x14ac:dyDescent="0.25">
      <c r="A978" s="200" t="s">
        <v>307</v>
      </c>
      <c r="B978" s="177" t="s">
        <v>347</v>
      </c>
      <c r="C978" s="177">
        <v>4</v>
      </c>
      <c r="D978" s="177">
        <v>2</v>
      </c>
      <c r="E978" s="183" t="s">
        <v>495</v>
      </c>
      <c r="F978" s="174"/>
      <c r="G978" s="174"/>
      <c r="H978" s="174"/>
      <c r="I978" s="174"/>
      <c r="J978" s="175"/>
      <c r="K978" s="175"/>
      <c r="L978" s="183" t="s">
        <v>495</v>
      </c>
      <c r="M978" s="174"/>
      <c r="N978" s="174"/>
      <c r="O978" s="174"/>
      <c r="P978" s="174"/>
      <c r="Q978" s="175"/>
      <c r="R978" s="175"/>
      <c r="S978" s="183" t="s">
        <v>495</v>
      </c>
      <c r="T978" s="174"/>
      <c r="U978" s="174"/>
      <c r="V978" s="174"/>
      <c r="W978" s="174"/>
      <c r="X978" s="175"/>
      <c r="Y978" s="175"/>
      <c r="Z978" s="183" t="s">
        <v>495</v>
      </c>
      <c r="AA978" s="174"/>
      <c r="AB978" s="174"/>
      <c r="AC978" s="174"/>
      <c r="AD978" s="174"/>
      <c r="AE978" s="175"/>
      <c r="AF978" s="176"/>
      <c r="AG978" s="185"/>
      <c r="AH978" s="185"/>
      <c r="AI978" s="201"/>
      <c r="AJ978" s="273">
        <f ca="1">(COUNTA(OFFSET(D978,0,WEEKDAY($A$3,2)):AF978))+IF(AND((_xlfn.DAYS((EOMONTH($A$3,0)),$A$3)=27),(WEEKDAY($A$3,2))=1),0,(COUNTA(E978:(OFFSET(D978,0,(_xlfn.DAYS((EOMONTH($A$3,0)),$A$3))+(WEEKDAY($A$3,2))-28)))))</f>
        <v>4</v>
      </c>
    </row>
    <row r="979" spans="1:36" x14ac:dyDescent="0.25">
      <c r="A979" s="200" t="s">
        <v>307</v>
      </c>
      <c r="B979" s="177" t="s">
        <v>350</v>
      </c>
      <c r="C979" s="177">
        <v>4</v>
      </c>
      <c r="D979" s="177">
        <v>1308</v>
      </c>
      <c r="E979" s="183" t="s">
        <v>495</v>
      </c>
      <c r="F979" s="174"/>
      <c r="G979" s="174"/>
      <c r="H979" s="174"/>
      <c r="I979" s="174"/>
      <c r="J979" s="175"/>
      <c r="K979" s="175"/>
      <c r="L979" s="183" t="s">
        <v>495</v>
      </c>
      <c r="M979" s="174"/>
      <c r="N979" s="174"/>
      <c r="O979" s="174"/>
      <c r="P979" s="174"/>
      <c r="Q979" s="175"/>
      <c r="R979" s="175"/>
      <c r="S979" s="183" t="s">
        <v>495</v>
      </c>
      <c r="T979" s="174"/>
      <c r="U979" s="174"/>
      <c r="V979" s="174"/>
      <c r="W979" s="174"/>
      <c r="X979" s="175"/>
      <c r="Y979" s="175"/>
      <c r="Z979" s="183" t="s">
        <v>495</v>
      </c>
      <c r="AA979" s="174"/>
      <c r="AB979" s="174"/>
      <c r="AC979" s="174"/>
      <c r="AD979" s="174"/>
      <c r="AE979" s="175"/>
      <c r="AF979" s="176"/>
      <c r="AG979" s="185"/>
      <c r="AH979" s="185"/>
      <c r="AI979" s="201"/>
      <c r="AJ979" s="273">
        <f ca="1">(COUNTA(OFFSET(D979,0,WEEKDAY($A$3,2)):AF979))+IF(AND((_xlfn.DAYS((EOMONTH($A$3,0)),$A$3)=27),(WEEKDAY($A$3,2))=1),0,(COUNTA(E979:(OFFSET(D979,0,(_xlfn.DAYS((EOMONTH($A$3,0)),$A$3))+(WEEKDAY($A$3,2))-28)))))</f>
        <v>4</v>
      </c>
    </row>
    <row r="980" spans="1:36" x14ac:dyDescent="0.25">
      <c r="A980" s="200" t="s">
        <v>55</v>
      </c>
      <c r="B980" s="177" t="s">
        <v>345</v>
      </c>
      <c r="C980" s="177">
        <v>12</v>
      </c>
      <c r="D980" s="177">
        <v>2</v>
      </c>
      <c r="E980" s="183" t="s">
        <v>495</v>
      </c>
      <c r="F980" s="174"/>
      <c r="G980" s="183" t="s">
        <v>495</v>
      </c>
      <c r="H980" s="174"/>
      <c r="I980" s="183" t="s">
        <v>495</v>
      </c>
      <c r="J980" s="175"/>
      <c r="K980" s="175"/>
      <c r="L980" s="183" t="s">
        <v>495</v>
      </c>
      <c r="M980" s="174"/>
      <c r="N980" s="183" t="s">
        <v>495</v>
      </c>
      <c r="O980" s="174"/>
      <c r="P980" s="183" t="s">
        <v>495</v>
      </c>
      <c r="Q980" s="175"/>
      <c r="R980" s="175"/>
      <c r="S980" s="183" t="s">
        <v>495</v>
      </c>
      <c r="T980" s="174"/>
      <c r="U980" s="183" t="s">
        <v>495</v>
      </c>
      <c r="V980" s="174"/>
      <c r="W980" s="183" t="s">
        <v>495</v>
      </c>
      <c r="X980" s="175"/>
      <c r="Y980" s="175"/>
      <c r="Z980" s="183" t="s">
        <v>495</v>
      </c>
      <c r="AA980" s="174"/>
      <c r="AB980" s="183" t="s">
        <v>495</v>
      </c>
      <c r="AC980" s="174"/>
      <c r="AD980" s="183" t="s">
        <v>495</v>
      </c>
      <c r="AE980" s="175"/>
      <c r="AF980" s="176"/>
      <c r="AG980" s="185"/>
      <c r="AH980" s="185"/>
      <c r="AI980" s="201"/>
      <c r="AJ980" s="273">
        <f ca="1">(COUNTA(OFFSET(D980,0,WEEKDAY($A$3,2)):AF980))+IF(AND((_xlfn.DAYS((EOMONTH($A$3,0)),$A$3)=27),(WEEKDAY($A$3,2))=1),0,(COUNTA(E980:(OFFSET(D980,0,(_xlfn.DAYS((EOMONTH($A$3,0)),$A$3))+(WEEKDAY($A$3,2))-28)))))</f>
        <v>12</v>
      </c>
    </row>
    <row r="981" spans="1:36" x14ac:dyDescent="0.25">
      <c r="A981" s="200" t="s">
        <v>55</v>
      </c>
      <c r="B981" s="177" t="s">
        <v>347</v>
      </c>
      <c r="C981" s="177">
        <v>20</v>
      </c>
      <c r="D981" s="177">
        <v>8</v>
      </c>
      <c r="E981" s="183" t="s">
        <v>495</v>
      </c>
      <c r="F981" s="183" t="s">
        <v>495</v>
      </c>
      <c r="G981" s="183" t="s">
        <v>495</v>
      </c>
      <c r="H981" s="183" t="s">
        <v>495</v>
      </c>
      <c r="I981" s="183" t="s">
        <v>495</v>
      </c>
      <c r="J981" s="175"/>
      <c r="K981" s="175"/>
      <c r="L981" s="183" t="s">
        <v>495</v>
      </c>
      <c r="M981" s="183" t="s">
        <v>495</v>
      </c>
      <c r="N981" s="183" t="s">
        <v>495</v>
      </c>
      <c r="O981" s="183" t="s">
        <v>495</v>
      </c>
      <c r="P981" s="183" t="s">
        <v>495</v>
      </c>
      <c r="Q981" s="175"/>
      <c r="R981" s="175"/>
      <c r="S981" s="183" t="s">
        <v>495</v>
      </c>
      <c r="T981" s="183" t="s">
        <v>495</v>
      </c>
      <c r="U981" s="183" t="s">
        <v>495</v>
      </c>
      <c r="V981" s="183" t="s">
        <v>495</v>
      </c>
      <c r="W981" s="183" t="s">
        <v>495</v>
      </c>
      <c r="X981" s="175"/>
      <c r="Y981" s="175"/>
      <c r="Z981" s="183" t="s">
        <v>495</v>
      </c>
      <c r="AA981" s="183" t="s">
        <v>495</v>
      </c>
      <c r="AB981" s="183" t="s">
        <v>495</v>
      </c>
      <c r="AC981" s="183" t="s">
        <v>495</v>
      </c>
      <c r="AD981" s="183" t="s">
        <v>495</v>
      </c>
      <c r="AE981" s="175"/>
      <c r="AF981" s="176"/>
      <c r="AG981" s="185"/>
      <c r="AH981" s="185"/>
      <c r="AI981" s="201"/>
      <c r="AJ981" s="273">
        <f ca="1">(COUNTA(OFFSET(D981,0,WEEKDAY($A$3,2)):AF981))+IF(AND((_xlfn.DAYS((EOMONTH($A$3,0)),$A$3)=27),(WEEKDAY($A$3,2))=1),0,(COUNTA(E981:(OFFSET(D981,0,(_xlfn.DAYS((EOMONTH($A$3,0)),$A$3))+(WEEKDAY($A$3,2))-28)))))</f>
        <v>20</v>
      </c>
    </row>
    <row r="982" spans="1:36" x14ac:dyDescent="0.25">
      <c r="A982" s="200" t="s">
        <v>55</v>
      </c>
      <c r="B982" s="177" t="s">
        <v>348</v>
      </c>
      <c r="C982" s="177">
        <v>12</v>
      </c>
      <c r="D982" s="177">
        <v>1</v>
      </c>
      <c r="E982" s="183" t="s">
        <v>495</v>
      </c>
      <c r="F982" s="174"/>
      <c r="G982" s="183" t="s">
        <v>495</v>
      </c>
      <c r="H982" s="174"/>
      <c r="I982" s="183" t="s">
        <v>495</v>
      </c>
      <c r="J982" s="175"/>
      <c r="K982" s="175"/>
      <c r="L982" s="183" t="s">
        <v>495</v>
      </c>
      <c r="M982" s="174"/>
      <c r="N982" s="183" t="s">
        <v>495</v>
      </c>
      <c r="O982" s="174"/>
      <c r="P982" s="183" t="s">
        <v>495</v>
      </c>
      <c r="Q982" s="175"/>
      <c r="R982" s="175"/>
      <c r="S982" s="183" t="s">
        <v>495</v>
      </c>
      <c r="T982" s="174"/>
      <c r="U982" s="183" t="s">
        <v>495</v>
      </c>
      <c r="V982" s="174"/>
      <c r="W982" s="183" t="s">
        <v>495</v>
      </c>
      <c r="X982" s="175"/>
      <c r="Y982" s="175"/>
      <c r="Z982" s="183" t="s">
        <v>495</v>
      </c>
      <c r="AA982" s="174"/>
      <c r="AB982" s="183" t="s">
        <v>495</v>
      </c>
      <c r="AC982" s="174"/>
      <c r="AD982" s="183" t="s">
        <v>495</v>
      </c>
      <c r="AE982" s="175"/>
      <c r="AF982" s="176"/>
      <c r="AG982" s="185"/>
      <c r="AH982" s="185"/>
      <c r="AI982" s="201"/>
      <c r="AJ982" s="273">
        <f ca="1">(COUNTA(OFFSET(D982,0,WEEKDAY($A$3,2)):AF982))+IF(AND((_xlfn.DAYS((EOMONTH($A$3,0)),$A$3)=27),(WEEKDAY($A$3,2))=1),0,(COUNTA(E982:(OFFSET(D982,0,(_xlfn.DAYS((EOMONTH($A$3,0)),$A$3))+(WEEKDAY($A$3,2))-28)))))</f>
        <v>12</v>
      </c>
    </row>
    <row r="983" spans="1:36" x14ac:dyDescent="0.25">
      <c r="A983" s="200" t="s">
        <v>55</v>
      </c>
      <c r="B983" s="177" t="s">
        <v>349</v>
      </c>
      <c r="C983" s="177">
        <v>4</v>
      </c>
      <c r="D983" s="177">
        <v>143</v>
      </c>
      <c r="E983" s="183" t="s">
        <v>495</v>
      </c>
      <c r="F983" s="174"/>
      <c r="G983" s="174"/>
      <c r="H983" s="174"/>
      <c r="I983" s="174"/>
      <c r="J983" s="175"/>
      <c r="K983" s="175"/>
      <c r="L983" s="183" t="s">
        <v>495</v>
      </c>
      <c r="M983" s="174"/>
      <c r="N983" s="174"/>
      <c r="O983" s="174"/>
      <c r="P983" s="174"/>
      <c r="Q983" s="175"/>
      <c r="R983" s="175"/>
      <c r="S983" s="183" t="s">
        <v>495</v>
      </c>
      <c r="T983" s="174"/>
      <c r="U983" s="174"/>
      <c r="V983" s="174"/>
      <c r="W983" s="174"/>
      <c r="X983" s="175"/>
      <c r="Y983" s="175"/>
      <c r="Z983" s="183" t="s">
        <v>495</v>
      </c>
      <c r="AA983" s="174"/>
      <c r="AB983" s="174"/>
      <c r="AC983" s="174"/>
      <c r="AD983" s="174"/>
      <c r="AE983" s="175"/>
      <c r="AF983" s="176"/>
      <c r="AG983" s="185"/>
      <c r="AH983" s="185"/>
      <c r="AI983" s="201"/>
      <c r="AJ983" s="273">
        <f ca="1">(COUNTA(OFFSET(D983,0,WEEKDAY($A$3,2)):AF983))+IF(AND((_xlfn.DAYS((EOMONTH($A$3,0)),$A$3)=27),(WEEKDAY($A$3,2))=1),0,(COUNTA(E983:(OFFSET(D983,0,(_xlfn.DAYS((EOMONTH($A$3,0)),$A$3))+(WEEKDAY($A$3,2))-28)))))</f>
        <v>4</v>
      </c>
    </row>
    <row r="984" spans="1:36" x14ac:dyDescent="0.25">
      <c r="A984" s="200" t="s">
        <v>55</v>
      </c>
      <c r="B984" s="177" t="s">
        <v>350</v>
      </c>
      <c r="C984" s="177">
        <v>2</v>
      </c>
      <c r="D984" s="177">
        <v>329</v>
      </c>
      <c r="E984" s="183" t="s">
        <v>495</v>
      </c>
      <c r="F984" s="174"/>
      <c r="G984" s="174"/>
      <c r="H984" s="174"/>
      <c r="I984" s="174"/>
      <c r="J984" s="175"/>
      <c r="K984" s="175"/>
      <c r="L984" s="174"/>
      <c r="M984" s="174"/>
      <c r="N984" s="174"/>
      <c r="O984" s="174"/>
      <c r="P984" s="174"/>
      <c r="Q984" s="175"/>
      <c r="R984" s="175"/>
      <c r="S984" s="183" t="s">
        <v>495</v>
      </c>
      <c r="T984" s="174"/>
      <c r="U984" s="174"/>
      <c r="V984" s="174"/>
      <c r="W984" s="174"/>
      <c r="X984" s="175"/>
      <c r="Y984" s="175"/>
      <c r="Z984" s="174"/>
      <c r="AA984" s="174"/>
      <c r="AB984" s="174"/>
      <c r="AC984" s="174"/>
      <c r="AD984" s="174"/>
      <c r="AE984" s="175"/>
      <c r="AF984" s="176"/>
      <c r="AG984" s="185"/>
      <c r="AH984" s="185"/>
      <c r="AI984" s="201"/>
      <c r="AJ984" s="273">
        <f ca="1">(COUNTA(OFFSET(D984,0,WEEKDAY($A$3,2)):AF984))+IF(AND((_xlfn.DAYS((EOMONTH($A$3,0)),$A$3)=27),(WEEKDAY($A$3,2))=1),0,(COUNTA(E984:(OFFSET(D984,0,(_xlfn.DAYS((EOMONTH($A$3,0)),$A$3))+(WEEKDAY($A$3,2))-28)))))</f>
        <v>2</v>
      </c>
    </row>
    <row r="985" spans="1:36" x14ac:dyDescent="0.25">
      <c r="A985" s="200" t="s">
        <v>55</v>
      </c>
      <c r="B985" s="177" t="s">
        <v>350</v>
      </c>
      <c r="C985" s="177">
        <v>12</v>
      </c>
      <c r="D985" s="177">
        <v>223</v>
      </c>
      <c r="E985" s="183" t="s">
        <v>495</v>
      </c>
      <c r="F985" s="174"/>
      <c r="G985" s="183" t="s">
        <v>495</v>
      </c>
      <c r="H985" s="174"/>
      <c r="I985" s="183" t="s">
        <v>495</v>
      </c>
      <c r="J985" s="175"/>
      <c r="K985" s="175"/>
      <c r="L985" s="183" t="s">
        <v>495</v>
      </c>
      <c r="M985" s="174"/>
      <c r="N985" s="183" t="s">
        <v>495</v>
      </c>
      <c r="O985" s="174"/>
      <c r="P985" s="183" t="s">
        <v>495</v>
      </c>
      <c r="Q985" s="175"/>
      <c r="R985" s="175"/>
      <c r="S985" s="183" t="s">
        <v>495</v>
      </c>
      <c r="T985" s="174"/>
      <c r="U985" s="183" t="s">
        <v>495</v>
      </c>
      <c r="V985" s="174"/>
      <c r="W985" s="183" t="s">
        <v>495</v>
      </c>
      <c r="X985" s="175"/>
      <c r="Y985" s="175"/>
      <c r="Z985" s="183" t="s">
        <v>495</v>
      </c>
      <c r="AA985" s="174"/>
      <c r="AB985" s="183" t="s">
        <v>495</v>
      </c>
      <c r="AC985" s="174"/>
      <c r="AD985" s="183" t="s">
        <v>495</v>
      </c>
      <c r="AE985" s="175"/>
      <c r="AF985" s="176"/>
      <c r="AG985" s="185"/>
      <c r="AH985" s="185"/>
      <c r="AI985" s="201"/>
      <c r="AJ985" s="273">
        <f ca="1">(COUNTA(OFFSET(D985,0,WEEKDAY($A$3,2)):AF985))+IF(AND((_xlfn.DAYS((EOMONTH($A$3,0)),$A$3)=27),(WEEKDAY($A$3,2))=1),0,(COUNTA(E985:(OFFSET(D985,0,(_xlfn.DAYS((EOMONTH($A$3,0)),$A$3))+(WEEKDAY($A$3,2))-28)))))</f>
        <v>12</v>
      </c>
    </row>
    <row r="986" spans="1:36" x14ac:dyDescent="0.25">
      <c r="A986" s="200" t="s">
        <v>55</v>
      </c>
      <c r="B986" s="177" t="s">
        <v>391</v>
      </c>
      <c r="C986" s="177">
        <v>1</v>
      </c>
      <c r="D986" s="177">
        <v>510</v>
      </c>
      <c r="E986" s="183" t="s">
        <v>495</v>
      </c>
      <c r="F986" s="174"/>
      <c r="G986" s="174"/>
      <c r="H986" s="174"/>
      <c r="I986" s="174"/>
      <c r="J986" s="175"/>
      <c r="K986" s="175"/>
      <c r="L986" s="174"/>
      <c r="M986" s="174"/>
      <c r="N986" s="174"/>
      <c r="O986" s="174"/>
      <c r="P986" s="174"/>
      <c r="Q986" s="175"/>
      <c r="R986" s="175"/>
      <c r="S986" s="174"/>
      <c r="T986" s="174"/>
      <c r="U986" s="174"/>
      <c r="V986" s="174"/>
      <c r="W986" s="174"/>
      <c r="X986" s="175"/>
      <c r="Y986" s="175"/>
      <c r="Z986" s="174"/>
      <c r="AA986" s="174"/>
      <c r="AB986" s="174"/>
      <c r="AC986" s="174"/>
      <c r="AD986" s="174"/>
      <c r="AE986" s="175"/>
      <c r="AF986" s="176"/>
      <c r="AG986" s="185"/>
      <c r="AH986" s="185"/>
      <c r="AI986" s="201"/>
      <c r="AJ986" s="273">
        <f ca="1">(COUNTA(OFFSET(D986,0,WEEKDAY($A$3,2)):AF986))+IF(AND((_xlfn.DAYS((EOMONTH($A$3,0)),$A$3)=27),(WEEKDAY($A$3,2))=1),0,(COUNTA(E986:(OFFSET(D986,0,(_xlfn.DAYS((EOMONTH($A$3,0)),$A$3))+(WEEKDAY($A$3,2))-28)))))</f>
        <v>1</v>
      </c>
    </row>
    <row r="987" spans="1:36" x14ac:dyDescent="0.25">
      <c r="A987" s="200" t="s">
        <v>227</v>
      </c>
      <c r="B987" s="177" t="s">
        <v>346</v>
      </c>
      <c r="C987" s="177">
        <v>4</v>
      </c>
      <c r="D987" s="177">
        <v>45</v>
      </c>
      <c r="E987" s="183" t="s">
        <v>495</v>
      </c>
      <c r="F987" s="174"/>
      <c r="G987" s="174"/>
      <c r="H987" s="174"/>
      <c r="I987" s="174"/>
      <c r="J987" s="175"/>
      <c r="K987" s="175"/>
      <c r="L987" s="183" t="s">
        <v>495</v>
      </c>
      <c r="M987" s="174"/>
      <c r="N987" s="174"/>
      <c r="O987" s="174"/>
      <c r="P987" s="174"/>
      <c r="Q987" s="175"/>
      <c r="R987" s="175"/>
      <c r="S987" s="183" t="s">
        <v>495</v>
      </c>
      <c r="T987" s="174"/>
      <c r="U987" s="174"/>
      <c r="V987" s="174"/>
      <c r="W987" s="174"/>
      <c r="X987" s="175"/>
      <c r="Y987" s="175"/>
      <c r="Z987" s="183" t="s">
        <v>495</v>
      </c>
      <c r="AA987" s="174"/>
      <c r="AB987" s="174"/>
      <c r="AC987" s="174"/>
      <c r="AD987" s="174"/>
      <c r="AE987" s="175"/>
      <c r="AF987" s="176"/>
      <c r="AG987" s="185"/>
      <c r="AH987" s="185"/>
      <c r="AI987" s="201"/>
      <c r="AJ987" s="273">
        <f ca="1">(COUNTA(OFFSET(D987,0,WEEKDAY($A$3,2)):AF987))+IF(AND((_xlfn.DAYS((EOMONTH($A$3,0)),$A$3)=27),(WEEKDAY($A$3,2))=1),0,(COUNTA(E987:(OFFSET(D987,0,(_xlfn.DAYS((EOMONTH($A$3,0)),$A$3))+(WEEKDAY($A$3,2))-28)))))</f>
        <v>4</v>
      </c>
    </row>
    <row r="988" spans="1:36" x14ac:dyDescent="0.25">
      <c r="A988" s="200" t="s">
        <v>227</v>
      </c>
      <c r="B988" s="177" t="s">
        <v>347</v>
      </c>
      <c r="C988" s="177">
        <v>2</v>
      </c>
      <c r="D988" s="177">
        <v>3</v>
      </c>
      <c r="E988" s="183" t="s">
        <v>495</v>
      </c>
      <c r="F988" s="174"/>
      <c r="G988" s="174"/>
      <c r="H988" s="174"/>
      <c r="I988" s="174"/>
      <c r="J988" s="175"/>
      <c r="K988" s="175"/>
      <c r="L988" s="174"/>
      <c r="M988" s="174"/>
      <c r="N988" s="174"/>
      <c r="O988" s="174"/>
      <c r="P988" s="174"/>
      <c r="Q988" s="175"/>
      <c r="R988" s="175"/>
      <c r="S988" s="183" t="s">
        <v>495</v>
      </c>
      <c r="T988" s="174"/>
      <c r="U988" s="174"/>
      <c r="V988" s="174"/>
      <c r="W988" s="174"/>
      <c r="X988" s="175"/>
      <c r="Y988" s="175"/>
      <c r="Z988" s="174"/>
      <c r="AA988" s="174"/>
      <c r="AB988" s="174"/>
      <c r="AC988" s="174"/>
      <c r="AD988" s="174"/>
      <c r="AE988" s="175"/>
      <c r="AF988" s="176"/>
      <c r="AG988" s="185"/>
      <c r="AH988" s="185"/>
      <c r="AI988" s="201"/>
      <c r="AJ988" s="273">
        <f ca="1">(COUNTA(OFFSET(D988,0,WEEKDAY($A$3,2)):AF988))+IF(AND((_xlfn.DAYS((EOMONTH($A$3,0)),$A$3)=27),(WEEKDAY($A$3,2))=1),0,(COUNTA(E988:(OFFSET(D988,0,(_xlfn.DAYS((EOMONTH($A$3,0)),$A$3))+(WEEKDAY($A$3,2))-28)))))</f>
        <v>2</v>
      </c>
    </row>
    <row r="989" spans="1:36" x14ac:dyDescent="0.25">
      <c r="A989" s="200" t="s">
        <v>227</v>
      </c>
      <c r="B989" s="177" t="s">
        <v>350</v>
      </c>
      <c r="C989" s="177">
        <v>4</v>
      </c>
      <c r="D989" s="177">
        <v>411</v>
      </c>
      <c r="E989" s="183" t="s">
        <v>495</v>
      </c>
      <c r="F989" s="174"/>
      <c r="G989" s="174"/>
      <c r="H989" s="174"/>
      <c r="I989" s="174"/>
      <c r="J989" s="175"/>
      <c r="K989" s="175"/>
      <c r="L989" s="183" t="s">
        <v>495</v>
      </c>
      <c r="M989" s="174"/>
      <c r="N989" s="174"/>
      <c r="O989" s="174"/>
      <c r="P989" s="174"/>
      <c r="Q989" s="175"/>
      <c r="R989" s="175"/>
      <c r="S989" s="183" t="s">
        <v>495</v>
      </c>
      <c r="T989" s="174"/>
      <c r="U989" s="174"/>
      <c r="V989" s="174"/>
      <c r="W989" s="174"/>
      <c r="X989" s="175"/>
      <c r="Y989" s="175"/>
      <c r="Z989" s="183" t="s">
        <v>495</v>
      </c>
      <c r="AA989" s="174"/>
      <c r="AB989" s="174"/>
      <c r="AC989" s="174"/>
      <c r="AD989" s="174"/>
      <c r="AE989" s="175"/>
      <c r="AF989" s="176"/>
      <c r="AG989" s="185"/>
      <c r="AH989" s="185"/>
      <c r="AI989" s="201"/>
      <c r="AJ989" s="273">
        <f ca="1">(COUNTA(OFFSET(D989,0,WEEKDAY($A$3,2)):AF989))+IF(AND((_xlfn.DAYS((EOMONTH($A$3,0)),$A$3)=27),(WEEKDAY($A$3,2))=1),0,(COUNTA(E989:(OFFSET(D989,0,(_xlfn.DAYS((EOMONTH($A$3,0)),$A$3))+(WEEKDAY($A$3,2))-28)))))</f>
        <v>4</v>
      </c>
    </row>
    <row r="990" spans="1:36" x14ac:dyDescent="0.25">
      <c r="A990" s="200" t="s">
        <v>227</v>
      </c>
      <c r="B990" s="177" t="s">
        <v>391</v>
      </c>
      <c r="C990" s="177">
        <v>1</v>
      </c>
      <c r="D990" s="177">
        <v>222</v>
      </c>
      <c r="E990" s="183" t="s">
        <v>495</v>
      </c>
      <c r="F990" s="174"/>
      <c r="G990" s="174"/>
      <c r="H990" s="174"/>
      <c r="I990" s="174"/>
      <c r="J990" s="175"/>
      <c r="K990" s="175"/>
      <c r="L990" s="174"/>
      <c r="M990" s="174"/>
      <c r="N990" s="174"/>
      <c r="O990" s="174"/>
      <c r="P990" s="174"/>
      <c r="Q990" s="175"/>
      <c r="R990" s="175"/>
      <c r="S990" s="174"/>
      <c r="T990" s="174"/>
      <c r="U990" s="174"/>
      <c r="V990" s="174"/>
      <c r="W990" s="174"/>
      <c r="X990" s="175"/>
      <c r="Y990" s="175"/>
      <c r="Z990" s="174"/>
      <c r="AA990" s="174"/>
      <c r="AB990" s="174"/>
      <c r="AC990" s="174"/>
      <c r="AD990" s="174"/>
      <c r="AE990" s="175"/>
      <c r="AF990" s="176"/>
      <c r="AG990" s="185"/>
      <c r="AH990" s="185"/>
      <c r="AI990" s="201"/>
      <c r="AJ990" s="273">
        <f ca="1">(COUNTA(OFFSET(D990,0,WEEKDAY($A$3,2)):AF990))+IF(AND((_xlfn.DAYS((EOMONTH($A$3,0)),$A$3)=27),(WEEKDAY($A$3,2))=1),0,(COUNTA(E990:(OFFSET(D990,0,(_xlfn.DAYS((EOMONTH($A$3,0)),$A$3))+(WEEKDAY($A$3,2))-28)))))</f>
        <v>1</v>
      </c>
    </row>
    <row r="991" spans="1:36" x14ac:dyDescent="0.25">
      <c r="A991" s="200" t="s">
        <v>15</v>
      </c>
      <c r="B991" s="177" t="s">
        <v>347</v>
      </c>
      <c r="C991" s="177">
        <v>12</v>
      </c>
      <c r="D991" s="177"/>
      <c r="E991" s="183" t="s">
        <v>495</v>
      </c>
      <c r="F991" s="174"/>
      <c r="G991" s="183" t="s">
        <v>495</v>
      </c>
      <c r="H991" s="174"/>
      <c r="I991" s="183" t="s">
        <v>495</v>
      </c>
      <c r="J991" s="175"/>
      <c r="K991" s="175"/>
      <c r="L991" s="183" t="s">
        <v>495</v>
      </c>
      <c r="M991" s="174"/>
      <c r="N991" s="183" t="s">
        <v>495</v>
      </c>
      <c r="O991" s="174"/>
      <c r="P991" s="183" t="s">
        <v>495</v>
      </c>
      <c r="Q991" s="175"/>
      <c r="R991" s="175"/>
      <c r="S991" s="183" t="s">
        <v>495</v>
      </c>
      <c r="T991" s="174"/>
      <c r="U991" s="183" t="s">
        <v>495</v>
      </c>
      <c r="V991" s="174"/>
      <c r="W991" s="183" t="s">
        <v>495</v>
      </c>
      <c r="X991" s="175"/>
      <c r="Y991" s="175"/>
      <c r="Z991" s="183" t="s">
        <v>495</v>
      </c>
      <c r="AA991" s="174"/>
      <c r="AB991" s="183" t="s">
        <v>495</v>
      </c>
      <c r="AC991" s="174"/>
      <c r="AD991" s="183" t="s">
        <v>495</v>
      </c>
      <c r="AE991" s="175"/>
      <c r="AF991" s="176"/>
      <c r="AG991" s="185"/>
      <c r="AH991" s="185"/>
      <c r="AI991" s="201"/>
      <c r="AJ991" s="273">
        <f ca="1">(COUNTA(OFFSET(D991,0,WEEKDAY($A$3,2)):AF991))+IF(AND((_xlfn.DAYS((EOMONTH($A$3,0)),$A$3)=27),(WEEKDAY($A$3,2))=1),0,(COUNTA(E991:(OFFSET(D991,0,(_xlfn.DAYS((EOMONTH($A$3,0)),$A$3))+(WEEKDAY($A$3,2))-28)))))</f>
        <v>12</v>
      </c>
    </row>
    <row r="992" spans="1:36" x14ac:dyDescent="0.25">
      <c r="A992" s="200" t="s">
        <v>15</v>
      </c>
      <c r="B992" s="177" t="s">
        <v>350</v>
      </c>
      <c r="C992" s="177">
        <v>2</v>
      </c>
      <c r="D992" s="177">
        <v>271</v>
      </c>
      <c r="E992" s="183" t="s">
        <v>495</v>
      </c>
      <c r="F992" s="174"/>
      <c r="G992" s="174"/>
      <c r="H992" s="174"/>
      <c r="I992" s="174"/>
      <c r="J992" s="175"/>
      <c r="K992" s="175"/>
      <c r="L992" s="174"/>
      <c r="M992" s="174"/>
      <c r="N992" s="174"/>
      <c r="O992" s="174"/>
      <c r="P992" s="174"/>
      <c r="Q992" s="175"/>
      <c r="R992" s="175"/>
      <c r="S992" s="183" t="s">
        <v>495</v>
      </c>
      <c r="T992" s="174"/>
      <c r="U992" s="174"/>
      <c r="V992" s="174"/>
      <c r="W992" s="174"/>
      <c r="X992" s="175"/>
      <c r="Y992" s="175"/>
      <c r="Z992" s="174"/>
      <c r="AA992" s="174"/>
      <c r="AB992" s="174"/>
      <c r="AC992" s="174"/>
      <c r="AD992" s="174"/>
      <c r="AE992" s="175"/>
      <c r="AF992" s="176"/>
      <c r="AG992" s="185"/>
      <c r="AH992" s="185"/>
      <c r="AI992" s="201"/>
      <c r="AJ992" s="273">
        <f ca="1">(COUNTA(OFFSET(D992,0,WEEKDAY($A$3,2)):AF992))+IF(AND((_xlfn.DAYS((EOMONTH($A$3,0)),$A$3)=27),(WEEKDAY($A$3,2))=1),0,(COUNTA(E992:(OFFSET(D992,0,(_xlfn.DAYS((EOMONTH($A$3,0)),$A$3))+(WEEKDAY($A$3,2))-28)))))</f>
        <v>2</v>
      </c>
    </row>
    <row r="993" spans="1:36" x14ac:dyDescent="0.25">
      <c r="A993" s="200" t="s">
        <v>15</v>
      </c>
      <c r="B993" s="177" t="s">
        <v>350</v>
      </c>
      <c r="C993" s="177">
        <v>12</v>
      </c>
      <c r="D993" s="177">
        <v>58</v>
      </c>
      <c r="E993" s="183" t="s">
        <v>495</v>
      </c>
      <c r="F993" s="174"/>
      <c r="G993" s="183" t="s">
        <v>495</v>
      </c>
      <c r="H993" s="174"/>
      <c r="I993" s="183" t="s">
        <v>495</v>
      </c>
      <c r="J993" s="175"/>
      <c r="K993" s="175"/>
      <c r="L993" s="183" t="s">
        <v>495</v>
      </c>
      <c r="M993" s="174"/>
      <c r="N993" s="183" t="s">
        <v>495</v>
      </c>
      <c r="O993" s="174"/>
      <c r="P993" s="183" t="s">
        <v>495</v>
      </c>
      <c r="Q993" s="175"/>
      <c r="R993" s="175"/>
      <c r="S993" s="183" t="s">
        <v>495</v>
      </c>
      <c r="T993" s="174"/>
      <c r="U993" s="183" t="s">
        <v>495</v>
      </c>
      <c r="V993" s="174"/>
      <c r="W993" s="183" t="s">
        <v>495</v>
      </c>
      <c r="X993" s="175"/>
      <c r="Y993" s="175"/>
      <c r="Z993" s="183" t="s">
        <v>495</v>
      </c>
      <c r="AA993" s="174"/>
      <c r="AB993" s="183" t="s">
        <v>495</v>
      </c>
      <c r="AC993" s="174"/>
      <c r="AD993" s="183" t="s">
        <v>495</v>
      </c>
      <c r="AE993" s="175"/>
      <c r="AF993" s="176"/>
      <c r="AG993" s="185"/>
      <c r="AH993" s="185"/>
      <c r="AI993" s="201"/>
      <c r="AJ993" s="273">
        <f ca="1">(COUNTA(OFFSET(D993,0,WEEKDAY($A$3,2)):AF993))+IF(AND((_xlfn.DAYS((EOMONTH($A$3,0)),$A$3)=27),(WEEKDAY($A$3,2))=1),0,(COUNTA(E993:(OFFSET(D993,0,(_xlfn.DAYS((EOMONTH($A$3,0)),$A$3))+(WEEKDAY($A$3,2))-28)))))</f>
        <v>12</v>
      </c>
    </row>
    <row r="994" spans="1:36" x14ac:dyDescent="0.25">
      <c r="A994" s="200" t="s">
        <v>228</v>
      </c>
      <c r="B994" s="177" t="s">
        <v>346</v>
      </c>
      <c r="C994" s="177">
        <v>2</v>
      </c>
      <c r="D994" s="177">
        <v>20</v>
      </c>
      <c r="E994" s="183" t="s">
        <v>495</v>
      </c>
      <c r="F994" s="174"/>
      <c r="G994" s="174"/>
      <c r="H994" s="174"/>
      <c r="I994" s="174"/>
      <c r="J994" s="175"/>
      <c r="K994" s="175"/>
      <c r="L994" s="174"/>
      <c r="M994" s="174"/>
      <c r="N994" s="174"/>
      <c r="O994" s="174"/>
      <c r="P994" s="174"/>
      <c r="Q994" s="175"/>
      <c r="R994" s="175"/>
      <c r="S994" s="183" t="s">
        <v>495</v>
      </c>
      <c r="T994" s="174"/>
      <c r="U994" s="174"/>
      <c r="V994" s="174"/>
      <c r="W994" s="174"/>
      <c r="X994" s="175"/>
      <c r="Y994" s="175"/>
      <c r="Z994" s="174"/>
      <c r="AA994" s="174"/>
      <c r="AB994" s="174"/>
      <c r="AC994" s="174"/>
      <c r="AD994" s="174"/>
      <c r="AE994" s="175"/>
      <c r="AF994" s="176"/>
      <c r="AG994" s="185"/>
      <c r="AH994" s="185"/>
      <c r="AI994" s="201"/>
      <c r="AJ994" s="273">
        <f ca="1">(COUNTA(OFFSET(D994,0,WEEKDAY($A$3,2)):AF994))+IF(AND((_xlfn.DAYS((EOMONTH($A$3,0)),$A$3)=27),(WEEKDAY($A$3,2))=1),0,(COUNTA(E994:(OFFSET(D994,0,(_xlfn.DAYS((EOMONTH($A$3,0)),$A$3))+(WEEKDAY($A$3,2))-28)))))</f>
        <v>2</v>
      </c>
    </row>
    <row r="995" spans="1:36" x14ac:dyDescent="0.25">
      <c r="A995" s="200" t="s">
        <v>228</v>
      </c>
      <c r="B995" s="177" t="s">
        <v>347</v>
      </c>
      <c r="C995" s="177">
        <v>4</v>
      </c>
      <c r="D995" s="177">
        <v>1</v>
      </c>
      <c r="E995" s="183" t="s">
        <v>495</v>
      </c>
      <c r="F995" s="174"/>
      <c r="G995" s="174"/>
      <c r="H995" s="174"/>
      <c r="I995" s="174"/>
      <c r="J995" s="175"/>
      <c r="K995" s="175"/>
      <c r="L995" s="183" t="s">
        <v>495</v>
      </c>
      <c r="M995" s="174"/>
      <c r="N995" s="174"/>
      <c r="O995" s="174"/>
      <c r="P995" s="174"/>
      <c r="Q995" s="175"/>
      <c r="R995" s="175"/>
      <c r="S995" s="183" t="s">
        <v>495</v>
      </c>
      <c r="T995" s="174"/>
      <c r="U995" s="174"/>
      <c r="V995" s="174"/>
      <c r="W995" s="174"/>
      <c r="X995" s="175"/>
      <c r="Y995" s="175"/>
      <c r="Z995" s="183" t="s">
        <v>495</v>
      </c>
      <c r="AA995" s="174"/>
      <c r="AB995" s="174"/>
      <c r="AC995" s="174"/>
      <c r="AD995" s="174"/>
      <c r="AE995" s="175"/>
      <c r="AF995" s="176"/>
      <c r="AG995" s="185"/>
      <c r="AH995" s="185"/>
      <c r="AI995" s="201"/>
      <c r="AJ995" s="273">
        <f ca="1">(COUNTA(OFFSET(D995,0,WEEKDAY($A$3,2)):AF995))+IF(AND((_xlfn.DAYS((EOMONTH($A$3,0)),$A$3)=27),(WEEKDAY($A$3,2))=1),0,(COUNTA(E995:(OFFSET(D995,0,(_xlfn.DAYS((EOMONTH($A$3,0)),$A$3))+(WEEKDAY($A$3,2))-28)))))</f>
        <v>4</v>
      </c>
    </row>
    <row r="996" spans="1:36" x14ac:dyDescent="0.25">
      <c r="A996" s="200" t="s">
        <v>228</v>
      </c>
      <c r="B996" s="177" t="s">
        <v>350</v>
      </c>
      <c r="C996" s="177">
        <v>2</v>
      </c>
      <c r="D996" s="177">
        <v>423</v>
      </c>
      <c r="E996" s="183" t="s">
        <v>495</v>
      </c>
      <c r="F996" s="174"/>
      <c r="G996" s="174"/>
      <c r="H996" s="174"/>
      <c r="I996" s="174"/>
      <c r="J996" s="175"/>
      <c r="K996" s="175"/>
      <c r="L996" s="174"/>
      <c r="M996" s="174"/>
      <c r="N996" s="174"/>
      <c r="O996" s="174"/>
      <c r="P996" s="174"/>
      <c r="Q996" s="175"/>
      <c r="R996" s="175"/>
      <c r="S996" s="183" t="s">
        <v>495</v>
      </c>
      <c r="T996" s="174"/>
      <c r="U996" s="174"/>
      <c r="V996" s="174"/>
      <c r="W996" s="174"/>
      <c r="X996" s="175"/>
      <c r="Y996" s="175"/>
      <c r="Z996" s="174"/>
      <c r="AA996" s="174"/>
      <c r="AB996" s="174"/>
      <c r="AC996" s="174"/>
      <c r="AD996" s="174"/>
      <c r="AE996" s="175"/>
      <c r="AF996" s="176"/>
      <c r="AG996" s="185"/>
      <c r="AH996" s="185"/>
      <c r="AI996" s="201"/>
      <c r="AJ996" s="273">
        <f ca="1">(COUNTA(OFFSET(D996,0,WEEKDAY($A$3,2)):AF996))+IF(AND((_xlfn.DAYS((EOMONTH($A$3,0)),$A$3)=27),(WEEKDAY($A$3,2))=1),0,(COUNTA(E996:(OFFSET(D996,0,(_xlfn.DAYS((EOMONTH($A$3,0)),$A$3))+(WEEKDAY($A$3,2))-28)))))</f>
        <v>2</v>
      </c>
    </row>
    <row r="997" spans="1:36" x14ac:dyDescent="0.25">
      <c r="A997" s="200" t="s">
        <v>228</v>
      </c>
      <c r="B997" s="177" t="s">
        <v>391</v>
      </c>
      <c r="C997" s="177">
        <v>1</v>
      </c>
      <c r="D997" s="177">
        <v>690</v>
      </c>
      <c r="E997" s="183" t="s">
        <v>495</v>
      </c>
      <c r="F997" s="174"/>
      <c r="G997" s="174"/>
      <c r="H997" s="174"/>
      <c r="I997" s="174"/>
      <c r="J997" s="175"/>
      <c r="K997" s="175"/>
      <c r="L997" s="174"/>
      <c r="M997" s="174"/>
      <c r="N997" s="174"/>
      <c r="O997" s="174"/>
      <c r="P997" s="174"/>
      <c r="Q997" s="175"/>
      <c r="R997" s="175"/>
      <c r="S997" s="174"/>
      <c r="T997" s="174"/>
      <c r="U997" s="174"/>
      <c r="V997" s="174"/>
      <c r="W997" s="174"/>
      <c r="X997" s="175"/>
      <c r="Y997" s="175"/>
      <c r="Z997" s="174"/>
      <c r="AA997" s="174"/>
      <c r="AB997" s="174"/>
      <c r="AC997" s="174"/>
      <c r="AD997" s="174"/>
      <c r="AE997" s="175"/>
      <c r="AF997" s="176"/>
      <c r="AG997" s="185"/>
      <c r="AH997" s="185"/>
      <c r="AI997" s="201"/>
      <c r="AJ997" s="273">
        <f ca="1">(COUNTA(OFFSET(D997,0,WEEKDAY($A$3,2)):AF997))+IF(AND((_xlfn.DAYS((EOMONTH($A$3,0)),$A$3)=27),(WEEKDAY($A$3,2))=1),0,(COUNTA(E997:(OFFSET(D997,0,(_xlfn.DAYS((EOMONTH($A$3,0)),$A$3))+(WEEKDAY($A$3,2))-28)))))</f>
        <v>1</v>
      </c>
    </row>
    <row r="998" spans="1:36" x14ac:dyDescent="0.25">
      <c r="A998" s="200" t="s">
        <v>229</v>
      </c>
      <c r="B998" s="177" t="s">
        <v>346</v>
      </c>
      <c r="C998" s="177">
        <v>2</v>
      </c>
      <c r="D998" s="177">
        <v>12</v>
      </c>
      <c r="E998" s="183" t="s">
        <v>495</v>
      </c>
      <c r="F998" s="174"/>
      <c r="G998" s="174"/>
      <c r="H998" s="174"/>
      <c r="I998" s="174"/>
      <c r="J998" s="175"/>
      <c r="K998" s="175"/>
      <c r="L998" s="174"/>
      <c r="M998" s="174"/>
      <c r="N998" s="174"/>
      <c r="O998" s="174"/>
      <c r="P998" s="174"/>
      <c r="Q998" s="175"/>
      <c r="R998" s="175"/>
      <c r="S998" s="183" t="s">
        <v>495</v>
      </c>
      <c r="T998" s="174"/>
      <c r="U998" s="174"/>
      <c r="V998" s="174"/>
      <c r="W998" s="174"/>
      <c r="X998" s="175"/>
      <c r="Y998" s="175"/>
      <c r="Z998" s="174"/>
      <c r="AA998" s="174"/>
      <c r="AB998" s="174"/>
      <c r="AC998" s="174"/>
      <c r="AD998" s="174"/>
      <c r="AE998" s="175"/>
      <c r="AF998" s="176"/>
      <c r="AG998" s="185"/>
      <c r="AH998" s="185"/>
      <c r="AI998" s="201"/>
      <c r="AJ998" s="273">
        <f ca="1">(COUNTA(OFFSET(D998,0,WEEKDAY($A$3,2)):AF998))+IF(AND((_xlfn.DAYS((EOMONTH($A$3,0)),$A$3)=27),(WEEKDAY($A$3,2))=1),0,(COUNTA(E998:(OFFSET(D998,0,(_xlfn.DAYS((EOMONTH($A$3,0)),$A$3))+(WEEKDAY($A$3,2))-28)))))</f>
        <v>2</v>
      </c>
    </row>
    <row r="999" spans="1:36" x14ac:dyDescent="0.25">
      <c r="A999" s="200" t="s">
        <v>229</v>
      </c>
      <c r="B999" s="177" t="s">
        <v>347</v>
      </c>
      <c r="C999" s="177">
        <v>4</v>
      </c>
      <c r="D999" s="177">
        <v>1</v>
      </c>
      <c r="E999" s="183" t="s">
        <v>495</v>
      </c>
      <c r="F999" s="174"/>
      <c r="G999" s="174"/>
      <c r="H999" s="174"/>
      <c r="I999" s="174"/>
      <c r="J999" s="175"/>
      <c r="K999" s="175"/>
      <c r="L999" s="183" t="s">
        <v>495</v>
      </c>
      <c r="M999" s="174"/>
      <c r="N999" s="174"/>
      <c r="O999" s="174"/>
      <c r="P999" s="174"/>
      <c r="Q999" s="175"/>
      <c r="R999" s="175"/>
      <c r="S999" s="183" t="s">
        <v>495</v>
      </c>
      <c r="T999" s="174"/>
      <c r="U999" s="174"/>
      <c r="V999" s="174"/>
      <c r="W999" s="174"/>
      <c r="X999" s="175"/>
      <c r="Y999" s="175"/>
      <c r="Z999" s="183" t="s">
        <v>495</v>
      </c>
      <c r="AA999" s="174"/>
      <c r="AB999" s="174"/>
      <c r="AC999" s="174"/>
      <c r="AD999" s="174"/>
      <c r="AE999" s="175"/>
      <c r="AF999" s="176"/>
      <c r="AG999" s="185"/>
      <c r="AH999" s="185"/>
      <c r="AI999" s="201"/>
      <c r="AJ999" s="273">
        <f ca="1">(COUNTA(OFFSET(D999,0,WEEKDAY($A$3,2)):AF999))+IF(AND((_xlfn.DAYS((EOMONTH($A$3,0)),$A$3)=27),(WEEKDAY($A$3,2))=1),0,(COUNTA(E999:(OFFSET(D999,0,(_xlfn.DAYS((EOMONTH($A$3,0)),$A$3))+(WEEKDAY($A$3,2))-28)))))</f>
        <v>4</v>
      </c>
    </row>
    <row r="1000" spans="1:36" x14ac:dyDescent="0.25">
      <c r="A1000" s="200" t="s">
        <v>229</v>
      </c>
      <c r="B1000" s="177" t="s">
        <v>350</v>
      </c>
      <c r="C1000" s="177">
        <v>2</v>
      </c>
      <c r="D1000" s="177">
        <v>300</v>
      </c>
      <c r="E1000" s="183" t="s">
        <v>495</v>
      </c>
      <c r="F1000" s="174"/>
      <c r="G1000" s="174"/>
      <c r="H1000" s="174"/>
      <c r="I1000" s="174"/>
      <c r="J1000" s="175"/>
      <c r="K1000" s="175"/>
      <c r="L1000" s="174"/>
      <c r="M1000" s="174"/>
      <c r="N1000" s="174"/>
      <c r="O1000" s="174"/>
      <c r="P1000" s="174"/>
      <c r="Q1000" s="175"/>
      <c r="R1000" s="175"/>
      <c r="S1000" s="183" t="s">
        <v>495</v>
      </c>
      <c r="T1000" s="174"/>
      <c r="U1000" s="174"/>
      <c r="V1000" s="174"/>
      <c r="W1000" s="174"/>
      <c r="X1000" s="175"/>
      <c r="Y1000" s="175"/>
      <c r="Z1000" s="174"/>
      <c r="AA1000" s="174"/>
      <c r="AB1000" s="174"/>
      <c r="AC1000" s="174"/>
      <c r="AD1000" s="174"/>
      <c r="AE1000" s="175"/>
      <c r="AF1000" s="176"/>
      <c r="AG1000" s="185"/>
      <c r="AH1000" s="185"/>
      <c r="AI1000" s="201"/>
      <c r="AJ1000" s="273">
        <f ca="1">(COUNTA(OFFSET(D1000,0,WEEKDAY($A$3,2)):AF1000))+IF(AND((_xlfn.DAYS((EOMONTH($A$3,0)),$A$3)=27),(WEEKDAY($A$3,2))=1),0,(COUNTA(E1000:(OFFSET(D1000,0,(_xlfn.DAYS((EOMONTH($A$3,0)),$A$3))+(WEEKDAY($A$3,2))-28)))))</f>
        <v>2</v>
      </c>
    </row>
    <row r="1001" spans="1:36" x14ac:dyDescent="0.25">
      <c r="A1001" s="200" t="s">
        <v>229</v>
      </c>
      <c r="B1001" s="177" t="s">
        <v>391</v>
      </c>
      <c r="C1001" s="177">
        <v>1</v>
      </c>
      <c r="D1001" s="177">
        <v>490</v>
      </c>
      <c r="E1001" s="183" t="s">
        <v>495</v>
      </c>
      <c r="F1001" s="174"/>
      <c r="G1001" s="174"/>
      <c r="H1001" s="174"/>
      <c r="I1001" s="174"/>
      <c r="J1001" s="175"/>
      <c r="K1001" s="175"/>
      <c r="L1001" s="174"/>
      <c r="M1001" s="174"/>
      <c r="N1001" s="174"/>
      <c r="O1001" s="174"/>
      <c r="P1001" s="174"/>
      <c r="Q1001" s="175"/>
      <c r="R1001" s="175"/>
      <c r="S1001" s="174"/>
      <c r="T1001" s="174"/>
      <c r="U1001" s="174"/>
      <c r="V1001" s="174"/>
      <c r="W1001" s="174"/>
      <c r="X1001" s="175"/>
      <c r="Y1001" s="175"/>
      <c r="Z1001" s="174"/>
      <c r="AA1001" s="174"/>
      <c r="AB1001" s="174"/>
      <c r="AC1001" s="174"/>
      <c r="AD1001" s="174"/>
      <c r="AE1001" s="175"/>
      <c r="AF1001" s="176"/>
      <c r="AG1001" s="185"/>
      <c r="AH1001" s="185"/>
      <c r="AI1001" s="201"/>
      <c r="AJ1001" s="273">
        <f ca="1">(COUNTA(OFFSET(D1001,0,WEEKDAY($A$3,2)):AF1001))+IF(AND((_xlfn.DAYS((EOMONTH($A$3,0)),$A$3)=27),(WEEKDAY($A$3,2))=1),0,(COUNTA(E1001:(OFFSET(D1001,0,(_xlfn.DAYS((EOMONTH($A$3,0)),$A$3))+(WEEKDAY($A$3,2))-28)))))</f>
        <v>1</v>
      </c>
    </row>
    <row r="1002" spans="1:36" x14ac:dyDescent="0.25">
      <c r="A1002" s="200" t="s">
        <v>24</v>
      </c>
      <c r="B1002" s="177" t="s">
        <v>347</v>
      </c>
      <c r="C1002" s="177">
        <v>20</v>
      </c>
      <c r="D1002" s="177">
        <v>2</v>
      </c>
      <c r="E1002" s="183" t="s">
        <v>495</v>
      </c>
      <c r="F1002" s="183" t="s">
        <v>495</v>
      </c>
      <c r="G1002" s="183" t="s">
        <v>495</v>
      </c>
      <c r="H1002" s="183" t="s">
        <v>495</v>
      </c>
      <c r="I1002" s="183" t="s">
        <v>495</v>
      </c>
      <c r="J1002" s="175"/>
      <c r="K1002" s="175"/>
      <c r="L1002" s="183" t="s">
        <v>495</v>
      </c>
      <c r="M1002" s="183" t="s">
        <v>495</v>
      </c>
      <c r="N1002" s="183" t="s">
        <v>495</v>
      </c>
      <c r="O1002" s="183" t="s">
        <v>495</v>
      </c>
      <c r="P1002" s="183" t="s">
        <v>495</v>
      </c>
      <c r="Q1002" s="175"/>
      <c r="R1002" s="175"/>
      <c r="S1002" s="183" t="s">
        <v>495</v>
      </c>
      <c r="T1002" s="183" t="s">
        <v>495</v>
      </c>
      <c r="U1002" s="183" t="s">
        <v>495</v>
      </c>
      <c r="V1002" s="183" t="s">
        <v>495</v>
      </c>
      <c r="W1002" s="183" t="s">
        <v>495</v>
      </c>
      <c r="X1002" s="175"/>
      <c r="Y1002" s="175"/>
      <c r="Z1002" s="183" t="s">
        <v>495</v>
      </c>
      <c r="AA1002" s="183" t="s">
        <v>495</v>
      </c>
      <c r="AB1002" s="183" t="s">
        <v>495</v>
      </c>
      <c r="AC1002" s="183" t="s">
        <v>495</v>
      </c>
      <c r="AD1002" s="183" t="s">
        <v>495</v>
      </c>
      <c r="AE1002" s="175"/>
      <c r="AF1002" s="176"/>
      <c r="AG1002" s="185"/>
      <c r="AH1002" s="185"/>
      <c r="AI1002" s="201"/>
      <c r="AJ1002" s="273">
        <f ca="1">(COUNTA(OFFSET(D1002,0,WEEKDAY($A$3,2)):AF1002))+IF(AND((_xlfn.DAYS((EOMONTH($A$3,0)),$A$3)=27),(WEEKDAY($A$3,2))=1),0,(COUNTA(E1002:(OFFSET(D1002,0,(_xlfn.DAYS((EOMONTH($A$3,0)),$A$3))+(WEEKDAY($A$3,2))-28)))))</f>
        <v>20</v>
      </c>
    </row>
    <row r="1003" spans="1:36" x14ac:dyDescent="0.25">
      <c r="A1003" s="200" t="s">
        <v>24</v>
      </c>
      <c r="B1003" s="177" t="s">
        <v>350</v>
      </c>
      <c r="C1003" s="177">
        <v>4</v>
      </c>
      <c r="D1003" s="177">
        <v>1068</v>
      </c>
      <c r="E1003" s="183" t="s">
        <v>495</v>
      </c>
      <c r="F1003" s="174"/>
      <c r="G1003" s="174"/>
      <c r="H1003" s="174"/>
      <c r="I1003" s="174"/>
      <c r="J1003" s="175"/>
      <c r="K1003" s="175"/>
      <c r="L1003" s="183" t="s">
        <v>495</v>
      </c>
      <c r="M1003" s="174"/>
      <c r="N1003" s="174"/>
      <c r="O1003" s="174"/>
      <c r="P1003" s="174"/>
      <c r="Q1003" s="175"/>
      <c r="R1003" s="175"/>
      <c r="S1003" s="183" t="s">
        <v>495</v>
      </c>
      <c r="T1003" s="174"/>
      <c r="U1003" s="174"/>
      <c r="V1003" s="174"/>
      <c r="W1003" s="174"/>
      <c r="X1003" s="175"/>
      <c r="Y1003" s="175"/>
      <c r="Z1003" s="183" t="s">
        <v>495</v>
      </c>
      <c r="AA1003" s="174"/>
      <c r="AB1003" s="174"/>
      <c r="AC1003" s="174"/>
      <c r="AD1003" s="174"/>
      <c r="AE1003" s="175"/>
      <c r="AF1003" s="176"/>
      <c r="AG1003" s="185"/>
      <c r="AH1003" s="185"/>
      <c r="AI1003" s="201"/>
      <c r="AJ1003" s="273">
        <f ca="1">(COUNTA(OFFSET(D1003,0,WEEKDAY($A$3,2)):AF1003))+IF(AND((_xlfn.DAYS((EOMONTH($A$3,0)),$A$3)=27),(WEEKDAY($A$3,2))=1),0,(COUNTA(E1003:(OFFSET(D1003,0,(_xlfn.DAYS((EOMONTH($A$3,0)),$A$3))+(WEEKDAY($A$3,2))-28)))))</f>
        <v>4</v>
      </c>
    </row>
    <row r="1004" spans="1:36" x14ac:dyDescent="0.25">
      <c r="A1004" s="200" t="s">
        <v>24</v>
      </c>
      <c r="B1004" s="177" t="s">
        <v>350</v>
      </c>
      <c r="C1004" s="177">
        <v>12</v>
      </c>
      <c r="D1004" s="177">
        <v>112</v>
      </c>
      <c r="E1004" s="183" t="s">
        <v>495</v>
      </c>
      <c r="F1004" s="174"/>
      <c r="G1004" s="183" t="s">
        <v>495</v>
      </c>
      <c r="H1004" s="174"/>
      <c r="I1004" s="183" t="s">
        <v>495</v>
      </c>
      <c r="J1004" s="175"/>
      <c r="K1004" s="175"/>
      <c r="L1004" s="183" t="s">
        <v>495</v>
      </c>
      <c r="M1004" s="174"/>
      <c r="N1004" s="183" t="s">
        <v>495</v>
      </c>
      <c r="O1004" s="174"/>
      <c r="P1004" s="183" t="s">
        <v>495</v>
      </c>
      <c r="Q1004" s="175"/>
      <c r="R1004" s="175"/>
      <c r="S1004" s="183" t="s">
        <v>495</v>
      </c>
      <c r="T1004" s="174"/>
      <c r="U1004" s="183" t="s">
        <v>495</v>
      </c>
      <c r="V1004" s="174"/>
      <c r="W1004" s="183" t="s">
        <v>495</v>
      </c>
      <c r="X1004" s="175"/>
      <c r="Y1004" s="175"/>
      <c r="Z1004" s="183" t="s">
        <v>495</v>
      </c>
      <c r="AA1004" s="174"/>
      <c r="AB1004" s="183" t="s">
        <v>495</v>
      </c>
      <c r="AC1004" s="174"/>
      <c r="AD1004" s="183" t="s">
        <v>495</v>
      </c>
      <c r="AE1004" s="175"/>
      <c r="AF1004" s="176"/>
      <c r="AG1004" s="185"/>
      <c r="AH1004" s="185"/>
      <c r="AI1004" s="201"/>
      <c r="AJ1004" s="273">
        <f ca="1">(COUNTA(OFFSET(D1004,0,WEEKDAY($A$3,2)):AF1004))+IF(AND((_xlfn.DAYS((EOMONTH($A$3,0)),$A$3)=27),(WEEKDAY($A$3,2))=1),0,(COUNTA(E1004:(OFFSET(D1004,0,(_xlfn.DAYS((EOMONTH($A$3,0)),$A$3))+(WEEKDAY($A$3,2))-28)))))</f>
        <v>12</v>
      </c>
    </row>
    <row r="1005" spans="1:36" x14ac:dyDescent="0.25">
      <c r="A1005" s="200" t="s">
        <v>230</v>
      </c>
      <c r="B1005" s="177" t="s">
        <v>347</v>
      </c>
      <c r="C1005" s="177">
        <v>4</v>
      </c>
      <c r="D1005" s="177">
        <v>3</v>
      </c>
      <c r="E1005" s="183" t="s">
        <v>495</v>
      </c>
      <c r="F1005" s="174"/>
      <c r="G1005" s="174"/>
      <c r="H1005" s="174"/>
      <c r="I1005" s="174"/>
      <c r="J1005" s="175"/>
      <c r="K1005" s="175"/>
      <c r="L1005" s="183" t="s">
        <v>495</v>
      </c>
      <c r="M1005" s="174"/>
      <c r="N1005" s="174"/>
      <c r="O1005" s="174"/>
      <c r="P1005" s="174"/>
      <c r="Q1005" s="175"/>
      <c r="R1005" s="175"/>
      <c r="S1005" s="183" t="s">
        <v>495</v>
      </c>
      <c r="T1005" s="174"/>
      <c r="U1005" s="174"/>
      <c r="V1005" s="174"/>
      <c r="W1005" s="174"/>
      <c r="X1005" s="175"/>
      <c r="Y1005" s="175"/>
      <c r="Z1005" s="183" t="s">
        <v>495</v>
      </c>
      <c r="AA1005" s="174"/>
      <c r="AB1005" s="174"/>
      <c r="AC1005" s="174"/>
      <c r="AD1005" s="174"/>
      <c r="AE1005" s="175"/>
      <c r="AF1005" s="176"/>
      <c r="AG1005" s="185"/>
      <c r="AH1005" s="185"/>
      <c r="AI1005" s="201"/>
      <c r="AJ1005" s="273">
        <f ca="1">(COUNTA(OFFSET(D1005,0,WEEKDAY($A$3,2)):AF1005))+IF(AND((_xlfn.DAYS((EOMONTH($A$3,0)),$A$3)=27),(WEEKDAY($A$3,2))=1),0,(COUNTA(E1005:(OFFSET(D1005,0,(_xlfn.DAYS((EOMONTH($A$3,0)),$A$3))+(WEEKDAY($A$3,2))-28)))))</f>
        <v>4</v>
      </c>
    </row>
    <row r="1006" spans="1:36" x14ac:dyDescent="0.25">
      <c r="A1006" s="200" t="s">
        <v>230</v>
      </c>
      <c r="B1006" s="177" t="s">
        <v>350</v>
      </c>
      <c r="C1006" s="177">
        <v>4</v>
      </c>
      <c r="D1006" s="177">
        <v>735</v>
      </c>
      <c r="E1006" s="183" t="s">
        <v>495</v>
      </c>
      <c r="F1006" s="174"/>
      <c r="G1006" s="174"/>
      <c r="H1006" s="174"/>
      <c r="I1006" s="174"/>
      <c r="J1006" s="175"/>
      <c r="K1006" s="175"/>
      <c r="L1006" s="183" t="s">
        <v>495</v>
      </c>
      <c r="M1006" s="174"/>
      <c r="N1006" s="174"/>
      <c r="O1006" s="174"/>
      <c r="P1006" s="174"/>
      <c r="Q1006" s="175"/>
      <c r="R1006" s="175"/>
      <c r="S1006" s="183" t="s">
        <v>495</v>
      </c>
      <c r="T1006" s="174"/>
      <c r="U1006" s="174"/>
      <c r="V1006" s="174"/>
      <c r="W1006" s="174"/>
      <c r="X1006" s="175"/>
      <c r="Y1006" s="175"/>
      <c r="Z1006" s="183" t="s">
        <v>495</v>
      </c>
      <c r="AA1006" s="174"/>
      <c r="AB1006" s="174"/>
      <c r="AC1006" s="174"/>
      <c r="AD1006" s="174"/>
      <c r="AE1006" s="175"/>
      <c r="AF1006" s="176"/>
      <c r="AG1006" s="185"/>
      <c r="AH1006" s="185"/>
      <c r="AI1006" s="201"/>
      <c r="AJ1006" s="273">
        <f ca="1">(COUNTA(OFFSET(D1006,0,WEEKDAY($A$3,2)):AF1006))+IF(AND((_xlfn.DAYS((EOMONTH($A$3,0)),$A$3)=27),(WEEKDAY($A$3,2))=1),0,(COUNTA(E1006:(OFFSET(D1006,0,(_xlfn.DAYS((EOMONTH($A$3,0)),$A$3))+(WEEKDAY($A$3,2))-28)))))</f>
        <v>4</v>
      </c>
    </row>
    <row r="1007" spans="1:36" x14ac:dyDescent="0.25">
      <c r="A1007" s="200" t="s">
        <v>230</v>
      </c>
      <c r="B1007" s="177" t="s">
        <v>391</v>
      </c>
      <c r="C1007" s="177">
        <v>1</v>
      </c>
      <c r="D1007" s="177">
        <v>2653</v>
      </c>
      <c r="E1007" s="183" t="s">
        <v>495</v>
      </c>
      <c r="F1007" s="174"/>
      <c r="G1007" s="174"/>
      <c r="H1007" s="174"/>
      <c r="I1007" s="174"/>
      <c r="J1007" s="175"/>
      <c r="K1007" s="175"/>
      <c r="L1007" s="174"/>
      <c r="M1007" s="174"/>
      <c r="N1007" s="174"/>
      <c r="O1007" s="174"/>
      <c r="P1007" s="174"/>
      <c r="Q1007" s="175"/>
      <c r="R1007" s="175"/>
      <c r="S1007" s="174"/>
      <c r="T1007" s="174"/>
      <c r="U1007" s="174"/>
      <c r="V1007" s="174"/>
      <c r="W1007" s="174"/>
      <c r="X1007" s="175"/>
      <c r="Y1007" s="175"/>
      <c r="Z1007" s="174"/>
      <c r="AA1007" s="174"/>
      <c r="AB1007" s="174"/>
      <c r="AC1007" s="174"/>
      <c r="AD1007" s="174"/>
      <c r="AE1007" s="175"/>
      <c r="AF1007" s="176"/>
      <c r="AG1007" s="185"/>
      <c r="AH1007" s="185"/>
      <c r="AI1007" s="201"/>
      <c r="AJ1007" s="273">
        <f ca="1">(COUNTA(OFFSET(D1007,0,WEEKDAY($A$3,2)):AF1007))+IF(AND((_xlfn.DAYS((EOMONTH($A$3,0)),$A$3)=27),(WEEKDAY($A$3,2))=1),0,(COUNTA(E1007:(OFFSET(D1007,0,(_xlfn.DAYS((EOMONTH($A$3,0)),$A$3))+(WEEKDAY($A$3,2))-28)))))</f>
        <v>1</v>
      </c>
    </row>
    <row r="1008" spans="1:36" x14ac:dyDescent="0.25">
      <c r="A1008" s="200" t="s">
        <v>231</v>
      </c>
      <c r="B1008" s="177" t="s">
        <v>346</v>
      </c>
      <c r="C1008" s="177">
        <v>2</v>
      </c>
      <c r="D1008" s="177">
        <v>16</v>
      </c>
      <c r="E1008" s="183" t="s">
        <v>495</v>
      </c>
      <c r="F1008" s="174"/>
      <c r="G1008" s="174"/>
      <c r="H1008" s="174"/>
      <c r="I1008" s="174"/>
      <c r="J1008" s="175"/>
      <c r="K1008" s="175"/>
      <c r="L1008" s="174"/>
      <c r="M1008" s="174"/>
      <c r="N1008" s="174"/>
      <c r="O1008" s="174"/>
      <c r="P1008" s="174"/>
      <c r="Q1008" s="175"/>
      <c r="R1008" s="175"/>
      <c r="S1008" s="183" t="s">
        <v>495</v>
      </c>
      <c r="T1008" s="174"/>
      <c r="U1008" s="174"/>
      <c r="V1008" s="174"/>
      <c r="W1008" s="174"/>
      <c r="X1008" s="175"/>
      <c r="Y1008" s="175"/>
      <c r="Z1008" s="174"/>
      <c r="AA1008" s="174"/>
      <c r="AB1008" s="174"/>
      <c r="AC1008" s="174"/>
      <c r="AD1008" s="174"/>
      <c r="AE1008" s="175"/>
      <c r="AF1008" s="176"/>
      <c r="AG1008" s="185"/>
      <c r="AH1008" s="185"/>
      <c r="AI1008" s="201"/>
      <c r="AJ1008" s="273">
        <f ca="1">(COUNTA(OFFSET(D1008,0,WEEKDAY($A$3,2)):AF1008))+IF(AND((_xlfn.DAYS((EOMONTH($A$3,0)),$A$3)=27),(WEEKDAY($A$3,2))=1),0,(COUNTA(E1008:(OFFSET(D1008,0,(_xlfn.DAYS((EOMONTH($A$3,0)),$A$3))+(WEEKDAY($A$3,2))-28)))))</f>
        <v>2</v>
      </c>
    </row>
    <row r="1009" spans="1:36" x14ac:dyDescent="0.25">
      <c r="A1009" s="200" t="s">
        <v>231</v>
      </c>
      <c r="B1009" s="177" t="s">
        <v>347</v>
      </c>
      <c r="C1009" s="177">
        <v>4</v>
      </c>
      <c r="D1009" s="177">
        <v>1</v>
      </c>
      <c r="E1009" s="183" t="s">
        <v>495</v>
      </c>
      <c r="F1009" s="174"/>
      <c r="G1009" s="174"/>
      <c r="H1009" s="174"/>
      <c r="I1009" s="174"/>
      <c r="J1009" s="175"/>
      <c r="K1009" s="175"/>
      <c r="L1009" s="183" t="s">
        <v>495</v>
      </c>
      <c r="M1009" s="174"/>
      <c r="N1009" s="174"/>
      <c r="O1009" s="174"/>
      <c r="P1009" s="174"/>
      <c r="Q1009" s="175"/>
      <c r="R1009" s="175"/>
      <c r="S1009" s="183" t="s">
        <v>495</v>
      </c>
      <c r="T1009" s="174"/>
      <c r="U1009" s="174"/>
      <c r="V1009" s="174"/>
      <c r="W1009" s="174"/>
      <c r="X1009" s="175"/>
      <c r="Y1009" s="175"/>
      <c r="Z1009" s="183" t="s">
        <v>495</v>
      </c>
      <c r="AA1009" s="174"/>
      <c r="AB1009" s="174"/>
      <c r="AC1009" s="174"/>
      <c r="AD1009" s="174"/>
      <c r="AE1009" s="175"/>
      <c r="AF1009" s="176"/>
      <c r="AG1009" s="185"/>
      <c r="AH1009" s="185"/>
      <c r="AI1009" s="201"/>
      <c r="AJ1009" s="273">
        <f ca="1">(COUNTA(OFFSET(D1009,0,WEEKDAY($A$3,2)):AF1009))+IF(AND((_xlfn.DAYS((EOMONTH($A$3,0)),$A$3)=27),(WEEKDAY($A$3,2))=1),0,(COUNTA(E1009:(OFFSET(D1009,0,(_xlfn.DAYS((EOMONTH($A$3,0)),$A$3))+(WEEKDAY($A$3,2))-28)))))</f>
        <v>4</v>
      </c>
    </row>
    <row r="1010" spans="1:36" x14ac:dyDescent="0.25">
      <c r="A1010" s="200" t="s">
        <v>231</v>
      </c>
      <c r="B1010" s="177" t="s">
        <v>350</v>
      </c>
      <c r="C1010" s="177">
        <v>2</v>
      </c>
      <c r="D1010" s="177">
        <v>382</v>
      </c>
      <c r="E1010" s="183" t="s">
        <v>495</v>
      </c>
      <c r="F1010" s="174"/>
      <c r="G1010" s="174"/>
      <c r="H1010" s="174"/>
      <c r="I1010" s="174"/>
      <c r="J1010" s="175"/>
      <c r="K1010" s="175"/>
      <c r="L1010" s="174"/>
      <c r="M1010" s="174"/>
      <c r="N1010" s="174"/>
      <c r="O1010" s="174"/>
      <c r="P1010" s="174"/>
      <c r="Q1010" s="175"/>
      <c r="R1010" s="175"/>
      <c r="S1010" s="183" t="s">
        <v>495</v>
      </c>
      <c r="T1010" s="174"/>
      <c r="U1010" s="174"/>
      <c r="V1010" s="174"/>
      <c r="W1010" s="174"/>
      <c r="X1010" s="175"/>
      <c r="Y1010" s="175"/>
      <c r="Z1010" s="174"/>
      <c r="AA1010" s="174"/>
      <c r="AB1010" s="174"/>
      <c r="AC1010" s="174"/>
      <c r="AD1010" s="174"/>
      <c r="AE1010" s="175"/>
      <c r="AF1010" s="176"/>
      <c r="AG1010" s="185"/>
      <c r="AH1010" s="185"/>
      <c r="AI1010" s="201"/>
      <c r="AJ1010" s="273">
        <f ca="1">(COUNTA(OFFSET(D1010,0,WEEKDAY($A$3,2)):AF1010))+IF(AND((_xlfn.DAYS((EOMONTH($A$3,0)),$A$3)=27),(WEEKDAY($A$3,2))=1),0,(COUNTA(E1010:(OFFSET(D1010,0,(_xlfn.DAYS((EOMONTH($A$3,0)),$A$3))+(WEEKDAY($A$3,2))-28)))))</f>
        <v>2</v>
      </c>
    </row>
    <row r="1011" spans="1:36" x14ac:dyDescent="0.25">
      <c r="A1011" s="200" t="s">
        <v>232</v>
      </c>
      <c r="B1011" s="177" t="s">
        <v>347</v>
      </c>
      <c r="C1011" s="177">
        <v>4</v>
      </c>
      <c r="D1011" s="177">
        <v>5</v>
      </c>
      <c r="E1011" s="183" t="s">
        <v>495</v>
      </c>
      <c r="F1011" s="174"/>
      <c r="G1011" s="174"/>
      <c r="H1011" s="174"/>
      <c r="I1011" s="174"/>
      <c r="J1011" s="175"/>
      <c r="K1011" s="175"/>
      <c r="L1011" s="183" t="s">
        <v>495</v>
      </c>
      <c r="M1011" s="174"/>
      <c r="N1011" s="174"/>
      <c r="O1011" s="174"/>
      <c r="P1011" s="174"/>
      <c r="Q1011" s="175"/>
      <c r="R1011" s="175"/>
      <c r="S1011" s="183" t="s">
        <v>495</v>
      </c>
      <c r="T1011" s="174"/>
      <c r="U1011" s="174"/>
      <c r="V1011" s="174"/>
      <c r="W1011" s="174"/>
      <c r="X1011" s="175"/>
      <c r="Y1011" s="175"/>
      <c r="Z1011" s="183" t="s">
        <v>495</v>
      </c>
      <c r="AA1011" s="174"/>
      <c r="AB1011" s="174"/>
      <c r="AC1011" s="174"/>
      <c r="AD1011" s="174"/>
      <c r="AE1011" s="175"/>
      <c r="AF1011" s="176"/>
      <c r="AG1011" s="185"/>
      <c r="AH1011" s="185"/>
      <c r="AI1011" s="201"/>
      <c r="AJ1011" s="273">
        <f ca="1">(COUNTA(OFFSET(D1011,0,WEEKDAY($A$3,2)):AF1011))+IF(AND((_xlfn.DAYS((EOMONTH($A$3,0)),$A$3)=27),(WEEKDAY($A$3,2))=1),0,(COUNTA(E1011:(OFFSET(D1011,0,(_xlfn.DAYS((EOMONTH($A$3,0)),$A$3))+(WEEKDAY($A$3,2))-28)))))</f>
        <v>4</v>
      </c>
    </row>
    <row r="1012" spans="1:36" x14ac:dyDescent="0.25">
      <c r="A1012" s="200" t="s">
        <v>232</v>
      </c>
      <c r="B1012" s="177" t="s">
        <v>350</v>
      </c>
      <c r="C1012" s="177">
        <v>4</v>
      </c>
      <c r="D1012" s="177">
        <v>356</v>
      </c>
      <c r="E1012" s="183" t="s">
        <v>495</v>
      </c>
      <c r="F1012" s="174"/>
      <c r="G1012" s="174"/>
      <c r="H1012" s="174"/>
      <c r="I1012" s="174"/>
      <c r="J1012" s="175"/>
      <c r="K1012" s="175"/>
      <c r="L1012" s="183" t="s">
        <v>495</v>
      </c>
      <c r="M1012" s="174"/>
      <c r="N1012" s="174"/>
      <c r="O1012" s="174"/>
      <c r="P1012" s="174"/>
      <c r="Q1012" s="175"/>
      <c r="R1012" s="175"/>
      <c r="S1012" s="183" t="s">
        <v>495</v>
      </c>
      <c r="T1012" s="174"/>
      <c r="U1012" s="174"/>
      <c r="V1012" s="174"/>
      <c r="W1012" s="174"/>
      <c r="X1012" s="175"/>
      <c r="Y1012" s="175"/>
      <c r="Z1012" s="183" t="s">
        <v>495</v>
      </c>
      <c r="AA1012" s="174"/>
      <c r="AB1012" s="174"/>
      <c r="AC1012" s="174"/>
      <c r="AD1012" s="174"/>
      <c r="AE1012" s="175"/>
      <c r="AF1012" s="176"/>
      <c r="AG1012" s="185"/>
      <c r="AH1012" s="185"/>
      <c r="AI1012" s="201"/>
      <c r="AJ1012" s="273">
        <f ca="1">(COUNTA(OFFSET(D1012,0,WEEKDAY($A$3,2)):AF1012))+IF(AND((_xlfn.DAYS((EOMONTH($A$3,0)),$A$3)=27),(WEEKDAY($A$3,2))=1),0,(COUNTA(E1012:(OFFSET(D1012,0,(_xlfn.DAYS((EOMONTH($A$3,0)),$A$3))+(WEEKDAY($A$3,2))-28)))))</f>
        <v>4</v>
      </c>
    </row>
    <row r="1013" spans="1:36" x14ac:dyDescent="0.25">
      <c r="A1013" s="200" t="s">
        <v>232</v>
      </c>
      <c r="B1013" s="177" t="s">
        <v>391</v>
      </c>
      <c r="C1013" s="177">
        <v>1</v>
      </c>
      <c r="D1013" s="177">
        <v>180</v>
      </c>
      <c r="E1013" s="183" t="s">
        <v>495</v>
      </c>
      <c r="F1013" s="174"/>
      <c r="G1013" s="174"/>
      <c r="H1013" s="174"/>
      <c r="I1013" s="174"/>
      <c r="J1013" s="175"/>
      <c r="K1013" s="175"/>
      <c r="L1013" s="174"/>
      <c r="M1013" s="174"/>
      <c r="N1013" s="174"/>
      <c r="O1013" s="174"/>
      <c r="P1013" s="174"/>
      <c r="Q1013" s="175"/>
      <c r="R1013" s="175"/>
      <c r="S1013" s="174"/>
      <c r="T1013" s="174"/>
      <c r="U1013" s="174"/>
      <c r="V1013" s="174"/>
      <c r="W1013" s="174"/>
      <c r="X1013" s="175"/>
      <c r="Y1013" s="175"/>
      <c r="Z1013" s="174"/>
      <c r="AA1013" s="174"/>
      <c r="AB1013" s="174"/>
      <c r="AC1013" s="174"/>
      <c r="AD1013" s="174"/>
      <c r="AE1013" s="175"/>
      <c r="AF1013" s="176"/>
      <c r="AG1013" s="185"/>
      <c r="AH1013" s="185"/>
      <c r="AI1013" s="201"/>
      <c r="AJ1013" s="273">
        <f ca="1">(COUNTA(OFFSET(D1013,0,WEEKDAY($A$3,2)):AF1013))+IF(AND((_xlfn.DAYS((EOMONTH($A$3,0)),$A$3)=27),(WEEKDAY($A$3,2))=1),0,(COUNTA(E1013:(OFFSET(D1013,0,(_xlfn.DAYS((EOMONTH($A$3,0)),$A$3))+(WEEKDAY($A$3,2))-28)))))</f>
        <v>1</v>
      </c>
    </row>
    <row r="1014" spans="1:36" x14ac:dyDescent="0.25">
      <c r="A1014" s="200" t="s">
        <v>233</v>
      </c>
      <c r="B1014" s="177" t="s">
        <v>346</v>
      </c>
      <c r="C1014" s="177">
        <v>2</v>
      </c>
      <c r="D1014" s="177">
        <v>15</v>
      </c>
      <c r="E1014" s="183" t="s">
        <v>495</v>
      </c>
      <c r="F1014" s="174"/>
      <c r="G1014" s="174"/>
      <c r="H1014" s="174"/>
      <c r="I1014" s="174"/>
      <c r="J1014" s="175"/>
      <c r="K1014" s="175"/>
      <c r="L1014" s="174"/>
      <c r="M1014" s="174"/>
      <c r="N1014" s="174"/>
      <c r="O1014" s="174"/>
      <c r="P1014" s="174"/>
      <c r="Q1014" s="175"/>
      <c r="R1014" s="175"/>
      <c r="S1014" s="183" t="s">
        <v>495</v>
      </c>
      <c r="T1014" s="174"/>
      <c r="U1014" s="174"/>
      <c r="V1014" s="174"/>
      <c r="W1014" s="174"/>
      <c r="X1014" s="175"/>
      <c r="Y1014" s="175"/>
      <c r="Z1014" s="174"/>
      <c r="AA1014" s="174"/>
      <c r="AB1014" s="174"/>
      <c r="AC1014" s="174"/>
      <c r="AD1014" s="174"/>
      <c r="AE1014" s="175"/>
      <c r="AF1014" s="176"/>
      <c r="AG1014" s="185"/>
      <c r="AH1014" s="185"/>
      <c r="AI1014" s="201"/>
      <c r="AJ1014" s="273">
        <f ca="1">(COUNTA(OFFSET(D1014,0,WEEKDAY($A$3,2)):AF1014))+IF(AND((_xlfn.DAYS((EOMONTH($A$3,0)),$A$3)=27),(WEEKDAY($A$3,2))=1),0,(COUNTA(E1014:(OFFSET(D1014,0,(_xlfn.DAYS((EOMONTH($A$3,0)),$A$3))+(WEEKDAY($A$3,2))-28)))))</f>
        <v>2</v>
      </c>
    </row>
    <row r="1015" spans="1:36" x14ac:dyDescent="0.25">
      <c r="A1015" s="200" t="s">
        <v>233</v>
      </c>
      <c r="B1015" s="177" t="s">
        <v>347</v>
      </c>
      <c r="C1015" s="177">
        <v>4</v>
      </c>
      <c r="D1015" s="177">
        <v>1</v>
      </c>
      <c r="E1015" s="183" t="s">
        <v>495</v>
      </c>
      <c r="F1015" s="174"/>
      <c r="G1015" s="174"/>
      <c r="H1015" s="174"/>
      <c r="I1015" s="174"/>
      <c r="J1015" s="175"/>
      <c r="K1015" s="175"/>
      <c r="L1015" s="183" t="s">
        <v>495</v>
      </c>
      <c r="M1015" s="174"/>
      <c r="N1015" s="174"/>
      <c r="O1015" s="174"/>
      <c r="P1015" s="174"/>
      <c r="Q1015" s="175"/>
      <c r="R1015" s="175"/>
      <c r="S1015" s="183" t="s">
        <v>495</v>
      </c>
      <c r="T1015" s="174"/>
      <c r="U1015" s="174"/>
      <c r="V1015" s="174"/>
      <c r="W1015" s="174"/>
      <c r="X1015" s="175"/>
      <c r="Y1015" s="175"/>
      <c r="Z1015" s="183" t="s">
        <v>495</v>
      </c>
      <c r="AA1015" s="174"/>
      <c r="AB1015" s="174"/>
      <c r="AC1015" s="174"/>
      <c r="AD1015" s="174"/>
      <c r="AE1015" s="175"/>
      <c r="AF1015" s="176"/>
      <c r="AG1015" s="185"/>
      <c r="AH1015" s="185"/>
      <c r="AI1015" s="201"/>
      <c r="AJ1015" s="273">
        <f ca="1">(COUNTA(OFFSET(D1015,0,WEEKDAY($A$3,2)):AF1015))+IF(AND((_xlfn.DAYS((EOMONTH($A$3,0)),$A$3)=27),(WEEKDAY($A$3,2))=1),0,(COUNTA(E1015:(OFFSET(D1015,0,(_xlfn.DAYS((EOMONTH($A$3,0)),$A$3))+(WEEKDAY($A$3,2))-28)))))</f>
        <v>4</v>
      </c>
    </row>
    <row r="1016" spans="1:36" x14ac:dyDescent="0.25">
      <c r="A1016" s="200" t="s">
        <v>233</v>
      </c>
      <c r="B1016" s="177" t="s">
        <v>350</v>
      </c>
      <c r="C1016" s="177">
        <v>2</v>
      </c>
      <c r="D1016" s="177">
        <v>471</v>
      </c>
      <c r="E1016" s="183" t="s">
        <v>495</v>
      </c>
      <c r="F1016" s="174"/>
      <c r="G1016" s="174"/>
      <c r="H1016" s="174"/>
      <c r="I1016" s="174"/>
      <c r="J1016" s="175"/>
      <c r="K1016" s="175"/>
      <c r="L1016" s="174"/>
      <c r="M1016" s="174"/>
      <c r="N1016" s="174"/>
      <c r="O1016" s="174"/>
      <c r="P1016" s="174"/>
      <c r="Q1016" s="175"/>
      <c r="R1016" s="175"/>
      <c r="S1016" s="183" t="s">
        <v>495</v>
      </c>
      <c r="T1016" s="174"/>
      <c r="U1016" s="174"/>
      <c r="V1016" s="174"/>
      <c r="W1016" s="174"/>
      <c r="X1016" s="175"/>
      <c r="Y1016" s="175"/>
      <c r="Z1016" s="174"/>
      <c r="AA1016" s="174"/>
      <c r="AB1016" s="174"/>
      <c r="AC1016" s="174"/>
      <c r="AD1016" s="174"/>
      <c r="AE1016" s="175"/>
      <c r="AF1016" s="176"/>
      <c r="AG1016" s="185"/>
      <c r="AH1016" s="185"/>
      <c r="AI1016" s="201"/>
      <c r="AJ1016" s="273">
        <f ca="1">(COUNTA(OFFSET(D1016,0,WEEKDAY($A$3,2)):AF1016))+IF(AND((_xlfn.DAYS((EOMONTH($A$3,0)),$A$3)=27),(WEEKDAY($A$3,2))=1),0,(COUNTA(E1016:(OFFSET(D1016,0,(_xlfn.DAYS((EOMONTH($A$3,0)),$A$3))+(WEEKDAY($A$3,2))-28)))))</f>
        <v>2</v>
      </c>
    </row>
    <row r="1017" spans="1:36" x14ac:dyDescent="0.25">
      <c r="A1017" s="200" t="s">
        <v>233</v>
      </c>
      <c r="B1017" s="177" t="s">
        <v>391</v>
      </c>
      <c r="C1017" s="177">
        <v>1</v>
      </c>
      <c r="D1017" s="177">
        <v>750</v>
      </c>
      <c r="E1017" s="183" t="s">
        <v>495</v>
      </c>
      <c r="F1017" s="174"/>
      <c r="G1017" s="174"/>
      <c r="H1017" s="174"/>
      <c r="I1017" s="174"/>
      <c r="J1017" s="175"/>
      <c r="K1017" s="175"/>
      <c r="L1017" s="174"/>
      <c r="M1017" s="174"/>
      <c r="N1017" s="174"/>
      <c r="O1017" s="174"/>
      <c r="P1017" s="174"/>
      <c r="Q1017" s="175"/>
      <c r="R1017" s="175"/>
      <c r="S1017" s="174"/>
      <c r="T1017" s="174"/>
      <c r="U1017" s="174"/>
      <c r="V1017" s="174"/>
      <c r="W1017" s="174"/>
      <c r="X1017" s="175"/>
      <c r="Y1017" s="175"/>
      <c r="Z1017" s="174"/>
      <c r="AA1017" s="174"/>
      <c r="AB1017" s="174"/>
      <c r="AC1017" s="174"/>
      <c r="AD1017" s="174"/>
      <c r="AE1017" s="175"/>
      <c r="AF1017" s="176"/>
      <c r="AG1017" s="185"/>
      <c r="AH1017" s="185"/>
      <c r="AI1017" s="201"/>
      <c r="AJ1017" s="273">
        <f ca="1">(COUNTA(OFFSET(D1017,0,WEEKDAY($A$3,2)):AF1017))+IF(AND((_xlfn.DAYS((EOMONTH($A$3,0)),$A$3)=27),(WEEKDAY($A$3,2))=1),0,(COUNTA(E1017:(OFFSET(D1017,0,(_xlfn.DAYS((EOMONTH($A$3,0)),$A$3))+(WEEKDAY($A$3,2))-28)))))</f>
        <v>1</v>
      </c>
    </row>
    <row r="1018" spans="1:36" x14ac:dyDescent="0.25">
      <c r="A1018" s="200" t="s">
        <v>234</v>
      </c>
      <c r="B1018" s="177" t="s">
        <v>347</v>
      </c>
      <c r="C1018" s="177">
        <v>4</v>
      </c>
      <c r="D1018" s="177">
        <v>7</v>
      </c>
      <c r="E1018" s="183" t="s">
        <v>495</v>
      </c>
      <c r="F1018" s="174"/>
      <c r="G1018" s="174"/>
      <c r="H1018" s="174"/>
      <c r="I1018" s="174"/>
      <c r="J1018" s="175"/>
      <c r="K1018" s="175"/>
      <c r="L1018" s="183" t="s">
        <v>495</v>
      </c>
      <c r="M1018" s="174"/>
      <c r="N1018" s="174"/>
      <c r="O1018" s="174"/>
      <c r="P1018" s="174"/>
      <c r="Q1018" s="175"/>
      <c r="R1018" s="175"/>
      <c r="S1018" s="183" t="s">
        <v>495</v>
      </c>
      <c r="T1018" s="174"/>
      <c r="U1018" s="174"/>
      <c r="V1018" s="174"/>
      <c r="W1018" s="174"/>
      <c r="X1018" s="175"/>
      <c r="Y1018" s="175"/>
      <c r="Z1018" s="183" t="s">
        <v>495</v>
      </c>
      <c r="AA1018" s="174"/>
      <c r="AB1018" s="174"/>
      <c r="AC1018" s="174"/>
      <c r="AD1018" s="174"/>
      <c r="AE1018" s="175"/>
      <c r="AF1018" s="176"/>
      <c r="AG1018" s="185"/>
      <c r="AH1018" s="185"/>
      <c r="AI1018" s="201"/>
      <c r="AJ1018" s="273">
        <f ca="1">(COUNTA(OFFSET(D1018,0,WEEKDAY($A$3,2)):AF1018))+IF(AND((_xlfn.DAYS((EOMONTH($A$3,0)),$A$3)=27),(WEEKDAY($A$3,2))=1),0,(COUNTA(E1018:(OFFSET(D1018,0,(_xlfn.DAYS((EOMONTH($A$3,0)),$A$3))+(WEEKDAY($A$3,2))-28)))))</f>
        <v>4</v>
      </c>
    </row>
    <row r="1019" spans="1:36" x14ac:dyDescent="0.25">
      <c r="A1019" s="200" t="s">
        <v>234</v>
      </c>
      <c r="B1019" s="177" t="s">
        <v>348</v>
      </c>
      <c r="C1019" s="177">
        <v>12</v>
      </c>
      <c r="D1019" s="177">
        <v>1</v>
      </c>
      <c r="E1019" s="183" t="s">
        <v>495</v>
      </c>
      <c r="F1019" s="174"/>
      <c r="G1019" s="183" t="s">
        <v>495</v>
      </c>
      <c r="H1019" s="174"/>
      <c r="I1019" s="183" t="s">
        <v>495</v>
      </c>
      <c r="J1019" s="175"/>
      <c r="K1019" s="175"/>
      <c r="L1019" s="183" t="s">
        <v>495</v>
      </c>
      <c r="M1019" s="174"/>
      <c r="N1019" s="183" t="s">
        <v>495</v>
      </c>
      <c r="O1019" s="174"/>
      <c r="P1019" s="183" t="s">
        <v>495</v>
      </c>
      <c r="Q1019" s="175"/>
      <c r="R1019" s="175"/>
      <c r="S1019" s="183" t="s">
        <v>495</v>
      </c>
      <c r="T1019" s="174"/>
      <c r="U1019" s="183" t="s">
        <v>495</v>
      </c>
      <c r="V1019" s="174"/>
      <c r="W1019" s="183" t="s">
        <v>495</v>
      </c>
      <c r="X1019" s="175"/>
      <c r="Y1019" s="175"/>
      <c r="Z1019" s="183" t="s">
        <v>495</v>
      </c>
      <c r="AA1019" s="174"/>
      <c r="AB1019" s="183" t="s">
        <v>495</v>
      </c>
      <c r="AC1019" s="174"/>
      <c r="AD1019" s="183" t="s">
        <v>495</v>
      </c>
      <c r="AE1019" s="175"/>
      <c r="AF1019" s="176"/>
      <c r="AG1019" s="185"/>
      <c r="AH1019" s="185"/>
      <c r="AI1019" s="201"/>
      <c r="AJ1019" s="273">
        <f ca="1">(COUNTA(OFFSET(D1019,0,WEEKDAY($A$3,2)):AF1019))+IF(AND((_xlfn.DAYS((EOMONTH($A$3,0)),$A$3)=27),(WEEKDAY($A$3,2))=1),0,(COUNTA(E1019:(OFFSET(D1019,0,(_xlfn.DAYS((EOMONTH($A$3,0)),$A$3))+(WEEKDAY($A$3,2))-28)))))</f>
        <v>12</v>
      </c>
    </row>
    <row r="1020" spans="1:36" x14ac:dyDescent="0.25">
      <c r="A1020" s="200" t="s">
        <v>234</v>
      </c>
      <c r="B1020" s="177" t="s">
        <v>350</v>
      </c>
      <c r="C1020" s="177">
        <v>4</v>
      </c>
      <c r="D1020" s="177">
        <v>968</v>
      </c>
      <c r="E1020" s="183" t="s">
        <v>495</v>
      </c>
      <c r="F1020" s="174"/>
      <c r="G1020" s="174"/>
      <c r="H1020" s="174"/>
      <c r="I1020" s="174"/>
      <c r="J1020" s="175"/>
      <c r="K1020" s="175"/>
      <c r="L1020" s="183" t="s">
        <v>495</v>
      </c>
      <c r="M1020" s="174"/>
      <c r="N1020" s="174"/>
      <c r="O1020" s="174"/>
      <c r="P1020" s="174"/>
      <c r="Q1020" s="175"/>
      <c r="R1020" s="175"/>
      <c r="S1020" s="183" t="s">
        <v>495</v>
      </c>
      <c r="T1020" s="174"/>
      <c r="U1020" s="174"/>
      <c r="V1020" s="174"/>
      <c r="W1020" s="174"/>
      <c r="X1020" s="175"/>
      <c r="Y1020" s="175"/>
      <c r="Z1020" s="183" t="s">
        <v>495</v>
      </c>
      <c r="AA1020" s="174"/>
      <c r="AB1020" s="174"/>
      <c r="AC1020" s="174"/>
      <c r="AD1020" s="174"/>
      <c r="AE1020" s="175"/>
      <c r="AF1020" s="176"/>
      <c r="AG1020" s="185"/>
      <c r="AH1020" s="185"/>
      <c r="AI1020" s="201"/>
      <c r="AJ1020" s="273">
        <f ca="1">(COUNTA(OFFSET(D1020,0,WEEKDAY($A$3,2)):AF1020))+IF(AND((_xlfn.DAYS((EOMONTH($A$3,0)),$A$3)=27),(WEEKDAY($A$3,2))=1),0,(COUNTA(E1020:(OFFSET(D1020,0,(_xlfn.DAYS((EOMONTH($A$3,0)),$A$3))+(WEEKDAY($A$3,2))-28)))))</f>
        <v>4</v>
      </c>
    </row>
    <row r="1021" spans="1:36" x14ac:dyDescent="0.25">
      <c r="A1021" s="200" t="s">
        <v>234</v>
      </c>
      <c r="B1021" s="177" t="s">
        <v>350</v>
      </c>
      <c r="C1021" s="177">
        <v>12</v>
      </c>
      <c r="D1021" s="177">
        <v>137</v>
      </c>
      <c r="E1021" s="183" t="s">
        <v>495</v>
      </c>
      <c r="F1021" s="174"/>
      <c r="G1021" s="183" t="s">
        <v>495</v>
      </c>
      <c r="H1021" s="174"/>
      <c r="I1021" s="183" t="s">
        <v>495</v>
      </c>
      <c r="J1021" s="175"/>
      <c r="K1021" s="175"/>
      <c r="L1021" s="183" t="s">
        <v>495</v>
      </c>
      <c r="M1021" s="174"/>
      <c r="N1021" s="183" t="s">
        <v>495</v>
      </c>
      <c r="O1021" s="174"/>
      <c r="P1021" s="183" t="s">
        <v>495</v>
      </c>
      <c r="Q1021" s="175"/>
      <c r="R1021" s="175"/>
      <c r="S1021" s="183" t="s">
        <v>495</v>
      </c>
      <c r="T1021" s="174"/>
      <c r="U1021" s="183" t="s">
        <v>495</v>
      </c>
      <c r="V1021" s="174"/>
      <c r="W1021" s="183" t="s">
        <v>495</v>
      </c>
      <c r="X1021" s="175"/>
      <c r="Y1021" s="175"/>
      <c r="Z1021" s="183" t="s">
        <v>495</v>
      </c>
      <c r="AA1021" s="174"/>
      <c r="AB1021" s="183" t="s">
        <v>495</v>
      </c>
      <c r="AC1021" s="174"/>
      <c r="AD1021" s="183" t="s">
        <v>495</v>
      </c>
      <c r="AE1021" s="175"/>
      <c r="AF1021" s="176"/>
      <c r="AG1021" s="185"/>
      <c r="AH1021" s="185"/>
      <c r="AI1021" s="201"/>
      <c r="AJ1021" s="273">
        <f ca="1">(COUNTA(OFFSET(D1021,0,WEEKDAY($A$3,2)):AF1021))+IF(AND((_xlfn.DAYS((EOMONTH($A$3,0)),$A$3)=27),(WEEKDAY($A$3,2))=1),0,(COUNTA(E1021:(OFFSET(D1021,0,(_xlfn.DAYS((EOMONTH($A$3,0)),$A$3))+(WEEKDAY($A$3,2))-28)))))</f>
        <v>12</v>
      </c>
    </row>
    <row r="1022" spans="1:36" x14ac:dyDescent="0.25">
      <c r="A1022" s="200" t="s">
        <v>234</v>
      </c>
      <c r="B1022" s="177" t="s">
        <v>391</v>
      </c>
      <c r="C1022" s="177">
        <v>2</v>
      </c>
      <c r="D1022" s="177">
        <v>1545</v>
      </c>
      <c r="E1022" s="183" t="s">
        <v>495</v>
      </c>
      <c r="F1022" s="174"/>
      <c r="G1022" s="174"/>
      <c r="H1022" s="174"/>
      <c r="I1022" s="174"/>
      <c r="J1022" s="175"/>
      <c r="K1022" s="175"/>
      <c r="L1022" s="174"/>
      <c r="M1022" s="174"/>
      <c r="N1022" s="174"/>
      <c r="O1022" s="174"/>
      <c r="P1022" s="174"/>
      <c r="Q1022" s="175"/>
      <c r="R1022" s="175"/>
      <c r="S1022" s="183" t="s">
        <v>495</v>
      </c>
      <c r="T1022" s="174"/>
      <c r="U1022" s="174"/>
      <c r="V1022" s="174"/>
      <c r="W1022" s="174"/>
      <c r="X1022" s="175"/>
      <c r="Y1022" s="175"/>
      <c r="Z1022" s="174"/>
      <c r="AA1022" s="174"/>
      <c r="AB1022" s="174"/>
      <c r="AC1022" s="174"/>
      <c r="AD1022" s="174"/>
      <c r="AE1022" s="175"/>
      <c r="AF1022" s="176"/>
      <c r="AG1022" s="185"/>
      <c r="AH1022" s="185"/>
      <c r="AI1022" s="201"/>
      <c r="AJ1022" s="273">
        <f ca="1">(COUNTA(OFFSET(D1022,0,WEEKDAY($A$3,2)):AF1022))+IF(AND((_xlfn.DAYS((EOMONTH($A$3,0)),$A$3)=27),(WEEKDAY($A$3,2))=1),0,(COUNTA(E1022:(OFFSET(D1022,0,(_xlfn.DAYS((EOMONTH($A$3,0)),$A$3))+(WEEKDAY($A$3,2))-28)))))</f>
        <v>2</v>
      </c>
    </row>
    <row r="1023" spans="1:36" x14ac:dyDescent="0.25">
      <c r="A1023" s="200" t="s">
        <v>333</v>
      </c>
      <c r="B1023" s="177" t="s">
        <v>346</v>
      </c>
      <c r="C1023" s="177">
        <v>2</v>
      </c>
      <c r="D1023" s="177">
        <v>15</v>
      </c>
      <c r="E1023" s="183" t="s">
        <v>495</v>
      </c>
      <c r="F1023" s="174"/>
      <c r="G1023" s="174"/>
      <c r="H1023" s="174"/>
      <c r="I1023" s="174"/>
      <c r="J1023" s="175"/>
      <c r="K1023" s="175"/>
      <c r="L1023" s="174"/>
      <c r="M1023" s="174"/>
      <c r="N1023" s="174"/>
      <c r="O1023" s="174"/>
      <c r="P1023" s="174"/>
      <c r="Q1023" s="175"/>
      <c r="R1023" s="175"/>
      <c r="S1023" s="183" t="s">
        <v>495</v>
      </c>
      <c r="T1023" s="174"/>
      <c r="U1023" s="174"/>
      <c r="V1023" s="174"/>
      <c r="W1023" s="174"/>
      <c r="X1023" s="175"/>
      <c r="Y1023" s="175"/>
      <c r="Z1023" s="174"/>
      <c r="AA1023" s="174"/>
      <c r="AB1023" s="174"/>
      <c r="AC1023" s="174"/>
      <c r="AD1023" s="174"/>
      <c r="AE1023" s="175"/>
      <c r="AF1023" s="176"/>
      <c r="AG1023" s="185"/>
      <c r="AH1023" s="185"/>
      <c r="AI1023" s="201"/>
      <c r="AJ1023" s="273">
        <f ca="1">(COUNTA(OFFSET(D1023,0,WEEKDAY($A$3,2)):AF1023))+IF(AND((_xlfn.DAYS((EOMONTH($A$3,0)),$A$3)=27),(WEEKDAY($A$3,2))=1),0,(COUNTA(E1023:(OFFSET(D1023,0,(_xlfn.DAYS((EOMONTH($A$3,0)),$A$3))+(WEEKDAY($A$3,2))-28)))))</f>
        <v>2</v>
      </c>
    </row>
    <row r="1024" spans="1:36" x14ac:dyDescent="0.25">
      <c r="A1024" s="200" t="s">
        <v>333</v>
      </c>
      <c r="B1024" s="177" t="s">
        <v>347</v>
      </c>
      <c r="C1024" s="177">
        <v>4</v>
      </c>
      <c r="D1024" s="177">
        <v>2</v>
      </c>
      <c r="E1024" s="183" t="s">
        <v>495</v>
      </c>
      <c r="F1024" s="174"/>
      <c r="G1024" s="174"/>
      <c r="H1024" s="174"/>
      <c r="I1024" s="174"/>
      <c r="J1024" s="175"/>
      <c r="K1024" s="175"/>
      <c r="L1024" s="183" t="s">
        <v>495</v>
      </c>
      <c r="M1024" s="174"/>
      <c r="N1024" s="174"/>
      <c r="O1024" s="174"/>
      <c r="P1024" s="174"/>
      <c r="Q1024" s="175"/>
      <c r="R1024" s="175"/>
      <c r="S1024" s="183" t="s">
        <v>495</v>
      </c>
      <c r="T1024" s="174"/>
      <c r="U1024" s="174"/>
      <c r="V1024" s="174"/>
      <c r="W1024" s="174"/>
      <c r="X1024" s="175"/>
      <c r="Y1024" s="175"/>
      <c r="Z1024" s="183" t="s">
        <v>495</v>
      </c>
      <c r="AA1024" s="174"/>
      <c r="AB1024" s="174"/>
      <c r="AC1024" s="174"/>
      <c r="AD1024" s="174"/>
      <c r="AE1024" s="175"/>
      <c r="AF1024" s="176"/>
      <c r="AG1024" s="185"/>
      <c r="AH1024" s="185"/>
      <c r="AI1024" s="201"/>
      <c r="AJ1024" s="273">
        <f ca="1">(COUNTA(OFFSET(D1024,0,WEEKDAY($A$3,2)):AF1024))+IF(AND((_xlfn.DAYS((EOMONTH($A$3,0)),$A$3)=27),(WEEKDAY($A$3,2))=1),0,(COUNTA(E1024:(OFFSET(D1024,0,(_xlfn.DAYS((EOMONTH($A$3,0)),$A$3))+(WEEKDAY($A$3,2))-28)))))</f>
        <v>4</v>
      </c>
    </row>
    <row r="1025" spans="1:36" x14ac:dyDescent="0.25">
      <c r="A1025" s="200" t="s">
        <v>333</v>
      </c>
      <c r="B1025" s="177" t="s">
        <v>350</v>
      </c>
      <c r="C1025" s="177">
        <v>2</v>
      </c>
      <c r="D1025" s="177">
        <v>150</v>
      </c>
      <c r="E1025" s="183" t="s">
        <v>495</v>
      </c>
      <c r="F1025" s="174"/>
      <c r="G1025" s="174"/>
      <c r="H1025" s="174"/>
      <c r="I1025" s="174"/>
      <c r="J1025" s="175"/>
      <c r="K1025" s="175"/>
      <c r="L1025" s="174"/>
      <c r="M1025" s="174"/>
      <c r="N1025" s="174"/>
      <c r="O1025" s="174"/>
      <c r="P1025" s="174"/>
      <c r="Q1025" s="175"/>
      <c r="R1025" s="175"/>
      <c r="S1025" s="183" t="s">
        <v>495</v>
      </c>
      <c r="T1025" s="174"/>
      <c r="U1025" s="174"/>
      <c r="V1025" s="174"/>
      <c r="W1025" s="174"/>
      <c r="X1025" s="175"/>
      <c r="Y1025" s="175"/>
      <c r="Z1025" s="174"/>
      <c r="AA1025" s="174"/>
      <c r="AB1025" s="174"/>
      <c r="AC1025" s="174"/>
      <c r="AD1025" s="174"/>
      <c r="AE1025" s="175"/>
      <c r="AF1025" s="176"/>
      <c r="AG1025" s="185"/>
      <c r="AH1025" s="185"/>
      <c r="AI1025" s="201"/>
      <c r="AJ1025" s="273">
        <f ca="1">(COUNTA(OFFSET(D1025,0,WEEKDAY($A$3,2)):AF1025))+IF(AND((_xlfn.DAYS((EOMONTH($A$3,0)),$A$3)=27),(WEEKDAY($A$3,2))=1),0,(COUNTA(E1025:(OFFSET(D1025,0,(_xlfn.DAYS((EOMONTH($A$3,0)),$A$3))+(WEEKDAY($A$3,2))-28)))))</f>
        <v>2</v>
      </c>
    </row>
    <row r="1026" spans="1:36" x14ac:dyDescent="0.25">
      <c r="A1026" s="200" t="s">
        <v>333</v>
      </c>
      <c r="B1026" s="177" t="s">
        <v>391</v>
      </c>
      <c r="C1026" s="177">
        <v>1</v>
      </c>
      <c r="D1026" s="177">
        <v>50</v>
      </c>
      <c r="E1026" s="183" t="s">
        <v>495</v>
      </c>
      <c r="F1026" s="174"/>
      <c r="G1026" s="174"/>
      <c r="H1026" s="174"/>
      <c r="I1026" s="174"/>
      <c r="J1026" s="175"/>
      <c r="K1026" s="175"/>
      <c r="L1026" s="174"/>
      <c r="M1026" s="174"/>
      <c r="N1026" s="174"/>
      <c r="O1026" s="174"/>
      <c r="P1026" s="174"/>
      <c r="Q1026" s="175"/>
      <c r="R1026" s="175"/>
      <c r="S1026" s="174"/>
      <c r="T1026" s="174"/>
      <c r="U1026" s="174"/>
      <c r="V1026" s="174"/>
      <c r="W1026" s="174"/>
      <c r="X1026" s="175"/>
      <c r="Y1026" s="175"/>
      <c r="Z1026" s="174"/>
      <c r="AA1026" s="174"/>
      <c r="AB1026" s="174"/>
      <c r="AC1026" s="174"/>
      <c r="AD1026" s="174"/>
      <c r="AE1026" s="175"/>
      <c r="AF1026" s="176"/>
      <c r="AG1026" s="185"/>
      <c r="AH1026" s="185"/>
      <c r="AI1026" s="201"/>
      <c r="AJ1026" s="273">
        <f ca="1">(COUNTA(OFFSET(D1026,0,WEEKDAY($A$3,2)):AF1026))+IF(AND((_xlfn.DAYS((EOMONTH($A$3,0)),$A$3)=27),(WEEKDAY($A$3,2))=1),0,(COUNTA(E1026:(OFFSET(D1026,0,(_xlfn.DAYS((EOMONTH($A$3,0)),$A$3))+(WEEKDAY($A$3,2))-28)))))</f>
        <v>1</v>
      </c>
    </row>
    <row r="1027" spans="1:36" x14ac:dyDescent="0.25">
      <c r="A1027" s="200" t="s">
        <v>109</v>
      </c>
      <c r="B1027" s="177" t="s">
        <v>347</v>
      </c>
      <c r="C1027" s="177">
        <v>4</v>
      </c>
      <c r="D1027" s="177">
        <v>2</v>
      </c>
      <c r="E1027" s="183" t="s">
        <v>495</v>
      </c>
      <c r="F1027" s="174"/>
      <c r="G1027" s="174"/>
      <c r="H1027" s="174"/>
      <c r="I1027" s="174"/>
      <c r="J1027" s="175"/>
      <c r="K1027" s="175"/>
      <c r="L1027" s="183" t="s">
        <v>495</v>
      </c>
      <c r="M1027" s="174"/>
      <c r="N1027" s="174"/>
      <c r="O1027" s="174"/>
      <c r="P1027" s="174"/>
      <c r="Q1027" s="175"/>
      <c r="R1027" s="175"/>
      <c r="S1027" s="183" t="s">
        <v>495</v>
      </c>
      <c r="T1027" s="174"/>
      <c r="U1027" s="174"/>
      <c r="V1027" s="174"/>
      <c r="W1027" s="174"/>
      <c r="X1027" s="175"/>
      <c r="Y1027" s="175"/>
      <c r="Z1027" s="183" t="s">
        <v>495</v>
      </c>
      <c r="AA1027" s="174"/>
      <c r="AB1027" s="174"/>
      <c r="AC1027" s="174"/>
      <c r="AD1027" s="174"/>
      <c r="AE1027" s="175"/>
      <c r="AF1027" s="176"/>
      <c r="AG1027" s="185"/>
      <c r="AH1027" s="185"/>
      <c r="AI1027" s="201"/>
      <c r="AJ1027" s="273">
        <f ca="1">(COUNTA(OFFSET(D1027,0,WEEKDAY($A$3,2)):AF1027))+IF(AND((_xlfn.DAYS((EOMONTH($A$3,0)),$A$3)=27),(WEEKDAY($A$3,2))=1),0,(COUNTA(E1027:(OFFSET(D1027,0,(_xlfn.DAYS((EOMONTH($A$3,0)),$A$3))+(WEEKDAY($A$3,2))-28)))))</f>
        <v>4</v>
      </c>
    </row>
    <row r="1028" spans="1:36" x14ac:dyDescent="0.25">
      <c r="A1028" s="200" t="s">
        <v>109</v>
      </c>
      <c r="B1028" s="177" t="s">
        <v>347</v>
      </c>
      <c r="C1028" s="177">
        <v>12</v>
      </c>
      <c r="D1028" s="177"/>
      <c r="E1028" s="183" t="s">
        <v>495</v>
      </c>
      <c r="F1028" s="174"/>
      <c r="G1028" s="183" t="s">
        <v>495</v>
      </c>
      <c r="H1028" s="174"/>
      <c r="I1028" s="183" t="s">
        <v>495</v>
      </c>
      <c r="J1028" s="175"/>
      <c r="K1028" s="175"/>
      <c r="L1028" s="183" t="s">
        <v>495</v>
      </c>
      <c r="M1028" s="174"/>
      <c r="N1028" s="183" t="s">
        <v>495</v>
      </c>
      <c r="O1028" s="174"/>
      <c r="P1028" s="183" t="s">
        <v>495</v>
      </c>
      <c r="Q1028" s="175"/>
      <c r="R1028" s="175"/>
      <c r="S1028" s="183" t="s">
        <v>495</v>
      </c>
      <c r="T1028" s="174"/>
      <c r="U1028" s="183" t="s">
        <v>495</v>
      </c>
      <c r="V1028" s="174"/>
      <c r="W1028" s="183" t="s">
        <v>495</v>
      </c>
      <c r="X1028" s="175"/>
      <c r="Y1028" s="175"/>
      <c r="Z1028" s="183" t="s">
        <v>495</v>
      </c>
      <c r="AA1028" s="174"/>
      <c r="AB1028" s="183" t="s">
        <v>495</v>
      </c>
      <c r="AC1028" s="174"/>
      <c r="AD1028" s="183" t="s">
        <v>495</v>
      </c>
      <c r="AE1028" s="175"/>
      <c r="AF1028" s="176"/>
      <c r="AG1028" s="185"/>
      <c r="AH1028" s="185"/>
      <c r="AI1028" s="201"/>
      <c r="AJ1028" s="273">
        <f ca="1">(COUNTA(OFFSET(D1028,0,WEEKDAY($A$3,2)):AF1028))+IF(AND((_xlfn.DAYS((EOMONTH($A$3,0)),$A$3)=27),(WEEKDAY($A$3,2))=1),0,(COUNTA(E1028:(OFFSET(D1028,0,(_xlfn.DAYS((EOMONTH($A$3,0)),$A$3))+(WEEKDAY($A$3,2))-28)))))</f>
        <v>12</v>
      </c>
    </row>
    <row r="1029" spans="1:36" x14ac:dyDescent="0.25">
      <c r="A1029" s="200" t="s">
        <v>109</v>
      </c>
      <c r="B1029" s="177" t="s">
        <v>350</v>
      </c>
      <c r="C1029" s="177">
        <v>12</v>
      </c>
      <c r="D1029" s="177">
        <v>50</v>
      </c>
      <c r="E1029" s="183" t="s">
        <v>495</v>
      </c>
      <c r="F1029" s="174"/>
      <c r="G1029" s="183" t="s">
        <v>495</v>
      </c>
      <c r="H1029" s="174"/>
      <c r="I1029" s="183" t="s">
        <v>495</v>
      </c>
      <c r="J1029" s="175"/>
      <c r="K1029" s="175"/>
      <c r="L1029" s="183" t="s">
        <v>495</v>
      </c>
      <c r="M1029" s="174"/>
      <c r="N1029" s="183" t="s">
        <v>495</v>
      </c>
      <c r="O1029" s="174"/>
      <c r="P1029" s="183" t="s">
        <v>495</v>
      </c>
      <c r="Q1029" s="175"/>
      <c r="R1029" s="175"/>
      <c r="S1029" s="183" t="s">
        <v>495</v>
      </c>
      <c r="T1029" s="174"/>
      <c r="U1029" s="183" t="s">
        <v>495</v>
      </c>
      <c r="V1029" s="174"/>
      <c r="W1029" s="183" t="s">
        <v>495</v>
      </c>
      <c r="X1029" s="175"/>
      <c r="Y1029" s="175"/>
      <c r="Z1029" s="183" t="s">
        <v>495</v>
      </c>
      <c r="AA1029" s="174"/>
      <c r="AB1029" s="183" t="s">
        <v>495</v>
      </c>
      <c r="AC1029" s="174"/>
      <c r="AD1029" s="183" t="s">
        <v>495</v>
      </c>
      <c r="AE1029" s="175"/>
      <c r="AF1029" s="176"/>
      <c r="AG1029" s="185"/>
      <c r="AH1029" s="185"/>
      <c r="AI1029" s="201"/>
      <c r="AJ1029" s="273">
        <f ca="1">(COUNTA(OFFSET(D1029,0,WEEKDAY($A$3,2)):AF1029))+IF(AND((_xlfn.DAYS((EOMONTH($A$3,0)),$A$3)=27),(WEEKDAY($A$3,2))=1),0,(COUNTA(E1029:(OFFSET(D1029,0,(_xlfn.DAYS((EOMONTH($A$3,0)),$A$3))+(WEEKDAY($A$3,2))-28)))))</f>
        <v>12</v>
      </c>
    </row>
    <row r="1030" spans="1:36" x14ac:dyDescent="0.25">
      <c r="A1030" s="200" t="s">
        <v>109</v>
      </c>
      <c r="B1030" s="177" t="s">
        <v>391</v>
      </c>
      <c r="C1030" s="177">
        <v>1</v>
      </c>
      <c r="D1030" s="177">
        <v>240</v>
      </c>
      <c r="E1030" s="183" t="s">
        <v>495</v>
      </c>
      <c r="F1030" s="174"/>
      <c r="G1030" s="174"/>
      <c r="H1030" s="174"/>
      <c r="I1030" s="174"/>
      <c r="J1030" s="175"/>
      <c r="K1030" s="175"/>
      <c r="L1030" s="174"/>
      <c r="M1030" s="174"/>
      <c r="N1030" s="174"/>
      <c r="O1030" s="174"/>
      <c r="P1030" s="174"/>
      <c r="Q1030" s="175"/>
      <c r="R1030" s="175"/>
      <c r="S1030" s="174"/>
      <c r="T1030" s="174"/>
      <c r="U1030" s="174"/>
      <c r="V1030" s="174"/>
      <c r="W1030" s="174"/>
      <c r="X1030" s="175"/>
      <c r="Y1030" s="175"/>
      <c r="Z1030" s="174"/>
      <c r="AA1030" s="174"/>
      <c r="AB1030" s="174"/>
      <c r="AC1030" s="174"/>
      <c r="AD1030" s="174"/>
      <c r="AE1030" s="175"/>
      <c r="AF1030" s="176"/>
      <c r="AG1030" s="185"/>
      <c r="AH1030" s="185"/>
      <c r="AI1030" s="201"/>
      <c r="AJ1030" s="273">
        <f ca="1">(COUNTA(OFFSET(D1030,0,WEEKDAY($A$3,2)):AF1030))+IF(AND((_xlfn.DAYS((EOMONTH($A$3,0)),$A$3)=27),(WEEKDAY($A$3,2))=1),0,(COUNTA(E1030:(OFFSET(D1030,0,(_xlfn.DAYS((EOMONTH($A$3,0)),$A$3))+(WEEKDAY($A$3,2))-28)))))</f>
        <v>1</v>
      </c>
    </row>
    <row r="1031" spans="1:36" x14ac:dyDescent="0.25">
      <c r="A1031" s="200" t="s">
        <v>125</v>
      </c>
      <c r="B1031" s="177" t="s">
        <v>347</v>
      </c>
      <c r="C1031" s="177">
        <v>20</v>
      </c>
      <c r="D1031" s="177">
        <v>22</v>
      </c>
      <c r="E1031" s="183" t="s">
        <v>495</v>
      </c>
      <c r="F1031" s="183" t="s">
        <v>495</v>
      </c>
      <c r="G1031" s="183" t="s">
        <v>495</v>
      </c>
      <c r="H1031" s="183" t="s">
        <v>495</v>
      </c>
      <c r="I1031" s="183" t="s">
        <v>495</v>
      </c>
      <c r="J1031" s="175"/>
      <c r="K1031" s="175"/>
      <c r="L1031" s="183" t="s">
        <v>495</v>
      </c>
      <c r="M1031" s="183" t="s">
        <v>495</v>
      </c>
      <c r="N1031" s="183" t="s">
        <v>495</v>
      </c>
      <c r="O1031" s="183" t="s">
        <v>495</v>
      </c>
      <c r="P1031" s="183" t="s">
        <v>495</v>
      </c>
      <c r="Q1031" s="175"/>
      <c r="R1031" s="175"/>
      <c r="S1031" s="183" t="s">
        <v>495</v>
      </c>
      <c r="T1031" s="183" t="s">
        <v>495</v>
      </c>
      <c r="U1031" s="183" t="s">
        <v>495</v>
      </c>
      <c r="V1031" s="183" t="s">
        <v>495</v>
      </c>
      <c r="W1031" s="183" t="s">
        <v>495</v>
      </c>
      <c r="X1031" s="175"/>
      <c r="Y1031" s="175"/>
      <c r="Z1031" s="183" t="s">
        <v>495</v>
      </c>
      <c r="AA1031" s="183" t="s">
        <v>495</v>
      </c>
      <c r="AB1031" s="183" t="s">
        <v>495</v>
      </c>
      <c r="AC1031" s="183" t="s">
        <v>495</v>
      </c>
      <c r="AD1031" s="183" t="s">
        <v>495</v>
      </c>
      <c r="AE1031" s="175"/>
      <c r="AF1031" s="176"/>
      <c r="AG1031" s="185"/>
      <c r="AH1031" s="185"/>
      <c r="AI1031" s="201"/>
      <c r="AJ1031" s="273">
        <f ca="1">(COUNTA(OFFSET(D1031,0,WEEKDAY($A$3,2)):AF1031))+IF(AND((_xlfn.DAYS((EOMONTH($A$3,0)),$A$3)=27),(WEEKDAY($A$3,2))=1),0,(COUNTA(E1031:(OFFSET(D1031,0,(_xlfn.DAYS((EOMONTH($A$3,0)),$A$3))+(WEEKDAY($A$3,2))-28)))))</f>
        <v>20</v>
      </c>
    </row>
    <row r="1032" spans="1:36" x14ac:dyDescent="0.25">
      <c r="A1032" s="200" t="s">
        <v>125</v>
      </c>
      <c r="B1032" s="177" t="s">
        <v>348</v>
      </c>
      <c r="C1032" s="177">
        <v>4</v>
      </c>
      <c r="D1032" s="177">
        <v>4</v>
      </c>
      <c r="E1032" s="183" t="s">
        <v>495</v>
      </c>
      <c r="F1032" s="174"/>
      <c r="G1032" s="174"/>
      <c r="H1032" s="174"/>
      <c r="I1032" s="174"/>
      <c r="J1032" s="175"/>
      <c r="K1032" s="175"/>
      <c r="L1032" s="183" t="s">
        <v>495</v>
      </c>
      <c r="M1032" s="174"/>
      <c r="N1032" s="174"/>
      <c r="O1032" s="174"/>
      <c r="P1032" s="174"/>
      <c r="Q1032" s="175"/>
      <c r="R1032" s="175"/>
      <c r="S1032" s="183" t="s">
        <v>495</v>
      </c>
      <c r="T1032" s="174"/>
      <c r="U1032" s="174"/>
      <c r="V1032" s="174"/>
      <c r="W1032" s="174"/>
      <c r="X1032" s="175"/>
      <c r="Y1032" s="175"/>
      <c r="Z1032" s="183" t="s">
        <v>495</v>
      </c>
      <c r="AA1032" s="174"/>
      <c r="AB1032" s="174"/>
      <c r="AC1032" s="174"/>
      <c r="AD1032" s="174"/>
      <c r="AE1032" s="175"/>
      <c r="AF1032" s="176"/>
      <c r="AG1032" s="185"/>
      <c r="AH1032" s="185"/>
      <c r="AI1032" s="201"/>
      <c r="AJ1032" s="273">
        <f ca="1">(COUNTA(OFFSET(D1032,0,WEEKDAY($A$3,2)):AF1032))+IF(AND((_xlfn.DAYS((EOMONTH($A$3,0)),$A$3)=27),(WEEKDAY($A$3,2))=1),0,(COUNTA(E1032:(OFFSET(D1032,0,(_xlfn.DAYS((EOMONTH($A$3,0)),$A$3))+(WEEKDAY($A$3,2))-28)))))</f>
        <v>4</v>
      </c>
    </row>
    <row r="1033" spans="1:36" x14ac:dyDescent="0.25">
      <c r="A1033" s="200" t="s">
        <v>125</v>
      </c>
      <c r="B1033" s="177" t="s">
        <v>349</v>
      </c>
      <c r="C1033" s="177">
        <v>4</v>
      </c>
      <c r="D1033" s="177">
        <v>344</v>
      </c>
      <c r="E1033" s="183" t="s">
        <v>495</v>
      </c>
      <c r="F1033" s="174"/>
      <c r="G1033" s="174"/>
      <c r="H1033" s="174"/>
      <c r="I1033" s="174"/>
      <c r="J1033" s="175"/>
      <c r="K1033" s="175"/>
      <c r="L1033" s="183" t="s">
        <v>495</v>
      </c>
      <c r="M1033" s="174"/>
      <c r="N1033" s="174"/>
      <c r="O1033" s="174"/>
      <c r="P1033" s="174"/>
      <c r="Q1033" s="175"/>
      <c r="R1033" s="175"/>
      <c r="S1033" s="183" t="s">
        <v>495</v>
      </c>
      <c r="T1033" s="174"/>
      <c r="U1033" s="174"/>
      <c r="V1033" s="174"/>
      <c r="W1033" s="174"/>
      <c r="X1033" s="175"/>
      <c r="Y1033" s="175"/>
      <c r="Z1033" s="183" t="s">
        <v>495</v>
      </c>
      <c r="AA1033" s="174"/>
      <c r="AB1033" s="174"/>
      <c r="AC1033" s="174"/>
      <c r="AD1033" s="174"/>
      <c r="AE1033" s="175"/>
      <c r="AF1033" s="176"/>
      <c r="AG1033" s="185"/>
      <c r="AH1033" s="185"/>
      <c r="AI1033" s="201"/>
      <c r="AJ1033" s="273">
        <f ca="1">(COUNTA(OFFSET(D1033,0,WEEKDAY($A$3,2)):AF1033))+IF(AND((_xlfn.DAYS((EOMONTH($A$3,0)),$A$3)=27),(WEEKDAY($A$3,2))=1),0,(COUNTA(E1033:(OFFSET(D1033,0,(_xlfn.DAYS((EOMONTH($A$3,0)),$A$3))+(WEEKDAY($A$3,2))-28)))))</f>
        <v>4</v>
      </c>
    </row>
    <row r="1034" spans="1:36" x14ac:dyDescent="0.25">
      <c r="A1034" s="200" t="s">
        <v>125</v>
      </c>
      <c r="B1034" s="177" t="s">
        <v>350</v>
      </c>
      <c r="C1034" s="177">
        <v>4</v>
      </c>
      <c r="D1034" s="177">
        <v>4971</v>
      </c>
      <c r="E1034" s="183" t="s">
        <v>495</v>
      </c>
      <c r="F1034" s="174"/>
      <c r="G1034" s="174"/>
      <c r="H1034" s="174"/>
      <c r="I1034" s="174"/>
      <c r="J1034" s="175"/>
      <c r="K1034" s="175"/>
      <c r="L1034" s="183" t="s">
        <v>495</v>
      </c>
      <c r="M1034" s="174"/>
      <c r="N1034" s="174"/>
      <c r="O1034" s="174"/>
      <c r="P1034" s="174"/>
      <c r="Q1034" s="175"/>
      <c r="R1034" s="175"/>
      <c r="S1034" s="183" t="s">
        <v>495</v>
      </c>
      <c r="T1034" s="174"/>
      <c r="U1034" s="174"/>
      <c r="V1034" s="174"/>
      <c r="W1034" s="174"/>
      <c r="X1034" s="175"/>
      <c r="Y1034" s="175"/>
      <c r="Z1034" s="183" t="s">
        <v>495</v>
      </c>
      <c r="AA1034" s="174"/>
      <c r="AB1034" s="174"/>
      <c r="AC1034" s="174"/>
      <c r="AD1034" s="174"/>
      <c r="AE1034" s="175"/>
      <c r="AF1034" s="176"/>
      <c r="AG1034" s="185"/>
      <c r="AH1034" s="185"/>
      <c r="AI1034" s="201"/>
      <c r="AJ1034" s="273">
        <f ca="1">(COUNTA(OFFSET(D1034,0,WEEKDAY($A$3,2)):AF1034))+IF(AND((_xlfn.DAYS((EOMONTH($A$3,0)),$A$3)=27),(WEEKDAY($A$3,2))=1),0,(COUNTA(E1034:(OFFSET(D1034,0,(_xlfn.DAYS((EOMONTH($A$3,0)),$A$3))+(WEEKDAY($A$3,2))-28)))))</f>
        <v>4</v>
      </c>
    </row>
    <row r="1035" spans="1:36" x14ac:dyDescent="0.25">
      <c r="A1035" s="200" t="s">
        <v>125</v>
      </c>
      <c r="B1035" s="177" t="s">
        <v>350</v>
      </c>
      <c r="C1035" s="177">
        <v>12</v>
      </c>
      <c r="D1035" s="177">
        <v>554</v>
      </c>
      <c r="E1035" s="183" t="s">
        <v>495</v>
      </c>
      <c r="F1035" s="174"/>
      <c r="G1035" s="183" t="s">
        <v>495</v>
      </c>
      <c r="H1035" s="174"/>
      <c r="I1035" s="183" t="s">
        <v>495</v>
      </c>
      <c r="J1035" s="175"/>
      <c r="K1035" s="175"/>
      <c r="L1035" s="183" t="s">
        <v>495</v>
      </c>
      <c r="M1035" s="174"/>
      <c r="N1035" s="183" t="s">
        <v>495</v>
      </c>
      <c r="O1035" s="174"/>
      <c r="P1035" s="183" t="s">
        <v>495</v>
      </c>
      <c r="Q1035" s="175"/>
      <c r="R1035" s="175"/>
      <c r="S1035" s="183" t="s">
        <v>495</v>
      </c>
      <c r="T1035" s="174"/>
      <c r="U1035" s="183" t="s">
        <v>495</v>
      </c>
      <c r="V1035" s="174"/>
      <c r="W1035" s="183" t="s">
        <v>495</v>
      </c>
      <c r="X1035" s="175"/>
      <c r="Y1035" s="175"/>
      <c r="Z1035" s="183" t="s">
        <v>495</v>
      </c>
      <c r="AA1035" s="174"/>
      <c r="AB1035" s="183" t="s">
        <v>495</v>
      </c>
      <c r="AC1035" s="174"/>
      <c r="AD1035" s="183" t="s">
        <v>495</v>
      </c>
      <c r="AE1035" s="175"/>
      <c r="AF1035" s="176"/>
      <c r="AG1035" s="185"/>
      <c r="AH1035" s="185"/>
      <c r="AI1035" s="201"/>
      <c r="AJ1035" s="273">
        <f ca="1">(COUNTA(OFFSET(D1035,0,WEEKDAY($A$3,2)):AF1035))+IF(AND((_xlfn.DAYS((EOMONTH($A$3,0)),$A$3)=27),(WEEKDAY($A$3,2))=1),0,(COUNTA(E1035:(OFFSET(D1035,0,(_xlfn.DAYS((EOMONTH($A$3,0)),$A$3))+(WEEKDAY($A$3,2))-28)))))</f>
        <v>12</v>
      </c>
    </row>
    <row r="1036" spans="1:36" x14ac:dyDescent="0.25">
      <c r="A1036" s="200" t="s">
        <v>125</v>
      </c>
      <c r="B1036" s="177" t="s">
        <v>391</v>
      </c>
      <c r="C1036" s="177">
        <v>1</v>
      </c>
      <c r="D1036" s="177">
        <v>1875</v>
      </c>
      <c r="E1036" s="183" t="s">
        <v>495</v>
      </c>
      <c r="F1036" s="174"/>
      <c r="G1036" s="174"/>
      <c r="H1036" s="174"/>
      <c r="I1036" s="174"/>
      <c r="J1036" s="175"/>
      <c r="K1036" s="175"/>
      <c r="L1036" s="174"/>
      <c r="M1036" s="174"/>
      <c r="N1036" s="174"/>
      <c r="O1036" s="174"/>
      <c r="P1036" s="174"/>
      <c r="Q1036" s="175"/>
      <c r="R1036" s="175"/>
      <c r="S1036" s="174"/>
      <c r="T1036" s="174"/>
      <c r="U1036" s="174"/>
      <c r="V1036" s="174"/>
      <c r="W1036" s="174"/>
      <c r="X1036" s="175"/>
      <c r="Y1036" s="175"/>
      <c r="Z1036" s="174"/>
      <c r="AA1036" s="174"/>
      <c r="AB1036" s="174"/>
      <c r="AC1036" s="174"/>
      <c r="AD1036" s="174"/>
      <c r="AE1036" s="175"/>
      <c r="AF1036" s="176"/>
      <c r="AG1036" s="185"/>
      <c r="AH1036" s="185"/>
      <c r="AI1036" s="201"/>
      <c r="AJ1036" s="273">
        <f ca="1">(COUNTA(OFFSET(D1036,0,WEEKDAY($A$3,2)):AF1036))+IF(AND((_xlfn.DAYS((EOMONTH($A$3,0)),$A$3)=27),(WEEKDAY($A$3,2))=1),0,(COUNTA(E1036:(OFFSET(D1036,0,(_xlfn.DAYS((EOMONTH($A$3,0)),$A$3))+(WEEKDAY($A$3,2))-28)))))</f>
        <v>1</v>
      </c>
    </row>
    <row r="1037" spans="1:36" x14ac:dyDescent="0.25">
      <c r="A1037" s="200" t="s">
        <v>56</v>
      </c>
      <c r="B1037" s="177" t="s">
        <v>346</v>
      </c>
      <c r="C1037" s="177">
        <v>4</v>
      </c>
      <c r="D1037" s="177">
        <v>23</v>
      </c>
      <c r="E1037" s="183" t="s">
        <v>495</v>
      </c>
      <c r="F1037" s="174"/>
      <c r="G1037" s="174"/>
      <c r="H1037" s="174"/>
      <c r="I1037" s="174"/>
      <c r="J1037" s="175"/>
      <c r="K1037" s="175"/>
      <c r="L1037" s="183" t="s">
        <v>495</v>
      </c>
      <c r="M1037" s="174"/>
      <c r="N1037" s="174"/>
      <c r="O1037" s="174"/>
      <c r="P1037" s="174"/>
      <c r="Q1037" s="175"/>
      <c r="R1037" s="175"/>
      <c r="S1037" s="183" t="s">
        <v>495</v>
      </c>
      <c r="T1037" s="174"/>
      <c r="U1037" s="174"/>
      <c r="V1037" s="174"/>
      <c r="W1037" s="174"/>
      <c r="X1037" s="175"/>
      <c r="Y1037" s="175"/>
      <c r="Z1037" s="183" t="s">
        <v>495</v>
      </c>
      <c r="AA1037" s="174"/>
      <c r="AB1037" s="174"/>
      <c r="AC1037" s="174"/>
      <c r="AD1037" s="174"/>
      <c r="AE1037" s="175"/>
      <c r="AF1037" s="176"/>
      <c r="AG1037" s="185"/>
      <c r="AH1037" s="185"/>
      <c r="AI1037" s="201"/>
      <c r="AJ1037" s="273">
        <f ca="1">(COUNTA(OFFSET(D1037,0,WEEKDAY($A$3,2)):AF1037))+IF(AND((_xlfn.DAYS((EOMONTH($A$3,0)),$A$3)=27),(WEEKDAY($A$3,2))=1),0,(COUNTA(E1037:(OFFSET(D1037,0,(_xlfn.DAYS((EOMONTH($A$3,0)),$A$3))+(WEEKDAY($A$3,2))-28)))))</f>
        <v>4</v>
      </c>
    </row>
    <row r="1038" spans="1:36" x14ac:dyDescent="0.25">
      <c r="A1038" s="200" t="s">
        <v>56</v>
      </c>
      <c r="B1038" s="177" t="s">
        <v>347</v>
      </c>
      <c r="C1038" s="177">
        <v>4</v>
      </c>
      <c r="D1038" s="177">
        <v>1</v>
      </c>
      <c r="E1038" s="183" t="s">
        <v>495</v>
      </c>
      <c r="F1038" s="174"/>
      <c r="G1038" s="174"/>
      <c r="H1038" s="174"/>
      <c r="I1038" s="174"/>
      <c r="J1038" s="175"/>
      <c r="K1038" s="175"/>
      <c r="L1038" s="183" t="s">
        <v>495</v>
      </c>
      <c r="M1038" s="174"/>
      <c r="N1038" s="174"/>
      <c r="O1038" s="174"/>
      <c r="P1038" s="174"/>
      <c r="Q1038" s="175"/>
      <c r="R1038" s="175"/>
      <c r="S1038" s="183" t="s">
        <v>495</v>
      </c>
      <c r="T1038" s="174"/>
      <c r="U1038" s="174"/>
      <c r="V1038" s="174"/>
      <c r="W1038" s="174"/>
      <c r="X1038" s="175"/>
      <c r="Y1038" s="175"/>
      <c r="Z1038" s="183" t="s">
        <v>495</v>
      </c>
      <c r="AA1038" s="174"/>
      <c r="AB1038" s="174"/>
      <c r="AC1038" s="174"/>
      <c r="AD1038" s="174"/>
      <c r="AE1038" s="175"/>
      <c r="AF1038" s="176"/>
      <c r="AG1038" s="185"/>
      <c r="AH1038" s="185"/>
      <c r="AI1038" s="201"/>
      <c r="AJ1038" s="273">
        <f ca="1">(COUNTA(OFFSET(D1038,0,WEEKDAY($A$3,2)):AF1038))+IF(AND((_xlfn.DAYS((EOMONTH($A$3,0)),$A$3)=27),(WEEKDAY($A$3,2))=1),0,(COUNTA(E1038:(OFFSET(D1038,0,(_xlfn.DAYS((EOMONTH($A$3,0)),$A$3))+(WEEKDAY($A$3,2))-28)))))</f>
        <v>4</v>
      </c>
    </row>
    <row r="1039" spans="1:36" x14ac:dyDescent="0.25">
      <c r="A1039" s="200" t="s">
        <v>56</v>
      </c>
      <c r="B1039" s="177" t="s">
        <v>350</v>
      </c>
      <c r="C1039" s="177">
        <v>4</v>
      </c>
      <c r="D1039" s="177">
        <v>800</v>
      </c>
      <c r="E1039" s="183" t="s">
        <v>495</v>
      </c>
      <c r="F1039" s="174"/>
      <c r="G1039" s="174"/>
      <c r="H1039" s="174"/>
      <c r="I1039" s="174"/>
      <c r="J1039" s="175"/>
      <c r="K1039" s="175"/>
      <c r="L1039" s="183" t="s">
        <v>495</v>
      </c>
      <c r="M1039" s="174"/>
      <c r="N1039" s="174"/>
      <c r="O1039" s="174"/>
      <c r="P1039" s="174"/>
      <c r="Q1039" s="175"/>
      <c r="R1039" s="175"/>
      <c r="S1039" s="183" t="s">
        <v>495</v>
      </c>
      <c r="T1039" s="174"/>
      <c r="U1039" s="174"/>
      <c r="V1039" s="174"/>
      <c r="W1039" s="174"/>
      <c r="X1039" s="175"/>
      <c r="Y1039" s="175"/>
      <c r="Z1039" s="183" t="s">
        <v>495</v>
      </c>
      <c r="AA1039" s="174"/>
      <c r="AB1039" s="174"/>
      <c r="AC1039" s="174"/>
      <c r="AD1039" s="174"/>
      <c r="AE1039" s="175"/>
      <c r="AF1039" s="176"/>
      <c r="AG1039" s="185"/>
      <c r="AH1039" s="185"/>
      <c r="AI1039" s="201"/>
      <c r="AJ1039" s="273">
        <f ca="1">(COUNTA(OFFSET(D1039,0,WEEKDAY($A$3,2)):AF1039))+IF(AND((_xlfn.DAYS((EOMONTH($A$3,0)),$A$3)=27),(WEEKDAY($A$3,2))=1),0,(COUNTA(E1039:(OFFSET(D1039,0,(_xlfn.DAYS((EOMONTH($A$3,0)),$A$3))+(WEEKDAY($A$3,2))-28)))))</f>
        <v>4</v>
      </c>
    </row>
    <row r="1040" spans="1:36" x14ac:dyDescent="0.25">
      <c r="A1040" s="200" t="s">
        <v>235</v>
      </c>
      <c r="B1040" s="177" t="s">
        <v>345</v>
      </c>
      <c r="C1040" s="177">
        <v>4</v>
      </c>
      <c r="D1040" s="177">
        <v>2</v>
      </c>
      <c r="E1040" s="183" t="s">
        <v>495</v>
      </c>
      <c r="F1040" s="174"/>
      <c r="G1040" s="174"/>
      <c r="H1040" s="174"/>
      <c r="I1040" s="174"/>
      <c r="J1040" s="175"/>
      <c r="K1040" s="175"/>
      <c r="L1040" s="183" t="s">
        <v>495</v>
      </c>
      <c r="M1040" s="174"/>
      <c r="N1040" s="174"/>
      <c r="O1040" s="174"/>
      <c r="P1040" s="174"/>
      <c r="Q1040" s="175"/>
      <c r="R1040" s="175"/>
      <c r="S1040" s="183" t="s">
        <v>495</v>
      </c>
      <c r="T1040" s="174"/>
      <c r="U1040" s="174"/>
      <c r="V1040" s="174"/>
      <c r="W1040" s="174"/>
      <c r="X1040" s="175"/>
      <c r="Y1040" s="175"/>
      <c r="Z1040" s="183" t="s">
        <v>495</v>
      </c>
      <c r="AA1040" s="174"/>
      <c r="AB1040" s="174"/>
      <c r="AC1040" s="174"/>
      <c r="AD1040" s="174"/>
      <c r="AE1040" s="175"/>
      <c r="AF1040" s="176"/>
      <c r="AG1040" s="185"/>
      <c r="AH1040" s="185"/>
      <c r="AI1040" s="201"/>
      <c r="AJ1040" s="273">
        <f ca="1">(COUNTA(OFFSET(D1040,0,WEEKDAY($A$3,2)):AF1040))+IF(AND((_xlfn.DAYS((EOMONTH($A$3,0)),$A$3)=27),(WEEKDAY($A$3,2))=1),0,(COUNTA(E1040:(OFFSET(D1040,0,(_xlfn.DAYS((EOMONTH($A$3,0)),$A$3))+(WEEKDAY($A$3,2))-28)))))</f>
        <v>4</v>
      </c>
    </row>
    <row r="1041" spans="1:36" x14ac:dyDescent="0.25">
      <c r="A1041" s="200" t="s">
        <v>235</v>
      </c>
      <c r="B1041" s="177" t="s">
        <v>347</v>
      </c>
      <c r="C1041" s="177">
        <v>20</v>
      </c>
      <c r="D1041" s="177">
        <v>14</v>
      </c>
      <c r="E1041" s="183" t="s">
        <v>495</v>
      </c>
      <c r="F1041" s="183" t="s">
        <v>495</v>
      </c>
      <c r="G1041" s="183" t="s">
        <v>495</v>
      </c>
      <c r="H1041" s="183" t="s">
        <v>495</v>
      </c>
      <c r="I1041" s="183" t="s">
        <v>495</v>
      </c>
      <c r="J1041" s="175"/>
      <c r="K1041" s="175"/>
      <c r="L1041" s="183" t="s">
        <v>495</v>
      </c>
      <c r="M1041" s="183" t="s">
        <v>495</v>
      </c>
      <c r="N1041" s="183" t="s">
        <v>495</v>
      </c>
      <c r="O1041" s="183" t="s">
        <v>495</v>
      </c>
      <c r="P1041" s="183" t="s">
        <v>495</v>
      </c>
      <c r="Q1041" s="175"/>
      <c r="R1041" s="175"/>
      <c r="S1041" s="183" t="s">
        <v>495</v>
      </c>
      <c r="T1041" s="183" t="s">
        <v>495</v>
      </c>
      <c r="U1041" s="183" t="s">
        <v>495</v>
      </c>
      <c r="V1041" s="183" t="s">
        <v>495</v>
      </c>
      <c r="W1041" s="183" t="s">
        <v>495</v>
      </c>
      <c r="X1041" s="175"/>
      <c r="Y1041" s="175"/>
      <c r="Z1041" s="183" t="s">
        <v>495</v>
      </c>
      <c r="AA1041" s="183" t="s">
        <v>495</v>
      </c>
      <c r="AB1041" s="183" t="s">
        <v>495</v>
      </c>
      <c r="AC1041" s="183" t="s">
        <v>495</v>
      </c>
      <c r="AD1041" s="183" t="s">
        <v>495</v>
      </c>
      <c r="AE1041" s="175"/>
      <c r="AF1041" s="176"/>
      <c r="AG1041" s="185"/>
      <c r="AH1041" s="185"/>
      <c r="AI1041" s="201"/>
      <c r="AJ1041" s="273">
        <f ca="1">(COUNTA(OFFSET(D1041,0,WEEKDAY($A$3,2)):AF1041))+IF(AND((_xlfn.DAYS((EOMONTH($A$3,0)),$A$3)=27),(WEEKDAY($A$3,2))=1),0,(COUNTA(E1041:(OFFSET(D1041,0,(_xlfn.DAYS((EOMONTH($A$3,0)),$A$3))+(WEEKDAY($A$3,2))-28)))))</f>
        <v>20</v>
      </c>
    </row>
    <row r="1042" spans="1:36" x14ac:dyDescent="0.25">
      <c r="A1042" s="200" t="s">
        <v>235</v>
      </c>
      <c r="B1042" s="177" t="s">
        <v>348</v>
      </c>
      <c r="C1042" s="177">
        <v>12</v>
      </c>
      <c r="D1042" s="177">
        <v>6</v>
      </c>
      <c r="E1042" s="183" t="s">
        <v>495</v>
      </c>
      <c r="F1042" s="174"/>
      <c r="G1042" s="183" t="s">
        <v>495</v>
      </c>
      <c r="H1042" s="174"/>
      <c r="I1042" s="183" t="s">
        <v>495</v>
      </c>
      <c r="J1042" s="175"/>
      <c r="K1042" s="175"/>
      <c r="L1042" s="183" t="s">
        <v>495</v>
      </c>
      <c r="M1042" s="174"/>
      <c r="N1042" s="183" t="s">
        <v>495</v>
      </c>
      <c r="O1042" s="174"/>
      <c r="P1042" s="183" t="s">
        <v>495</v>
      </c>
      <c r="Q1042" s="175"/>
      <c r="R1042" s="175"/>
      <c r="S1042" s="183" t="s">
        <v>495</v>
      </c>
      <c r="T1042" s="174"/>
      <c r="U1042" s="183" t="s">
        <v>495</v>
      </c>
      <c r="V1042" s="174"/>
      <c r="W1042" s="183" t="s">
        <v>495</v>
      </c>
      <c r="X1042" s="175"/>
      <c r="Y1042" s="175"/>
      <c r="Z1042" s="183" t="s">
        <v>495</v>
      </c>
      <c r="AA1042" s="174"/>
      <c r="AB1042" s="183" t="s">
        <v>495</v>
      </c>
      <c r="AC1042" s="174"/>
      <c r="AD1042" s="183" t="s">
        <v>495</v>
      </c>
      <c r="AE1042" s="175"/>
      <c r="AF1042" s="176"/>
      <c r="AG1042" s="185"/>
      <c r="AH1042" s="185"/>
      <c r="AI1042" s="201"/>
      <c r="AJ1042" s="273">
        <f ca="1">(COUNTA(OFFSET(D1042,0,WEEKDAY($A$3,2)):AF1042))+IF(AND((_xlfn.DAYS((EOMONTH($A$3,0)),$A$3)=27),(WEEKDAY($A$3,2))=1),0,(COUNTA(E1042:(OFFSET(D1042,0,(_xlfn.DAYS((EOMONTH($A$3,0)),$A$3))+(WEEKDAY($A$3,2))-28)))))</f>
        <v>12</v>
      </c>
    </row>
    <row r="1043" spans="1:36" x14ac:dyDescent="0.25">
      <c r="A1043" s="200" t="s">
        <v>235</v>
      </c>
      <c r="B1043" s="177" t="s">
        <v>349</v>
      </c>
      <c r="C1043" s="177">
        <v>12</v>
      </c>
      <c r="D1043" s="177">
        <v>75</v>
      </c>
      <c r="E1043" s="183" t="s">
        <v>495</v>
      </c>
      <c r="F1043" s="174"/>
      <c r="G1043" s="183" t="s">
        <v>495</v>
      </c>
      <c r="H1043" s="174"/>
      <c r="I1043" s="183" t="s">
        <v>495</v>
      </c>
      <c r="J1043" s="175"/>
      <c r="K1043" s="175"/>
      <c r="L1043" s="183" t="s">
        <v>495</v>
      </c>
      <c r="M1043" s="174"/>
      <c r="N1043" s="183" t="s">
        <v>495</v>
      </c>
      <c r="O1043" s="174"/>
      <c r="P1043" s="183" t="s">
        <v>495</v>
      </c>
      <c r="Q1043" s="175"/>
      <c r="R1043" s="175"/>
      <c r="S1043" s="183" t="s">
        <v>495</v>
      </c>
      <c r="T1043" s="174"/>
      <c r="U1043" s="183" t="s">
        <v>495</v>
      </c>
      <c r="V1043" s="174"/>
      <c r="W1043" s="183" t="s">
        <v>495</v>
      </c>
      <c r="X1043" s="175"/>
      <c r="Y1043" s="175"/>
      <c r="Z1043" s="183" t="s">
        <v>495</v>
      </c>
      <c r="AA1043" s="174"/>
      <c r="AB1043" s="183" t="s">
        <v>495</v>
      </c>
      <c r="AC1043" s="174"/>
      <c r="AD1043" s="183" t="s">
        <v>495</v>
      </c>
      <c r="AE1043" s="175"/>
      <c r="AF1043" s="176"/>
      <c r="AG1043" s="185"/>
      <c r="AH1043" s="185"/>
      <c r="AI1043" s="201"/>
      <c r="AJ1043" s="273">
        <f ca="1">(COUNTA(OFFSET(D1043,0,WEEKDAY($A$3,2)):AF1043))+IF(AND((_xlfn.DAYS((EOMONTH($A$3,0)),$A$3)=27),(WEEKDAY($A$3,2))=1),0,(COUNTA(E1043:(OFFSET(D1043,0,(_xlfn.DAYS((EOMONTH($A$3,0)),$A$3))+(WEEKDAY($A$3,2))-28)))))</f>
        <v>12</v>
      </c>
    </row>
    <row r="1044" spans="1:36" x14ac:dyDescent="0.25">
      <c r="A1044" s="200" t="s">
        <v>235</v>
      </c>
      <c r="B1044" s="177" t="s">
        <v>350</v>
      </c>
      <c r="C1044" s="177">
        <v>4</v>
      </c>
      <c r="D1044" s="177">
        <v>4534</v>
      </c>
      <c r="E1044" s="183" t="s">
        <v>495</v>
      </c>
      <c r="F1044" s="174"/>
      <c r="G1044" s="174"/>
      <c r="H1044" s="174"/>
      <c r="I1044" s="174"/>
      <c r="J1044" s="175"/>
      <c r="K1044" s="175"/>
      <c r="L1044" s="183" t="s">
        <v>495</v>
      </c>
      <c r="M1044" s="174"/>
      <c r="N1044" s="174"/>
      <c r="O1044" s="174"/>
      <c r="P1044" s="174"/>
      <c r="Q1044" s="175"/>
      <c r="R1044" s="175"/>
      <c r="S1044" s="183" t="s">
        <v>495</v>
      </c>
      <c r="T1044" s="174"/>
      <c r="U1044" s="174"/>
      <c r="V1044" s="174"/>
      <c r="W1044" s="174"/>
      <c r="X1044" s="175"/>
      <c r="Y1044" s="175"/>
      <c r="Z1044" s="183" t="s">
        <v>495</v>
      </c>
      <c r="AA1044" s="174"/>
      <c r="AB1044" s="174"/>
      <c r="AC1044" s="174"/>
      <c r="AD1044" s="174"/>
      <c r="AE1044" s="175"/>
      <c r="AF1044" s="176"/>
      <c r="AG1044" s="185"/>
      <c r="AH1044" s="185"/>
      <c r="AI1044" s="201"/>
      <c r="AJ1044" s="273">
        <f ca="1">(COUNTA(OFFSET(D1044,0,WEEKDAY($A$3,2)):AF1044))+IF(AND((_xlfn.DAYS((EOMONTH($A$3,0)),$A$3)=27),(WEEKDAY($A$3,2))=1),0,(COUNTA(E1044:(OFFSET(D1044,0,(_xlfn.DAYS((EOMONTH($A$3,0)),$A$3))+(WEEKDAY($A$3,2))-28)))))</f>
        <v>4</v>
      </c>
    </row>
    <row r="1045" spans="1:36" x14ac:dyDescent="0.25">
      <c r="A1045" s="200" t="s">
        <v>235</v>
      </c>
      <c r="B1045" s="177" t="s">
        <v>350</v>
      </c>
      <c r="C1045" s="177">
        <v>12</v>
      </c>
      <c r="D1045" s="177">
        <v>325</v>
      </c>
      <c r="E1045" s="183" t="s">
        <v>495</v>
      </c>
      <c r="F1045" s="174"/>
      <c r="G1045" s="183" t="s">
        <v>495</v>
      </c>
      <c r="H1045" s="174"/>
      <c r="I1045" s="183" t="s">
        <v>495</v>
      </c>
      <c r="J1045" s="175"/>
      <c r="K1045" s="175"/>
      <c r="L1045" s="183" t="s">
        <v>495</v>
      </c>
      <c r="M1045" s="174"/>
      <c r="N1045" s="183" t="s">
        <v>495</v>
      </c>
      <c r="O1045" s="174"/>
      <c r="P1045" s="183" t="s">
        <v>495</v>
      </c>
      <c r="Q1045" s="175"/>
      <c r="R1045" s="175"/>
      <c r="S1045" s="183" t="s">
        <v>495</v>
      </c>
      <c r="T1045" s="174"/>
      <c r="U1045" s="183" t="s">
        <v>495</v>
      </c>
      <c r="V1045" s="174"/>
      <c r="W1045" s="183" t="s">
        <v>495</v>
      </c>
      <c r="X1045" s="175"/>
      <c r="Y1045" s="175"/>
      <c r="Z1045" s="183" t="s">
        <v>495</v>
      </c>
      <c r="AA1045" s="174"/>
      <c r="AB1045" s="183" t="s">
        <v>495</v>
      </c>
      <c r="AC1045" s="174"/>
      <c r="AD1045" s="183" t="s">
        <v>495</v>
      </c>
      <c r="AE1045" s="175"/>
      <c r="AF1045" s="176"/>
      <c r="AG1045" s="185"/>
      <c r="AH1045" s="185"/>
      <c r="AI1045" s="201"/>
      <c r="AJ1045" s="273">
        <f ca="1">(COUNTA(OFFSET(D1045,0,WEEKDAY($A$3,2)):AF1045))+IF(AND((_xlfn.DAYS((EOMONTH($A$3,0)),$A$3)=27),(WEEKDAY($A$3,2))=1),0,(COUNTA(E1045:(OFFSET(D1045,0,(_xlfn.DAYS((EOMONTH($A$3,0)),$A$3))+(WEEKDAY($A$3,2))-28)))))</f>
        <v>12</v>
      </c>
    </row>
    <row r="1046" spans="1:36" x14ac:dyDescent="0.25">
      <c r="A1046" s="200" t="s">
        <v>235</v>
      </c>
      <c r="B1046" s="177" t="s">
        <v>391</v>
      </c>
      <c r="C1046" s="177">
        <v>2</v>
      </c>
      <c r="D1046" s="177">
        <v>3092</v>
      </c>
      <c r="E1046" s="183" t="s">
        <v>495</v>
      </c>
      <c r="F1046" s="174"/>
      <c r="G1046" s="174"/>
      <c r="H1046" s="174"/>
      <c r="I1046" s="174"/>
      <c r="J1046" s="175"/>
      <c r="K1046" s="175"/>
      <c r="L1046" s="174"/>
      <c r="M1046" s="174"/>
      <c r="N1046" s="174"/>
      <c r="O1046" s="174"/>
      <c r="P1046" s="174"/>
      <c r="Q1046" s="175"/>
      <c r="R1046" s="175"/>
      <c r="S1046" s="183" t="s">
        <v>495</v>
      </c>
      <c r="T1046" s="174"/>
      <c r="U1046" s="174"/>
      <c r="V1046" s="174"/>
      <c r="W1046" s="174"/>
      <c r="X1046" s="175"/>
      <c r="Y1046" s="175"/>
      <c r="Z1046" s="174"/>
      <c r="AA1046" s="174"/>
      <c r="AB1046" s="174"/>
      <c r="AC1046" s="174"/>
      <c r="AD1046" s="174"/>
      <c r="AE1046" s="175"/>
      <c r="AF1046" s="176"/>
      <c r="AG1046" s="185"/>
      <c r="AH1046" s="185"/>
      <c r="AI1046" s="201"/>
      <c r="AJ1046" s="273">
        <f ca="1">(COUNTA(OFFSET(D1046,0,WEEKDAY($A$3,2)):AF1046))+IF(AND((_xlfn.DAYS((EOMONTH($A$3,0)),$A$3)=27),(WEEKDAY($A$3,2))=1),0,(COUNTA(E1046:(OFFSET(D1046,0,(_xlfn.DAYS((EOMONTH($A$3,0)),$A$3))+(WEEKDAY($A$3,2))-28)))))</f>
        <v>2</v>
      </c>
    </row>
    <row r="1047" spans="1:36" x14ac:dyDescent="0.25">
      <c r="A1047" s="200" t="s">
        <v>334</v>
      </c>
      <c r="B1047" s="177" t="s">
        <v>346</v>
      </c>
      <c r="C1047" s="177">
        <v>4</v>
      </c>
      <c r="D1047" s="177">
        <v>25</v>
      </c>
      <c r="E1047" s="183" t="s">
        <v>495</v>
      </c>
      <c r="F1047" s="174"/>
      <c r="G1047" s="174"/>
      <c r="H1047" s="174"/>
      <c r="I1047" s="174"/>
      <c r="J1047" s="175"/>
      <c r="K1047" s="175"/>
      <c r="L1047" s="183" t="s">
        <v>495</v>
      </c>
      <c r="M1047" s="174"/>
      <c r="N1047" s="174"/>
      <c r="O1047" s="174"/>
      <c r="P1047" s="174"/>
      <c r="Q1047" s="175"/>
      <c r="R1047" s="175"/>
      <c r="S1047" s="183" t="s">
        <v>495</v>
      </c>
      <c r="T1047" s="174"/>
      <c r="U1047" s="174"/>
      <c r="V1047" s="174"/>
      <c r="W1047" s="174"/>
      <c r="X1047" s="175"/>
      <c r="Y1047" s="175"/>
      <c r="Z1047" s="183" t="s">
        <v>495</v>
      </c>
      <c r="AA1047" s="174"/>
      <c r="AB1047" s="174"/>
      <c r="AC1047" s="174"/>
      <c r="AD1047" s="174"/>
      <c r="AE1047" s="175"/>
      <c r="AF1047" s="176"/>
      <c r="AG1047" s="185"/>
      <c r="AH1047" s="185"/>
      <c r="AI1047" s="201"/>
      <c r="AJ1047" s="273">
        <f ca="1">(COUNTA(OFFSET(D1047,0,WEEKDAY($A$3,2)):AF1047))+IF(AND((_xlfn.DAYS((EOMONTH($A$3,0)),$A$3)=27),(WEEKDAY($A$3,2))=1),0,(COUNTA(E1047:(OFFSET(D1047,0,(_xlfn.DAYS((EOMONTH($A$3,0)),$A$3))+(WEEKDAY($A$3,2))-28)))))</f>
        <v>4</v>
      </c>
    </row>
    <row r="1048" spans="1:36" x14ac:dyDescent="0.25">
      <c r="A1048" s="200" t="s">
        <v>334</v>
      </c>
      <c r="B1048" s="177" t="s">
        <v>347</v>
      </c>
      <c r="C1048" s="177">
        <v>4</v>
      </c>
      <c r="D1048" s="177">
        <v>2</v>
      </c>
      <c r="E1048" s="183" t="s">
        <v>495</v>
      </c>
      <c r="F1048" s="174"/>
      <c r="G1048" s="174"/>
      <c r="H1048" s="174"/>
      <c r="I1048" s="174"/>
      <c r="J1048" s="175"/>
      <c r="K1048" s="175"/>
      <c r="L1048" s="183" t="s">
        <v>495</v>
      </c>
      <c r="M1048" s="174"/>
      <c r="N1048" s="174"/>
      <c r="O1048" s="174"/>
      <c r="P1048" s="174"/>
      <c r="Q1048" s="175"/>
      <c r="R1048" s="175"/>
      <c r="S1048" s="183" t="s">
        <v>495</v>
      </c>
      <c r="T1048" s="174"/>
      <c r="U1048" s="174"/>
      <c r="V1048" s="174"/>
      <c r="W1048" s="174"/>
      <c r="X1048" s="175"/>
      <c r="Y1048" s="175"/>
      <c r="Z1048" s="183" t="s">
        <v>495</v>
      </c>
      <c r="AA1048" s="174"/>
      <c r="AB1048" s="174"/>
      <c r="AC1048" s="174"/>
      <c r="AD1048" s="174"/>
      <c r="AE1048" s="175"/>
      <c r="AF1048" s="176"/>
      <c r="AG1048" s="185"/>
      <c r="AH1048" s="185"/>
      <c r="AI1048" s="201"/>
      <c r="AJ1048" s="273">
        <f ca="1">(COUNTA(OFFSET(D1048,0,WEEKDAY($A$3,2)):AF1048))+IF(AND((_xlfn.DAYS((EOMONTH($A$3,0)),$A$3)=27),(WEEKDAY($A$3,2))=1),0,(COUNTA(E1048:(OFFSET(D1048,0,(_xlfn.DAYS((EOMONTH($A$3,0)),$A$3))+(WEEKDAY($A$3,2))-28)))))</f>
        <v>4</v>
      </c>
    </row>
    <row r="1049" spans="1:36" x14ac:dyDescent="0.25">
      <c r="A1049" s="200" t="s">
        <v>334</v>
      </c>
      <c r="B1049" s="177" t="s">
        <v>350</v>
      </c>
      <c r="C1049" s="177">
        <v>4</v>
      </c>
      <c r="D1049" s="177">
        <v>340</v>
      </c>
      <c r="E1049" s="183" t="s">
        <v>495</v>
      </c>
      <c r="F1049" s="174"/>
      <c r="G1049" s="174"/>
      <c r="H1049" s="174"/>
      <c r="I1049" s="174"/>
      <c r="J1049" s="175"/>
      <c r="K1049" s="175"/>
      <c r="L1049" s="183" t="s">
        <v>495</v>
      </c>
      <c r="M1049" s="174"/>
      <c r="N1049" s="174"/>
      <c r="O1049" s="174"/>
      <c r="P1049" s="174"/>
      <c r="Q1049" s="175"/>
      <c r="R1049" s="175"/>
      <c r="S1049" s="183" t="s">
        <v>495</v>
      </c>
      <c r="T1049" s="174"/>
      <c r="U1049" s="174"/>
      <c r="V1049" s="174"/>
      <c r="W1049" s="174"/>
      <c r="X1049" s="175"/>
      <c r="Y1049" s="175"/>
      <c r="Z1049" s="183" t="s">
        <v>495</v>
      </c>
      <c r="AA1049" s="174"/>
      <c r="AB1049" s="174"/>
      <c r="AC1049" s="174"/>
      <c r="AD1049" s="174"/>
      <c r="AE1049" s="175"/>
      <c r="AF1049" s="176"/>
      <c r="AG1049" s="185"/>
      <c r="AH1049" s="185"/>
      <c r="AI1049" s="201"/>
      <c r="AJ1049" s="273">
        <f ca="1">(COUNTA(OFFSET(D1049,0,WEEKDAY($A$3,2)):AF1049))+IF(AND((_xlfn.DAYS((EOMONTH($A$3,0)),$A$3)=27),(WEEKDAY($A$3,2))=1),0,(COUNTA(E1049:(OFFSET(D1049,0,(_xlfn.DAYS((EOMONTH($A$3,0)),$A$3))+(WEEKDAY($A$3,2))-28)))))</f>
        <v>4</v>
      </c>
    </row>
    <row r="1050" spans="1:36" x14ac:dyDescent="0.25">
      <c r="A1050" s="200" t="s">
        <v>334</v>
      </c>
      <c r="B1050" s="177" t="s">
        <v>391</v>
      </c>
      <c r="C1050" s="177">
        <v>2</v>
      </c>
      <c r="D1050" s="177">
        <v>895</v>
      </c>
      <c r="E1050" s="183" t="s">
        <v>495</v>
      </c>
      <c r="F1050" s="174"/>
      <c r="G1050" s="174"/>
      <c r="H1050" s="174"/>
      <c r="I1050" s="174"/>
      <c r="J1050" s="175"/>
      <c r="K1050" s="175"/>
      <c r="L1050" s="174"/>
      <c r="M1050" s="174"/>
      <c r="N1050" s="174"/>
      <c r="O1050" s="174"/>
      <c r="P1050" s="174"/>
      <c r="Q1050" s="175"/>
      <c r="R1050" s="175"/>
      <c r="S1050" s="183" t="s">
        <v>495</v>
      </c>
      <c r="T1050" s="174"/>
      <c r="U1050" s="174"/>
      <c r="V1050" s="174"/>
      <c r="W1050" s="174"/>
      <c r="X1050" s="175"/>
      <c r="Y1050" s="175"/>
      <c r="Z1050" s="174"/>
      <c r="AA1050" s="174"/>
      <c r="AB1050" s="174"/>
      <c r="AC1050" s="174"/>
      <c r="AD1050" s="174"/>
      <c r="AE1050" s="175"/>
      <c r="AF1050" s="176"/>
      <c r="AG1050" s="185"/>
      <c r="AH1050" s="185"/>
      <c r="AI1050" s="201"/>
      <c r="AJ1050" s="273">
        <f ca="1">(COUNTA(OFFSET(D1050,0,WEEKDAY($A$3,2)):AF1050))+IF(AND((_xlfn.DAYS((EOMONTH($A$3,0)),$A$3)=27),(WEEKDAY($A$3,2))=1),0,(COUNTA(E1050:(OFFSET(D1050,0,(_xlfn.DAYS((EOMONTH($A$3,0)),$A$3))+(WEEKDAY($A$3,2))-28)))))</f>
        <v>2</v>
      </c>
    </row>
    <row r="1051" spans="1:36" x14ac:dyDescent="0.25">
      <c r="A1051" s="200" t="s">
        <v>236</v>
      </c>
      <c r="B1051" s="177" t="s">
        <v>350</v>
      </c>
      <c r="C1051" s="177">
        <v>4</v>
      </c>
      <c r="D1051" s="177">
        <v>795</v>
      </c>
      <c r="E1051" s="183" t="s">
        <v>495</v>
      </c>
      <c r="F1051" s="174"/>
      <c r="G1051" s="174"/>
      <c r="H1051" s="174"/>
      <c r="I1051" s="174"/>
      <c r="J1051" s="175"/>
      <c r="K1051" s="175"/>
      <c r="L1051" s="183" t="s">
        <v>495</v>
      </c>
      <c r="M1051" s="174"/>
      <c r="N1051" s="174"/>
      <c r="O1051" s="174"/>
      <c r="P1051" s="174"/>
      <c r="Q1051" s="175"/>
      <c r="R1051" s="175"/>
      <c r="S1051" s="183" t="s">
        <v>495</v>
      </c>
      <c r="T1051" s="174"/>
      <c r="U1051" s="174"/>
      <c r="V1051" s="174"/>
      <c r="W1051" s="174"/>
      <c r="X1051" s="175"/>
      <c r="Y1051" s="175"/>
      <c r="Z1051" s="183" t="s">
        <v>495</v>
      </c>
      <c r="AA1051" s="174"/>
      <c r="AB1051" s="174"/>
      <c r="AC1051" s="174"/>
      <c r="AD1051" s="174"/>
      <c r="AE1051" s="175"/>
      <c r="AF1051" s="176"/>
      <c r="AG1051" s="185"/>
      <c r="AH1051" s="185"/>
      <c r="AI1051" s="201"/>
      <c r="AJ1051" s="273">
        <f ca="1">(COUNTA(OFFSET(D1051,0,WEEKDAY($A$3,2)):AF1051))+IF(AND((_xlfn.DAYS((EOMONTH($A$3,0)),$A$3)=27),(WEEKDAY($A$3,2))=1),0,(COUNTA(E1051:(OFFSET(D1051,0,(_xlfn.DAYS((EOMONTH($A$3,0)),$A$3))+(WEEKDAY($A$3,2))-28)))))</f>
        <v>4</v>
      </c>
    </row>
    <row r="1052" spans="1:36" x14ac:dyDescent="0.25">
      <c r="A1052" s="200" t="s">
        <v>236</v>
      </c>
      <c r="B1052" s="177" t="s">
        <v>391</v>
      </c>
      <c r="C1052" s="177">
        <v>1</v>
      </c>
      <c r="D1052" s="177">
        <v>1230</v>
      </c>
      <c r="E1052" s="183" t="s">
        <v>495</v>
      </c>
      <c r="F1052" s="174"/>
      <c r="G1052" s="174"/>
      <c r="H1052" s="174"/>
      <c r="I1052" s="174"/>
      <c r="J1052" s="175"/>
      <c r="K1052" s="175"/>
      <c r="L1052" s="174"/>
      <c r="M1052" s="174"/>
      <c r="N1052" s="174"/>
      <c r="O1052" s="174"/>
      <c r="P1052" s="174"/>
      <c r="Q1052" s="175"/>
      <c r="R1052" s="175"/>
      <c r="S1052" s="174"/>
      <c r="T1052" s="174"/>
      <c r="U1052" s="174"/>
      <c r="V1052" s="174"/>
      <c r="W1052" s="174"/>
      <c r="X1052" s="175"/>
      <c r="Y1052" s="175"/>
      <c r="Z1052" s="174"/>
      <c r="AA1052" s="174"/>
      <c r="AB1052" s="174"/>
      <c r="AC1052" s="174"/>
      <c r="AD1052" s="174"/>
      <c r="AE1052" s="175"/>
      <c r="AF1052" s="176"/>
      <c r="AG1052" s="185"/>
      <c r="AH1052" s="185"/>
      <c r="AI1052" s="201"/>
      <c r="AJ1052" s="273">
        <f ca="1">(COUNTA(OFFSET(D1052,0,WEEKDAY($A$3,2)):AF1052))+IF(AND((_xlfn.DAYS((EOMONTH($A$3,0)),$A$3)=27),(WEEKDAY($A$3,2))=1),0,(COUNTA(E1052:(OFFSET(D1052,0,(_xlfn.DAYS((EOMONTH($A$3,0)),$A$3))+(WEEKDAY($A$3,2))-28)))))</f>
        <v>1</v>
      </c>
    </row>
    <row r="1053" spans="1:36" x14ac:dyDescent="0.25">
      <c r="A1053" s="200" t="s">
        <v>292</v>
      </c>
      <c r="B1053" s="177" t="s">
        <v>346</v>
      </c>
      <c r="C1053" s="177">
        <v>2</v>
      </c>
      <c r="D1053" s="177">
        <v>20</v>
      </c>
      <c r="E1053" s="183" t="s">
        <v>495</v>
      </c>
      <c r="F1053" s="174"/>
      <c r="G1053" s="174"/>
      <c r="H1053" s="174"/>
      <c r="I1053" s="174"/>
      <c r="J1053" s="175"/>
      <c r="K1053" s="175"/>
      <c r="L1053" s="174"/>
      <c r="M1053" s="174"/>
      <c r="N1053" s="174"/>
      <c r="O1053" s="174"/>
      <c r="P1053" s="174"/>
      <c r="Q1053" s="175"/>
      <c r="R1053" s="175"/>
      <c r="S1053" s="183" t="s">
        <v>495</v>
      </c>
      <c r="T1053" s="174"/>
      <c r="U1053" s="174"/>
      <c r="V1053" s="174"/>
      <c r="W1053" s="174"/>
      <c r="X1053" s="175"/>
      <c r="Y1053" s="175"/>
      <c r="Z1053" s="174"/>
      <c r="AA1053" s="174"/>
      <c r="AB1053" s="174"/>
      <c r="AC1053" s="174"/>
      <c r="AD1053" s="174"/>
      <c r="AE1053" s="175"/>
      <c r="AF1053" s="176"/>
      <c r="AG1053" s="185"/>
      <c r="AH1053" s="185"/>
      <c r="AI1053" s="201"/>
      <c r="AJ1053" s="273">
        <f ca="1">(COUNTA(OFFSET(D1053,0,WEEKDAY($A$3,2)):AF1053))+IF(AND((_xlfn.DAYS((EOMONTH($A$3,0)),$A$3)=27),(WEEKDAY($A$3,2))=1),0,(COUNTA(E1053:(OFFSET(D1053,0,(_xlfn.DAYS((EOMONTH($A$3,0)),$A$3))+(WEEKDAY($A$3,2))-28)))))</f>
        <v>2</v>
      </c>
    </row>
    <row r="1054" spans="1:36" x14ac:dyDescent="0.25">
      <c r="A1054" s="200" t="s">
        <v>292</v>
      </c>
      <c r="B1054" s="177" t="s">
        <v>347</v>
      </c>
      <c r="C1054" s="177">
        <v>4</v>
      </c>
      <c r="D1054" s="177">
        <v>2</v>
      </c>
      <c r="E1054" s="183" t="s">
        <v>495</v>
      </c>
      <c r="F1054" s="174"/>
      <c r="G1054" s="174"/>
      <c r="H1054" s="174"/>
      <c r="I1054" s="174"/>
      <c r="J1054" s="175"/>
      <c r="K1054" s="175"/>
      <c r="L1054" s="183" t="s">
        <v>495</v>
      </c>
      <c r="M1054" s="174"/>
      <c r="N1054" s="174"/>
      <c r="O1054" s="174"/>
      <c r="P1054" s="174"/>
      <c r="Q1054" s="175"/>
      <c r="R1054" s="175"/>
      <c r="S1054" s="183" t="s">
        <v>495</v>
      </c>
      <c r="T1054" s="174"/>
      <c r="U1054" s="174"/>
      <c r="V1054" s="174"/>
      <c r="W1054" s="174"/>
      <c r="X1054" s="175"/>
      <c r="Y1054" s="175"/>
      <c r="Z1054" s="183" t="s">
        <v>495</v>
      </c>
      <c r="AA1054" s="174"/>
      <c r="AB1054" s="174"/>
      <c r="AC1054" s="174"/>
      <c r="AD1054" s="174"/>
      <c r="AE1054" s="175"/>
      <c r="AF1054" s="176"/>
      <c r="AG1054" s="185"/>
      <c r="AH1054" s="185"/>
      <c r="AI1054" s="201"/>
      <c r="AJ1054" s="273">
        <f ca="1">(COUNTA(OFFSET(D1054,0,WEEKDAY($A$3,2)):AF1054))+IF(AND((_xlfn.DAYS((EOMONTH($A$3,0)),$A$3)=27),(WEEKDAY($A$3,2))=1),0,(COUNTA(E1054:(OFFSET(D1054,0,(_xlfn.DAYS((EOMONTH($A$3,0)),$A$3))+(WEEKDAY($A$3,2))-28)))))</f>
        <v>4</v>
      </c>
    </row>
    <row r="1055" spans="1:36" x14ac:dyDescent="0.25">
      <c r="A1055" s="200" t="s">
        <v>292</v>
      </c>
      <c r="B1055" s="177" t="s">
        <v>350</v>
      </c>
      <c r="C1055" s="177">
        <v>4</v>
      </c>
      <c r="D1055" s="177">
        <v>270</v>
      </c>
      <c r="E1055" s="183" t="s">
        <v>495</v>
      </c>
      <c r="F1055" s="174"/>
      <c r="G1055" s="174"/>
      <c r="H1055" s="174"/>
      <c r="I1055" s="174"/>
      <c r="J1055" s="175"/>
      <c r="K1055" s="175"/>
      <c r="L1055" s="183" t="s">
        <v>495</v>
      </c>
      <c r="M1055" s="174"/>
      <c r="N1055" s="174"/>
      <c r="O1055" s="174"/>
      <c r="P1055" s="174"/>
      <c r="Q1055" s="175"/>
      <c r="R1055" s="175"/>
      <c r="S1055" s="183" t="s">
        <v>495</v>
      </c>
      <c r="T1055" s="174"/>
      <c r="U1055" s="174"/>
      <c r="V1055" s="174"/>
      <c r="W1055" s="174"/>
      <c r="X1055" s="175"/>
      <c r="Y1055" s="175"/>
      <c r="Z1055" s="183" t="s">
        <v>495</v>
      </c>
      <c r="AA1055" s="174"/>
      <c r="AB1055" s="174"/>
      <c r="AC1055" s="174"/>
      <c r="AD1055" s="174"/>
      <c r="AE1055" s="175"/>
      <c r="AF1055" s="176"/>
      <c r="AG1055" s="185"/>
      <c r="AH1055" s="185"/>
      <c r="AI1055" s="201"/>
      <c r="AJ1055" s="273">
        <f ca="1">(COUNTA(OFFSET(D1055,0,WEEKDAY($A$3,2)):AF1055))+IF(AND((_xlfn.DAYS((EOMONTH($A$3,0)),$A$3)=27),(WEEKDAY($A$3,2))=1),0,(COUNTA(E1055:(OFFSET(D1055,0,(_xlfn.DAYS((EOMONTH($A$3,0)),$A$3))+(WEEKDAY($A$3,2))-28)))))</f>
        <v>4</v>
      </c>
    </row>
    <row r="1056" spans="1:36" x14ac:dyDescent="0.25">
      <c r="A1056" s="200" t="s">
        <v>292</v>
      </c>
      <c r="B1056" s="177" t="s">
        <v>391</v>
      </c>
      <c r="C1056" s="177">
        <v>2</v>
      </c>
      <c r="D1056" s="177">
        <v>440</v>
      </c>
      <c r="E1056" s="183" t="s">
        <v>495</v>
      </c>
      <c r="F1056" s="174"/>
      <c r="G1056" s="174"/>
      <c r="H1056" s="174"/>
      <c r="I1056" s="174"/>
      <c r="J1056" s="175"/>
      <c r="K1056" s="175"/>
      <c r="L1056" s="174"/>
      <c r="M1056" s="174"/>
      <c r="N1056" s="174"/>
      <c r="O1056" s="174"/>
      <c r="P1056" s="174"/>
      <c r="Q1056" s="175"/>
      <c r="R1056" s="175"/>
      <c r="S1056" s="183" t="s">
        <v>495</v>
      </c>
      <c r="T1056" s="174"/>
      <c r="U1056" s="174"/>
      <c r="V1056" s="174"/>
      <c r="W1056" s="174"/>
      <c r="X1056" s="175"/>
      <c r="Y1056" s="175"/>
      <c r="Z1056" s="174"/>
      <c r="AA1056" s="174"/>
      <c r="AB1056" s="174"/>
      <c r="AC1056" s="174"/>
      <c r="AD1056" s="174"/>
      <c r="AE1056" s="175"/>
      <c r="AF1056" s="176"/>
      <c r="AG1056" s="185"/>
      <c r="AH1056" s="185"/>
      <c r="AI1056" s="201"/>
      <c r="AJ1056" s="273">
        <f ca="1">(COUNTA(OFFSET(D1056,0,WEEKDAY($A$3,2)):AF1056))+IF(AND((_xlfn.DAYS((EOMONTH($A$3,0)),$A$3)=27),(WEEKDAY($A$3,2))=1),0,(COUNTA(E1056:(OFFSET(D1056,0,(_xlfn.DAYS((EOMONTH($A$3,0)),$A$3))+(WEEKDAY($A$3,2))-28)))))</f>
        <v>2</v>
      </c>
    </row>
    <row r="1057" spans="1:36" x14ac:dyDescent="0.25">
      <c r="A1057" s="200" t="s">
        <v>2</v>
      </c>
      <c r="B1057" s="177" t="s">
        <v>346</v>
      </c>
      <c r="C1057" s="177">
        <v>4</v>
      </c>
      <c r="D1057" s="177">
        <v>20</v>
      </c>
      <c r="E1057" s="183" t="s">
        <v>495</v>
      </c>
      <c r="F1057" s="174"/>
      <c r="G1057" s="174"/>
      <c r="H1057" s="174"/>
      <c r="I1057" s="174"/>
      <c r="J1057" s="175"/>
      <c r="K1057" s="175"/>
      <c r="L1057" s="183" t="s">
        <v>495</v>
      </c>
      <c r="M1057" s="174"/>
      <c r="N1057" s="174"/>
      <c r="O1057" s="174"/>
      <c r="P1057" s="174"/>
      <c r="Q1057" s="175"/>
      <c r="R1057" s="175"/>
      <c r="S1057" s="183" t="s">
        <v>495</v>
      </c>
      <c r="T1057" s="174"/>
      <c r="U1057" s="174"/>
      <c r="V1057" s="174"/>
      <c r="W1057" s="174"/>
      <c r="X1057" s="175"/>
      <c r="Y1057" s="175"/>
      <c r="Z1057" s="183" t="s">
        <v>495</v>
      </c>
      <c r="AA1057" s="174"/>
      <c r="AB1057" s="174"/>
      <c r="AC1057" s="174"/>
      <c r="AD1057" s="174"/>
      <c r="AE1057" s="175"/>
      <c r="AF1057" s="176"/>
      <c r="AG1057" s="185"/>
      <c r="AH1057" s="185"/>
      <c r="AI1057" s="201"/>
      <c r="AJ1057" s="273">
        <f ca="1">(COUNTA(OFFSET(D1057,0,WEEKDAY($A$3,2)):AF1057))+IF(AND((_xlfn.DAYS((EOMONTH($A$3,0)),$A$3)=27),(WEEKDAY($A$3,2))=1),0,(COUNTA(E1057:(OFFSET(D1057,0,(_xlfn.DAYS((EOMONTH($A$3,0)),$A$3))+(WEEKDAY($A$3,2))-28)))))</f>
        <v>4</v>
      </c>
    </row>
    <row r="1058" spans="1:36" x14ac:dyDescent="0.25">
      <c r="A1058" s="200" t="s">
        <v>2</v>
      </c>
      <c r="B1058" s="177" t="s">
        <v>347</v>
      </c>
      <c r="C1058" s="177">
        <v>4</v>
      </c>
      <c r="D1058" s="177">
        <v>1</v>
      </c>
      <c r="E1058" s="183" t="s">
        <v>495</v>
      </c>
      <c r="F1058" s="174"/>
      <c r="G1058" s="174"/>
      <c r="H1058" s="174"/>
      <c r="I1058" s="174"/>
      <c r="J1058" s="175"/>
      <c r="K1058" s="175"/>
      <c r="L1058" s="183" t="s">
        <v>495</v>
      </c>
      <c r="M1058" s="174"/>
      <c r="N1058" s="174"/>
      <c r="O1058" s="174"/>
      <c r="P1058" s="174"/>
      <c r="Q1058" s="175"/>
      <c r="R1058" s="175"/>
      <c r="S1058" s="183" t="s">
        <v>495</v>
      </c>
      <c r="T1058" s="174"/>
      <c r="U1058" s="174"/>
      <c r="V1058" s="174"/>
      <c r="W1058" s="174"/>
      <c r="X1058" s="175"/>
      <c r="Y1058" s="175"/>
      <c r="Z1058" s="183" t="s">
        <v>495</v>
      </c>
      <c r="AA1058" s="174"/>
      <c r="AB1058" s="174"/>
      <c r="AC1058" s="174"/>
      <c r="AD1058" s="174"/>
      <c r="AE1058" s="175"/>
      <c r="AF1058" s="176"/>
      <c r="AG1058" s="185"/>
      <c r="AH1058" s="185"/>
      <c r="AI1058" s="201"/>
      <c r="AJ1058" s="273">
        <f ca="1">(COUNTA(OFFSET(D1058,0,WEEKDAY($A$3,2)):AF1058))+IF(AND((_xlfn.DAYS((EOMONTH($A$3,0)),$A$3)=27),(WEEKDAY($A$3,2))=1),0,(COUNTA(E1058:(OFFSET(D1058,0,(_xlfn.DAYS((EOMONTH($A$3,0)),$A$3))+(WEEKDAY($A$3,2))-28)))))</f>
        <v>4</v>
      </c>
    </row>
    <row r="1059" spans="1:36" x14ac:dyDescent="0.25">
      <c r="A1059" s="200" t="s">
        <v>2</v>
      </c>
      <c r="B1059" s="177" t="s">
        <v>348</v>
      </c>
      <c r="C1059" s="177">
        <v>4</v>
      </c>
      <c r="D1059" s="177">
        <v>1</v>
      </c>
      <c r="E1059" s="183" t="s">
        <v>495</v>
      </c>
      <c r="F1059" s="174"/>
      <c r="G1059" s="174"/>
      <c r="H1059" s="174"/>
      <c r="I1059" s="174"/>
      <c r="J1059" s="175"/>
      <c r="K1059" s="175"/>
      <c r="L1059" s="183" t="s">
        <v>495</v>
      </c>
      <c r="M1059" s="174"/>
      <c r="N1059" s="174"/>
      <c r="O1059" s="174"/>
      <c r="P1059" s="174"/>
      <c r="Q1059" s="175"/>
      <c r="R1059" s="175"/>
      <c r="S1059" s="183" t="s">
        <v>495</v>
      </c>
      <c r="T1059" s="174"/>
      <c r="U1059" s="174"/>
      <c r="V1059" s="174"/>
      <c r="W1059" s="174"/>
      <c r="X1059" s="175"/>
      <c r="Y1059" s="175"/>
      <c r="Z1059" s="183" t="s">
        <v>495</v>
      </c>
      <c r="AA1059" s="174"/>
      <c r="AB1059" s="174"/>
      <c r="AC1059" s="174"/>
      <c r="AD1059" s="174"/>
      <c r="AE1059" s="175"/>
      <c r="AF1059" s="176"/>
      <c r="AG1059" s="185"/>
      <c r="AH1059" s="185"/>
      <c r="AI1059" s="201"/>
      <c r="AJ1059" s="273">
        <f ca="1">(COUNTA(OFFSET(D1059,0,WEEKDAY($A$3,2)):AF1059))+IF(AND((_xlfn.DAYS((EOMONTH($A$3,0)),$A$3)=27),(WEEKDAY($A$3,2))=1),0,(COUNTA(E1059:(OFFSET(D1059,0,(_xlfn.DAYS((EOMONTH($A$3,0)),$A$3))+(WEEKDAY($A$3,2))-28)))))</f>
        <v>4</v>
      </c>
    </row>
    <row r="1060" spans="1:36" x14ac:dyDescent="0.25">
      <c r="A1060" s="200" t="s">
        <v>2</v>
      </c>
      <c r="B1060" s="177" t="s">
        <v>350</v>
      </c>
      <c r="C1060" s="177">
        <v>4</v>
      </c>
      <c r="D1060" s="177">
        <v>600</v>
      </c>
      <c r="E1060" s="183" t="s">
        <v>495</v>
      </c>
      <c r="F1060" s="174"/>
      <c r="G1060" s="174"/>
      <c r="H1060" s="174"/>
      <c r="I1060" s="174"/>
      <c r="J1060" s="175"/>
      <c r="K1060" s="175"/>
      <c r="L1060" s="183" t="s">
        <v>495</v>
      </c>
      <c r="M1060" s="174"/>
      <c r="N1060" s="174"/>
      <c r="O1060" s="174"/>
      <c r="P1060" s="174"/>
      <c r="Q1060" s="175"/>
      <c r="R1060" s="175"/>
      <c r="S1060" s="183" t="s">
        <v>495</v>
      </c>
      <c r="T1060" s="174"/>
      <c r="U1060" s="174"/>
      <c r="V1060" s="174"/>
      <c r="W1060" s="174"/>
      <c r="X1060" s="175"/>
      <c r="Y1060" s="175"/>
      <c r="Z1060" s="183" t="s">
        <v>495</v>
      </c>
      <c r="AA1060" s="174"/>
      <c r="AB1060" s="174"/>
      <c r="AC1060" s="174"/>
      <c r="AD1060" s="174"/>
      <c r="AE1060" s="175"/>
      <c r="AF1060" s="176"/>
      <c r="AG1060" s="185"/>
      <c r="AH1060" s="185"/>
      <c r="AI1060" s="201"/>
      <c r="AJ1060" s="273">
        <f ca="1">(COUNTA(OFFSET(D1060,0,WEEKDAY($A$3,2)):AF1060))+IF(AND((_xlfn.DAYS((EOMONTH($A$3,0)),$A$3)=27),(WEEKDAY($A$3,2))=1),0,(COUNTA(E1060:(OFFSET(D1060,0,(_xlfn.DAYS((EOMONTH($A$3,0)),$A$3))+(WEEKDAY($A$3,2))-28)))))</f>
        <v>4</v>
      </c>
    </row>
    <row r="1061" spans="1:36" x14ac:dyDescent="0.25">
      <c r="A1061" s="200" t="s">
        <v>237</v>
      </c>
      <c r="B1061" s="177" t="s">
        <v>346</v>
      </c>
      <c r="C1061" s="177">
        <v>2</v>
      </c>
      <c r="D1061" s="177">
        <v>8</v>
      </c>
      <c r="E1061" s="183" t="s">
        <v>495</v>
      </c>
      <c r="F1061" s="174"/>
      <c r="G1061" s="174"/>
      <c r="H1061" s="174"/>
      <c r="I1061" s="174"/>
      <c r="J1061" s="175"/>
      <c r="K1061" s="175"/>
      <c r="L1061" s="174"/>
      <c r="M1061" s="174"/>
      <c r="N1061" s="174"/>
      <c r="O1061" s="174"/>
      <c r="P1061" s="174"/>
      <c r="Q1061" s="175"/>
      <c r="R1061" s="175"/>
      <c r="S1061" s="183" t="s">
        <v>495</v>
      </c>
      <c r="T1061" s="174"/>
      <c r="U1061" s="174"/>
      <c r="V1061" s="174"/>
      <c r="W1061" s="174"/>
      <c r="X1061" s="175"/>
      <c r="Y1061" s="175"/>
      <c r="Z1061" s="174"/>
      <c r="AA1061" s="174"/>
      <c r="AB1061" s="174"/>
      <c r="AC1061" s="174"/>
      <c r="AD1061" s="174"/>
      <c r="AE1061" s="175"/>
      <c r="AF1061" s="176"/>
      <c r="AG1061" s="185"/>
      <c r="AH1061" s="185"/>
      <c r="AI1061" s="201"/>
      <c r="AJ1061" s="273">
        <f ca="1">(COUNTA(OFFSET(D1061,0,WEEKDAY($A$3,2)):AF1061))+IF(AND((_xlfn.DAYS((EOMONTH($A$3,0)),$A$3)=27),(WEEKDAY($A$3,2))=1),0,(COUNTA(E1061:(OFFSET(D1061,0,(_xlfn.DAYS((EOMONTH($A$3,0)),$A$3))+(WEEKDAY($A$3,2))-28)))))</f>
        <v>2</v>
      </c>
    </row>
    <row r="1062" spans="1:36" x14ac:dyDescent="0.25">
      <c r="A1062" s="200" t="s">
        <v>237</v>
      </c>
      <c r="B1062" s="177" t="s">
        <v>347</v>
      </c>
      <c r="C1062" s="177">
        <v>4</v>
      </c>
      <c r="D1062" s="177">
        <v>1</v>
      </c>
      <c r="E1062" s="183" t="s">
        <v>495</v>
      </c>
      <c r="F1062" s="174"/>
      <c r="G1062" s="174"/>
      <c r="H1062" s="174"/>
      <c r="I1062" s="174"/>
      <c r="J1062" s="175"/>
      <c r="K1062" s="175"/>
      <c r="L1062" s="183" t="s">
        <v>495</v>
      </c>
      <c r="M1062" s="174"/>
      <c r="N1062" s="174"/>
      <c r="O1062" s="174"/>
      <c r="P1062" s="174"/>
      <c r="Q1062" s="175"/>
      <c r="R1062" s="175"/>
      <c r="S1062" s="183" t="s">
        <v>495</v>
      </c>
      <c r="T1062" s="174"/>
      <c r="U1062" s="174"/>
      <c r="V1062" s="174"/>
      <c r="W1062" s="174"/>
      <c r="X1062" s="175"/>
      <c r="Y1062" s="175"/>
      <c r="Z1062" s="183" t="s">
        <v>495</v>
      </c>
      <c r="AA1062" s="174"/>
      <c r="AB1062" s="174"/>
      <c r="AC1062" s="174"/>
      <c r="AD1062" s="174"/>
      <c r="AE1062" s="175"/>
      <c r="AF1062" s="176"/>
      <c r="AG1062" s="185"/>
      <c r="AH1062" s="185"/>
      <c r="AI1062" s="201"/>
      <c r="AJ1062" s="273">
        <f ca="1">(COUNTA(OFFSET(D1062,0,WEEKDAY($A$3,2)):AF1062))+IF(AND((_xlfn.DAYS((EOMONTH($A$3,0)),$A$3)=27),(WEEKDAY($A$3,2))=1),0,(COUNTA(E1062:(OFFSET(D1062,0,(_xlfn.DAYS((EOMONTH($A$3,0)),$A$3))+(WEEKDAY($A$3,2))-28)))))</f>
        <v>4</v>
      </c>
    </row>
    <row r="1063" spans="1:36" x14ac:dyDescent="0.25">
      <c r="A1063" s="200" t="s">
        <v>237</v>
      </c>
      <c r="B1063" s="177" t="s">
        <v>350</v>
      </c>
      <c r="C1063" s="177">
        <v>2</v>
      </c>
      <c r="D1063" s="177">
        <v>165</v>
      </c>
      <c r="E1063" s="183" t="s">
        <v>495</v>
      </c>
      <c r="F1063" s="174"/>
      <c r="G1063" s="174"/>
      <c r="H1063" s="174"/>
      <c r="I1063" s="174"/>
      <c r="J1063" s="175"/>
      <c r="K1063" s="175"/>
      <c r="L1063" s="174"/>
      <c r="M1063" s="174"/>
      <c r="N1063" s="174"/>
      <c r="O1063" s="174"/>
      <c r="P1063" s="174"/>
      <c r="Q1063" s="175"/>
      <c r="R1063" s="175"/>
      <c r="S1063" s="183" t="s">
        <v>495</v>
      </c>
      <c r="T1063" s="174"/>
      <c r="U1063" s="174"/>
      <c r="V1063" s="174"/>
      <c r="W1063" s="174"/>
      <c r="X1063" s="175"/>
      <c r="Y1063" s="175"/>
      <c r="Z1063" s="174"/>
      <c r="AA1063" s="174"/>
      <c r="AB1063" s="174"/>
      <c r="AC1063" s="174"/>
      <c r="AD1063" s="174"/>
      <c r="AE1063" s="175"/>
      <c r="AF1063" s="176"/>
      <c r="AG1063" s="185"/>
      <c r="AH1063" s="185"/>
      <c r="AI1063" s="201"/>
      <c r="AJ1063" s="273">
        <f ca="1">(COUNTA(OFFSET(D1063,0,WEEKDAY($A$3,2)):AF1063))+IF(AND((_xlfn.DAYS((EOMONTH($A$3,0)),$A$3)=27),(WEEKDAY($A$3,2))=1),0,(COUNTA(E1063:(OFFSET(D1063,0,(_xlfn.DAYS((EOMONTH($A$3,0)),$A$3))+(WEEKDAY($A$3,2))-28)))))</f>
        <v>2</v>
      </c>
    </row>
    <row r="1064" spans="1:36" x14ac:dyDescent="0.25">
      <c r="A1064" s="200" t="s">
        <v>237</v>
      </c>
      <c r="B1064" s="177" t="s">
        <v>391</v>
      </c>
      <c r="C1064" s="177">
        <v>1</v>
      </c>
      <c r="D1064" s="177">
        <v>265</v>
      </c>
      <c r="E1064" s="183" t="s">
        <v>495</v>
      </c>
      <c r="F1064" s="174"/>
      <c r="G1064" s="174"/>
      <c r="H1064" s="174"/>
      <c r="I1064" s="174"/>
      <c r="J1064" s="175"/>
      <c r="K1064" s="175"/>
      <c r="L1064" s="174"/>
      <c r="M1064" s="174"/>
      <c r="N1064" s="174"/>
      <c r="O1064" s="174"/>
      <c r="P1064" s="174"/>
      <c r="Q1064" s="175"/>
      <c r="R1064" s="175"/>
      <c r="S1064" s="174"/>
      <c r="T1064" s="174"/>
      <c r="U1064" s="174"/>
      <c r="V1064" s="174"/>
      <c r="W1064" s="174"/>
      <c r="X1064" s="175"/>
      <c r="Y1064" s="175"/>
      <c r="Z1064" s="174"/>
      <c r="AA1064" s="174"/>
      <c r="AB1064" s="174"/>
      <c r="AC1064" s="174"/>
      <c r="AD1064" s="174"/>
      <c r="AE1064" s="175"/>
      <c r="AF1064" s="176"/>
      <c r="AG1064" s="185"/>
      <c r="AH1064" s="185"/>
      <c r="AI1064" s="201"/>
      <c r="AJ1064" s="273">
        <f ca="1">(COUNTA(OFFSET(D1064,0,WEEKDAY($A$3,2)):AF1064))+IF(AND((_xlfn.DAYS((EOMONTH($A$3,0)),$A$3)=27),(WEEKDAY($A$3,2))=1),0,(COUNTA(E1064:(OFFSET(D1064,0,(_xlfn.DAYS((EOMONTH($A$3,0)),$A$3))+(WEEKDAY($A$3,2))-28)))))</f>
        <v>1</v>
      </c>
    </row>
    <row r="1065" spans="1:36" x14ac:dyDescent="0.25">
      <c r="A1065" s="200" t="s">
        <v>110</v>
      </c>
      <c r="B1065" s="177" t="s">
        <v>347</v>
      </c>
      <c r="C1065" s="177">
        <v>4</v>
      </c>
      <c r="D1065" s="177">
        <v>1</v>
      </c>
      <c r="E1065" s="183" t="s">
        <v>495</v>
      </c>
      <c r="F1065" s="174"/>
      <c r="G1065" s="174"/>
      <c r="H1065" s="174"/>
      <c r="I1065" s="174"/>
      <c r="J1065" s="175"/>
      <c r="K1065" s="175"/>
      <c r="L1065" s="183" t="s">
        <v>495</v>
      </c>
      <c r="M1065" s="174"/>
      <c r="N1065" s="174"/>
      <c r="O1065" s="174"/>
      <c r="P1065" s="174"/>
      <c r="Q1065" s="175"/>
      <c r="R1065" s="175"/>
      <c r="S1065" s="183" t="s">
        <v>495</v>
      </c>
      <c r="T1065" s="174"/>
      <c r="U1065" s="174"/>
      <c r="V1065" s="174"/>
      <c r="W1065" s="174"/>
      <c r="X1065" s="175"/>
      <c r="Y1065" s="175"/>
      <c r="Z1065" s="183" t="s">
        <v>495</v>
      </c>
      <c r="AA1065" s="174"/>
      <c r="AB1065" s="174"/>
      <c r="AC1065" s="174"/>
      <c r="AD1065" s="174"/>
      <c r="AE1065" s="175"/>
      <c r="AF1065" s="176"/>
      <c r="AG1065" s="185"/>
      <c r="AH1065" s="185"/>
      <c r="AI1065" s="201"/>
      <c r="AJ1065" s="273">
        <f ca="1">(COUNTA(OFFSET(D1065,0,WEEKDAY($A$3,2)):AF1065))+IF(AND((_xlfn.DAYS((EOMONTH($A$3,0)),$A$3)=27),(WEEKDAY($A$3,2))=1),0,(COUNTA(E1065:(OFFSET(D1065,0,(_xlfn.DAYS((EOMONTH($A$3,0)),$A$3))+(WEEKDAY($A$3,2))-28)))))</f>
        <v>4</v>
      </c>
    </row>
    <row r="1066" spans="1:36" x14ac:dyDescent="0.25">
      <c r="A1066" s="200" t="s">
        <v>286</v>
      </c>
      <c r="B1066" s="177" t="s">
        <v>346</v>
      </c>
      <c r="C1066" s="177">
        <v>4</v>
      </c>
      <c r="D1066" s="177">
        <v>20</v>
      </c>
      <c r="E1066" s="183" t="s">
        <v>495</v>
      </c>
      <c r="F1066" s="174"/>
      <c r="G1066" s="174"/>
      <c r="H1066" s="174"/>
      <c r="I1066" s="174"/>
      <c r="J1066" s="175"/>
      <c r="K1066" s="175"/>
      <c r="L1066" s="183" t="s">
        <v>495</v>
      </c>
      <c r="M1066" s="174"/>
      <c r="N1066" s="174"/>
      <c r="O1066" s="174"/>
      <c r="P1066" s="174"/>
      <c r="Q1066" s="175"/>
      <c r="R1066" s="175"/>
      <c r="S1066" s="183" t="s">
        <v>495</v>
      </c>
      <c r="T1066" s="174"/>
      <c r="U1066" s="174"/>
      <c r="V1066" s="174"/>
      <c r="W1066" s="174"/>
      <c r="X1066" s="175"/>
      <c r="Y1066" s="175"/>
      <c r="Z1066" s="183" t="s">
        <v>495</v>
      </c>
      <c r="AA1066" s="174"/>
      <c r="AB1066" s="174"/>
      <c r="AC1066" s="174"/>
      <c r="AD1066" s="174"/>
      <c r="AE1066" s="175"/>
      <c r="AF1066" s="176"/>
      <c r="AG1066" s="185"/>
      <c r="AH1066" s="185"/>
      <c r="AI1066" s="201"/>
      <c r="AJ1066" s="273">
        <f ca="1">(COUNTA(OFFSET(D1066,0,WEEKDAY($A$3,2)):AF1066))+IF(AND((_xlfn.DAYS((EOMONTH($A$3,0)),$A$3)=27),(WEEKDAY($A$3,2))=1),0,(COUNTA(E1066:(OFFSET(D1066,0,(_xlfn.DAYS((EOMONTH($A$3,0)),$A$3))+(WEEKDAY($A$3,2))-28)))))</f>
        <v>4</v>
      </c>
    </row>
    <row r="1067" spans="1:36" x14ac:dyDescent="0.25">
      <c r="A1067" s="200" t="s">
        <v>286</v>
      </c>
      <c r="B1067" s="177" t="s">
        <v>347</v>
      </c>
      <c r="C1067" s="177">
        <v>4</v>
      </c>
      <c r="D1067" s="177">
        <v>2</v>
      </c>
      <c r="E1067" s="183" t="s">
        <v>495</v>
      </c>
      <c r="F1067" s="174"/>
      <c r="G1067" s="174"/>
      <c r="H1067" s="174"/>
      <c r="I1067" s="174"/>
      <c r="J1067" s="175"/>
      <c r="K1067" s="175"/>
      <c r="L1067" s="183" t="s">
        <v>495</v>
      </c>
      <c r="M1067" s="174"/>
      <c r="N1067" s="174"/>
      <c r="O1067" s="174"/>
      <c r="P1067" s="174"/>
      <c r="Q1067" s="175"/>
      <c r="R1067" s="175"/>
      <c r="S1067" s="183" t="s">
        <v>495</v>
      </c>
      <c r="T1067" s="174"/>
      <c r="U1067" s="174"/>
      <c r="V1067" s="174"/>
      <c r="W1067" s="174"/>
      <c r="X1067" s="175"/>
      <c r="Y1067" s="175"/>
      <c r="Z1067" s="183" t="s">
        <v>495</v>
      </c>
      <c r="AA1067" s="174"/>
      <c r="AB1067" s="174"/>
      <c r="AC1067" s="174"/>
      <c r="AD1067" s="174"/>
      <c r="AE1067" s="175"/>
      <c r="AF1067" s="176"/>
      <c r="AG1067" s="185"/>
      <c r="AH1067" s="185"/>
      <c r="AI1067" s="201"/>
      <c r="AJ1067" s="273">
        <f ca="1">(COUNTA(OFFSET(D1067,0,WEEKDAY($A$3,2)):AF1067))+IF(AND((_xlfn.DAYS((EOMONTH($A$3,0)),$A$3)=27),(WEEKDAY($A$3,2))=1),0,(COUNTA(E1067:(OFFSET(D1067,0,(_xlfn.DAYS((EOMONTH($A$3,0)),$A$3))+(WEEKDAY($A$3,2))-28)))))</f>
        <v>4</v>
      </c>
    </row>
    <row r="1068" spans="1:36" x14ac:dyDescent="0.25">
      <c r="A1068" s="200" t="s">
        <v>286</v>
      </c>
      <c r="B1068" s="177" t="s">
        <v>391</v>
      </c>
      <c r="C1068" s="177">
        <v>1</v>
      </c>
      <c r="D1068" s="177">
        <v>150</v>
      </c>
      <c r="E1068" s="183" t="s">
        <v>495</v>
      </c>
      <c r="F1068" s="174"/>
      <c r="G1068" s="174"/>
      <c r="H1068" s="174"/>
      <c r="I1068" s="174"/>
      <c r="J1068" s="175"/>
      <c r="K1068" s="175"/>
      <c r="L1068" s="174"/>
      <c r="M1068" s="174"/>
      <c r="N1068" s="174"/>
      <c r="O1068" s="174"/>
      <c r="P1068" s="174"/>
      <c r="Q1068" s="175"/>
      <c r="R1068" s="175"/>
      <c r="S1068" s="174"/>
      <c r="T1068" s="174"/>
      <c r="U1068" s="174"/>
      <c r="V1068" s="174"/>
      <c r="W1068" s="174"/>
      <c r="X1068" s="175"/>
      <c r="Y1068" s="175"/>
      <c r="Z1068" s="174"/>
      <c r="AA1068" s="174"/>
      <c r="AB1068" s="174"/>
      <c r="AC1068" s="174"/>
      <c r="AD1068" s="174"/>
      <c r="AE1068" s="175"/>
      <c r="AF1068" s="176"/>
      <c r="AG1068" s="185"/>
      <c r="AH1068" s="185"/>
      <c r="AI1068" s="201"/>
      <c r="AJ1068" s="273">
        <f ca="1">(COUNTA(OFFSET(D1068,0,WEEKDAY($A$3,2)):AF1068))+IF(AND((_xlfn.DAYS((EOMONTH($A$3,0)),$A$3)=27),(WEEKDAY($A$3,2))=1),0,(COUNTA(E1068:(OFFSET(D1068,0,(_xlfn.DAYS((EOMONTH($A$3,0)),$A$3))+(WEEKDAY($A$3,2))-28)))))</f>
        <v>1</v>
      </c>
    </row>
    <row r="1069" spans="1:36" x14ac:dyDescent="0.25">
      <c r="A1069" s="200" t="s">
        <v>273</v>
      </c>
      <c r="B1069" s="177" t="s">
        <v>347</v>
      </c>
      <c r="C1069" s="177">
        <v>20</v>
      </c>
      <c r="D1069" s="177">
        <v>1</v>
      </c>
      <c r="E1069" s="183" t="s">
        <v>495</v>
      </c>
      <c r="F1069" s="183" t="s">
        <v>495</v>
      </c>
      <c r="G1069" s="183" t="s">
        <v>495</v>
      </c>
      <c r="H1069" s="183" t="s">
        <v>495</v>
      </c>
      <c r="I1069" s="183" t="s">
        <v>495</v>
      </c>
      <c r="J1069" s="175"/>
      <c r="K1069" s="175"/>
      <c r="L1069" s="183" t="s">
        <v>495</v>
      </c>
      <c r="M1069" s="183" t="s">
        <v>495</v>
      </c>
      <c r="N1069" s="183" t="s">
        <v>495</v>
      </c>
      <c r="O1069" s="183" t="s">
        <v>495</v>
      </c>
      <c r="P1069" s="183" t="s">
        <v>495</v>
      </c>
      <c r="Q1069" s="175"/>
      <c r="R1069" s="175"/>
      <c r="S1069" s="183" t="s">
        <v>495</v>
      </c>
      <c r="T1069" s="183" t="s">
        <v>495</v>
      </c>
      <c r="U1069" s="183" t="s">
        <v>495</v>
      </c>
      <c r="V1069" s="183" t="s">
        <v>495</v>
      </c>
      <c r="W1069" s="183" t="s">
        <v>495</v>
      </c>
      <c r="X1069" s="175"/>
      <c r="Y1069" s="175"/>
      <c r="Z1069" s="183" t="s">
        <v>495</v>
      </c>
      <c r="AA1069" s="183" t="s">
        <v>495</v>
      </c>
      <c r="AB1069" s="183" t="s">
        <v>495</v>
      </c>
      <c r="AC1069" s="183" t="s">
        <v>495</v>
      </c>
      <c r="AD1069" s="183" t="s">
        <v>495</v>
      </c>
      <c r="AE1069" s="175"/>
      <c r="AF1069" s="176"/>
      <c r="AG1069" s="185"/>
      <c r="AH1069" s="185"/>
      <c r="AI1069" s="201"/>
      <c r="AJ1069" s="273">
        <f ca="1">(COUNTA(OFFSET(D1069,0,WEEKDAY($A$3,2)):AF1069))+IF(AND((_xlfn.DAYS((EOMONTH($A$3,0)),$A$3)=27),(WEEKDAY($A$3,2))=1),0,(COUNTA(E1069:(OFFSET(D1069,0,(_xlfn.DAYS((EOMONTH($A$3,0)),$A$3))+(WEEKDAY($A$3,2))-28)))))</f>
        <v>20</v>
      </c>
    </row>
    <row r="1070" spans="1:36" x14ac:dyDescent="0.25">
      <c r="A1070" s="200" t="s">
        <v>273</v>
      </c>
      <c r="B1070" s="177" t="s">
        <v>349</v>
      </c>
      <c r="C1070" s="177">
        <v>4</v>
      </c>
      <c r="D1070" s="177">
        <v>144</v>
      </c>
      <c r="E1070" s="183" t="s">
        <v>495</v>
      </c>
      <c r="F1070" s="174"/>
      <c r="G1070" s="174"/>
      <c r="H1070" s="174"/>
      <c r="I1070" s="174"/>
      <c r="J1070" s="175"/>
      <c r="K1070" s="175"/>
      <c r="L1070" s="183" t="s">
        <v>495</v>
      </c>
      <c r="M1070" s="174"/>
      <c r="N1070" s="174"/>
      <c r="O1070" s="174"/>
      <c r="P1070" s="174"/>
      <c r="Q1070" s="175"/>
      <c r="R1070" s="175"/>
      <c r="S1070" s="183" t="s">
        <v>495</v>
      </c>
      <c r="T1070" s="174"/>
      <c r="U1070" s="174"/>
      <c r="V1070" s="174"/>
      <c r="W1070" s="174"/>
      <c r="X1070" s="175"/>
      <c r="Y1070" s="175"/>
      <c r="Z1070" s="183" t="s">
        <v>495</v>
      </c>
      <c r="AA1070" s="174"/>
      <c r="AB1070" s="174"/>
      <c r="AC1070" s="174"/>
      <c r="AD1070" s="174"/>
      <c r="AE1070" s="175"/>
      <c r="AF1070" s="176"/>
      <c r="AG1070" s="185"/>
      <c r="AH1070" s="185"/>
      <c r="AI1070" s="201"/>
      <c r="AJ1070" s="273">
        <f ca="1">(COUNTA(OFFSET(D1070,0,WEEKDAY($A$3,2)):AF1070))+IF(AND((_xlfn.DAYS((EOMONTH($A$3,0)),$A$3)=27),(WEEKDAY($A$3,2))=1),0,(COUNTA(E1070:(OFFSET(D1070,0,(_xlfn.DAYS((EOMONTH($A$3,0)),$A$3))+(WEEKDAY($A$3,2))-28)))))</f>
        <v>4</v>
      </c>
    </row>
    <row r="1071" spans="1:36" x14ac:dyDescent="0.25">
      <c r="A1071" s="200" t="s">
        <v>273</v>
      </c>
      <c r="B1071" s="177" t="s">
        <v>350</v>
      </c>
      <c r="C1071" s="177">
        <v>2</v>
      </c>
      <c r="D1071" s="177">
        <v>2768</v>
      </c>
      <c r="E1071" s="183" t="s">
        <v>495</v>
      </c>
      <c r="F1071" s="174"/>
      <c r="G1071" s="174"/>
      <c r="H1071" s="174"/>
      <c r="I1071" s="174"/>
      <c r="J1071" s="175"/>
      <c r="K1071" s="175"/>
      <c r="L1071" s="174"/>
      <c r="M1071" s="174"/>
      <c r="N1071" s="174"/>
      <c r="O1071" s="174"/>
      <c r="P1071" s="174"/>
      <c r="Q1071" s="175"/>
      <c r="R1071" s="175"/>
      <c r="S1071" s="183" t="s">
        <v>495</v>
      </c>
      <c r="T1071" s="174"/>
      <c r="U1071" s="174"/>
      <c r="V1071" s="174"/>
      <c r="W1071" s="174"/>
      <c r="X1071" s="175"/>
      <c r="Y1071" s="175"/>
      <c r="Z1071" s="174"/>
      <c r="AA1071" s="174"/>
      <c r="AB1071" s="174"/>
      <c r="AC1071" s="174"/>
      <c r="AD1071" s="174"/>
      <c r="AE1071" s="175"/>
      <c r="AF1071" s="176"/>
      <c r="AG1071" s="185"/>
      <c r="AH1071" s="185"/>
      <c r="AI1071" s="201"/>
      <c r="AJ1071" s="273">
        <f ca="1">(COUNTA(OFFSET(D1071,0,WEEKDAY($A$3,2)):AF1071))+IF(AND((_xlfn.DAYS((EOMONTH($A$3,0)),$A$3)=27),(WEEKDAY($A$3,2))=1),0,(COUNTA(E1071:(OFFSET(D1071,0,(_xlfn.DAYS((EOMONTH($A$3,0)),$A$3))+(WEEKDAY($A$3,2))-28)))))</f>
        <v>2</v>
      </c>
    </row>
    <row r="1072" spans="1:36" x14ac:dyDescent="0.25">
      <c r="A1072" s="200" t="s">
        <v>273</v>
      </c>
      <c r="B1072" s="177" t="s">
        <v>350</v>
      </c>
      <c r="C1072" s="177">
        <v>4</v>
      </c>
      <c r="D1072" s="177">
        <v>144</v>
      </c>
      <c r="E1072" s="183" t="s">
        <v>495</v>
      </c>
      <c r="F1072" s="174"/>
      <c r="G1072" s="174"/>
      <c r="H1072" s="174"/>
      <c r="I1072" s="174"/>
      <c r="J1072" s="175"/>
      <c r="K1072" s="175"/>
      <c r="L1072" s="183" t="s">
        <v>495</v>
      </c>
      <c r="M1072" s="174"/>
      <c r="N1072" s="174"/>
      <c r="O1072" s="174"/>
      <c r="P1072" s="174"/>
      <c r="Q1072" s="175"/>
      <c r="R1072" s="175"/>
      <c r="S1072" s="183" t="s">
        <v>495</v>
      </c>
      <c r="T1072" s="174"/>
      <c r="U1072" s="174"/>
      <c r="V1072" s="174"/>
      <c r="W1072" s="174"/>
      <c r="X1072" s="175"/>
      <c r="Y1072" s="175"/>
      <c r="Z1072" s="183" t="s">
        <v>495</v>
      </c>
      <c r="AA1072" s="174"/>
      <c r="AB1072" s="174"/>
      <c r="AC1072" s="174"/>
      <c r="AD1072" s="174"/>
      <c r="AE1072" s="175"/>
      <c r="AF1072" s="176"/>
      <c r="AG1072" s="185"/>
      <c r="AH1072" s="185"/>
      <c r="AI1072" s="201"/>
      <c r="AJ1072" s="273">
        <f ca="1">(COUNTA(OFFSET(D1072,0,WEEKDAY($A$3,2)):AF1072))+IF(AND((_xlfn.DAYS((EOMONTH($A$3,0)),$A$3)=27),(WEEKDAY($A$3,2))=1),0,(COUNTA(E1072:(OFFSET(D1072,0,(_xlfn.DAYS((EOMONTH($A$3,0)),$A$3))+(WEEKDAY($A$3,2))-28)))))</f>
        <v>4</v>
      </c>
    </row>
    <row r="1073" spans="1:36" x14ac:dyDescent="0.25">
      <c r="A1073" s="200" t="s">
        <v>273</v>
      </c>
      <c r="B1073" s="177" t="s">
        <v>350</v>
      </c>
      <c r="C1073" s="177">
        <v>12</v>
      </c>
      <c r="D1073" s="177">
        <v>220</v>
      </c>
      <c r="E1073" s="183" t="s">
        <v>495</v>
      </c>
      <c r="F1073" s="174"/>
      <c r="G1073" s="183" t="s">
        <v>495</v>
      </c>
      <c r="H1073" s="174"/>
      <c r="I1073" s="183" t="s">
        <v>495</v>
      </c>
      <c r="J1073" s="175"/>
      <c r="K1073" s="175"/>
      <c r="L1073" s="183" t="s">
        <v>495</v>
      </c>
      <c r="M1073" s="174"/>
      <c r="N1073" s="183" t="s">
        <v>495</v>
      </c>
      <c r="O1073" s="174"/>
      <c r="P1073" s="183" t="s">
        <v>495</v>
      </c>
      <c r="Q1073" s="175"/>
      <c r="R1073" s="175"/>
      <c r="S1073" s="183" t="s">
        <v>495</v>
      </c>
      <c r="T1073" s="174"/>
      <c r="U1073" s="183" t="s">
        <v>495</v>
      </c>
      <c r="V1073" s="174"/>
      <c r="W1073" s="183" t="s">
        <v>495</v>
      </c>
      <c r="X1073" s="175"/>
      <c r="Y1073" s="175"/>
      <c r="Z1073" s="183" t="s">
        <v>495</v>
      </c>
      <c r="AA1073" s="174"/>
      <c r="AB1073" s="183" t="s">
        <v>495</v>
      </c>
      <c r="AC1073" s="174"/>
      <c r="AD1073" s="183" t="s">
        <v>495</v>
      </c>
      <c r="AE1073" s="175"/>
      <c r="AF1073" s="176"/>
      <c r="AG1073" s="185"/>
      <c r="AH1073" s="185"/>
      <c r="AI1073" s="201"/>
      <c r="AJ1073" s="273">
        <f ca="1">(COUNTA(OFFSET(D1073,0,WEEKDAY($A$3,2)):AF1073))+IF(AND((_xlfn.DAYS((EOMONTH($A$3,0)),$A$3)=27),(WEEKDAY($A$3,2))=1),0,(COUNTA(E1073:(OFFSET(D1073,0,(_xlfn.DAYS((EOMONTH($A$3,0)),$A$3))+(WEEKDAY($A$3,2))-28)))))</f>
        <v>12</v>
      </c>
    </row>
    <row r="1074" spans="1:36" x14ac:dyDescent="0.25">
      <c r="A1074" s="200" t="s">
        <v>273</v>
      </c>
      <c r="B1074" s="177" t="s">
        <v>391</v>
      </c>
      <c r="C1074" s="177">
        <v>1</v>
      </c>
      <c r="D1074" s="177">
        <v>1692</v>
      </c>
      <c r="E1074" s="183" t="s">
        <v>495</v>
      </c>
      <c r="F1074" s="174"/>
      <c r="G1074" s="174"/>
      <c r="H1074" s="174"/>
      <c r="I1074" s="174"/>
      <c r="J1074" s="175"/>
      <c r="K1074" s="175"/>
      <c r="L1074" s="174"/>
      <c r="M1074" s="174"/>
      <c r="N1074" s="174"/>
      <c r="O1074" s="174"/>
      <c r="P1074" s="174"/>
      <c r="Q1074" s="175"/>
      <c r="R1074" s="175"/>
      <c r="S1074" s="174"/>
      <c r="T1074" s="174"/>
      <c r="U1074" s="174"/>
      <c r="V1074" s="174"/>
      <c r="W1074" s="174"/>
      <c r="X1074" s="175"/>
      <c r="Y1074" s="175"/>
      <c r="Z1074" s="174"/>
      <c r="AA1074" s="174"/>
      <c r="AB1074" s="174"/>
      <c r="AC1074" s="174"/>
      <c r="AD1074" s="174"/>
      <c r="AE1074" s="175"/>
      <c r="AF1074" s="176"/>
      <c r="AG1074" s="185"/>
      <c r="AH1074" s="185"/>
      <c r="AI1074" s="201"/>
      <c r="AJ1074" s="273">
        <f ca="1">(COUNTA(OFFSET(D1074,0,WEEKDAY($A$3,2)):AF1074))+IF(AND((_xlfn.DAYS((EOMONTH($A$3,0)),$A$3)=27),(WEEKDAY($A$3,2))=1),0,(COUNTA(E1074:(OFFSET(D1074,0,(_xlfn.DAYS((EOMONTH($A$3,0)),$A$3))+(WEEKDAY($A$3,2))-28)))))</f>
        <v>1</v>
      </c>
    </row>
    <row r="1075" spans="1:36" x14ac:dyDescent="0.25">
      <c r="A1075" s="200" t="s">
        <v>274</v>
      </c>
      <c r="B1075" s="177" t="s">
        <v>346</v>
      </c>
      <c r="C1075" s="177">
        <v>4</v>
      </c>
      <c r="D1075" s="177">
        <v>53</v>
      </c>
      <c r="E1075" s="183" t="s">
        <v>495</v>
      </c>
      <c r="F1075" s="174"/>
      <c r="G1075" s="174"/>
      <c r="H1075" s="174"/>
      <c r="I1075" s="174"/>
      <c r="J1075" s="175"/>
      <c r="K1075" s="175"/>
      <c r="L1075" s="183" t="s">
        <v>495</v>
      </c>
      <c r="M1075" s="174"/>
      <c r="N1075" s="174"/>
      <c r="O1075" s="174"/>
      <c r="P1075" s="174"/>
      <c r="Q1075" s="175"/>
      <c r="R1075" s="175"/>
      <c r="S1075" s="183" t="s">
        <v>495</v>
      </c>
      <c r="T1075" s="174"/>
      <c r="U1075" s="174"/>
      <c r="V1075" s="174"/>
      <c r="W1075" s="174"/>
      <c r="X1075" s="175"/>
      <c r="Y1075" s="175"/>
      <c r="Z1075" s="183" t="s">
        <v>495</v>
      </c>
      <c r="AA1075" s="174"/>
      <c r="AB1075" s="174"/>
      <c r="AC1075" s="174"/>
      <c r="AD1075" s="174"/>
      <c r="AE1075" s="175"/>
      <c r="AF1075" s="176"/>
      <c r="AG1075" s="185"/>
      <c r="AH1075" s="185"/>
      <c r="AI1075" s="201"/>
      <c r="AJ1075" s="273">
        <f ca="1">(COUNTA(OFFSET(D1075,0,WEEKDAY($A$3,2)):AF1075))+IF(AND((_xlfn.DAYS((EOMONTH($A$3,0)),$A$3)=27),(WEEKDAY($A$3,2))=1),0,(COUNTA(E1075:(OFFSET(D1075,0,(_xlfn.DAYS((EOMONTH($A$3,0)),$A$3))+(WEEKDAY($A$3,2))-28)))))</f>
        <v>4</v>
      </c>
    </row>
    <row r="1076" spans="1:36" x14ac:dyDescent="0.25">
      <c r="A1076" s="200" t="s">
        <v>274</v>
      </c>
      <c r="B1076" s="177" t="s">
        <v>347</v>
      </c>
      <c r="C1076" s="177">
        <v>4</v>
      </c>
      <c r="D1076" s="177">
        <v>3</v>
      </c>
      <c r="E1076" s="183" t="s">
        <v>495</v>
      </c>
      <c r="F1076" s="174"/>
      <c r="G1076" s="174"/>
      <c r="H1076" s="174"/>
      <c r="I1076" s="174"/>
      <c r="J1076" s="175"/>
      <c r="K1076" s="175"/>
      <c r="L1076" s="183" t="s">
        <v>495</v>
      </c>
      <c r="M1076" s="174"/>
      <c r="N1076" s="174"/>
      <c r="O1076" s="174"/>
      <c r="P1076" s="174"/>
      <c r="Q1076" s="175"/>
      <c r="R1076" s="175"/>
      <c r="S1076" s="183" t="s">
        <v>495</v>
      </c>
      <c r="T1076" s="174"/>
      <c r="U1076" s="174"/>
      <c r="V1076" s="174"/>
      <c r="W1076" s="174"/>
      <c r="X1076" s="175"/>
      <c r="Y1076" s="175"/>
      <c r="Z1076" s="183" t="s">
        <v>495</v>
      </c>
      <c r="AA1076" s="174"/>
      <c r="AB1076" s="174"/>
      <c r="AC1076" s="174"/>
      <c r="AD1076" s="174"/>
      <c r="AE1076" s="175"/>
      <c r="AF1076" s="176"/>
      <c r="AG1076" s="185"/>
      <c r="AH1076" s="185"/>
      <c r="AI1076" s="201"/>
      <c r="AJ1076" s="273">
        <f ca="1">(COUNTA(OFFSET(D1076,0,WEEKDAY($A$3,2)):AF1076))+IF(AND((_xlfn.DAYS((EOMONTH($A$3,0)),$A$3)=27),(WEEKDAY($A$3,2))=1),0,(COUNTA(E1076:(OFFSET(D1076,0,(_xlfn.DAYS((EOMONTH($A$3,0)),$A$3))+(WEEKDAY($A$3,2))-28)))))</f>
        <v>4</v>
      </c>
    </row>
    <row r="1077" spans="1:36" x14ac:dyDescent="0.25">
      <c r="A1077" s="200" t="s">
        <v>274</v>
      </c>
      <c r="B1077" s="177" t="s">
        <v>350</v>
      </c>
      <c r="C1077" s="177">
        <v>4</v>
      </c>
      <c r="D1077" s="177">
        <v>177</v>
      </c>
      <c r="E1077" s="183" t="s">
        <v>495</v>
      </c>
      <c r="F1077" s="174"/>
      <c r="G1077" s="174"/>
      <c r="H1077" s="174"/>
      <c r="I1077" s="174"/>
      <c r="J1077" s="175"/>
      <c r="K1077" s="175"/>
      <c r="L1077" s="183" t="s">
        <v>495</v>
      </c>
      <c r="M1077" s="174"/>
      <c r="N1077" s="174"/>
      <c r="O1077" s="174"/>
      <c r="P1077" s="174"/>
      <c r="Q1077" s="175"/>
      <c r="R1077" s="175"/>
      <c r="S1077" s="183" t="s">
        <v>495</v>
      </c>
      <c r="T1077" s="174"/>
      <c r="U1077" s="174"/>
      <c r="V1077" s="174"/>
      <c r="W1077" s="174"/>
      <c r="X1077" s="175"/>
      <c r="Y1077" s="175"/>
      <c r="Z1077" s="183" t="s">
        <v>495</v>
      </c>
      <c r="AA1077" s="174"/>
      <c r="AB1077" s="174"/>
      <c r="AC1077" s="174"/>
      <c r="AD1077" s="174"/>
      <c r="AE1077" s="175"/>
      <c r="AF1077" s="176"/>
      <c r="AG1077" s="185"/>
      <c r="AH1077" s="185"/>
      <c r="AI1077" s="201"/>
      <c r="AJ1077" s="273">
        <f ca="1">(COUNTA(OFFSET(D1077,0,WEEKDAY($A$3,2)):AF1077))+IF(AND((_xlfn.DAYS((EOMONTH($A$3,0)),$A$3)=27),(WEEKDAY($A$3,2))=1),0,(COUNTA(E1077:(OFFSET(D1077,0,(_xlfn.DAYS((EOMONTH($A$3,0)),$A$3))+(WEEKDAY($A$3,2))-28)))))</f>
        <v>4</v>
      </c>
    </row>
    <row r="1078" spans="1:36" x14ac:dyDescent="0.25">
      <c r="A1078" s="200" t="s">
        <v>274</v>
      </c>
      <c r="B1078" s="177" t="s">
        <v>391</v>
      </c>
      <c r="C1078" s="177">
        <v>2</v>
      </c>
      <c r="D1078" s="177">
        <v>295</v>
      </c>
      <c r="E1078" s="183" t="s">
        <v>495</v>
      </c>
      <c r="F1078" s="174"/>
      <c r="G1078" s="174"/>
      <c r="H1078" s="174"/>
      <c r="I1078" s="174"/>
      <c r="J1078" s="175"/>
      <c r="K1078" s="175"/>
      <c r="L1078" s="174"/>
      <c r="M1078" s="174"/>
      <c r="N1078" s="174"/>
      <c r="O1078" s="174"/>
      <c r="P1078" s="174"/>
      <c r="Q1078" s="175"/>
      <c r="R1078" s="175"/>
      <c r="S1078" s="183" t="s">
        <v>495</v>
      </c>
      <c r="T1078" s="174"/>
      <c r="U1078" s="174"/>
      <c r="V1078" s="174"/>
      <c r="W1078" s="174"/>
      <c r="X1078" s="175"/>
      <c r="Y1078" s="175"/>
      <c r="Z1078" s="174"/>
      <c r="AA1078" s="174"/>
      <c r="AB1078" s="174"/>
      <c r="AC1078" s="174"/>
      <c r="AD1078" s="174"/>
      <c r="AE1078" s="175"/>
      <c r="AF1078" s="176"/>
      <c r="AG1078" s="185"/>
      <c r="AH1078" s="185"/>
      <c r="AI1078" s="201"/>
      <c r="AJ1078" s="273">
        <f ca="1">(COUNTA(OFFSET(D1078,0,WEEKDAY($A$3,2)):AF1078))+IF(AND((_xlfn.DAYS((EOMONTH($A$3,0)),$A$3)=27),(WEEKDAY($A$3,2))=1),0,(COUNTA(E1078:(OFFSET(D1078,0,(_xlfn.DAYS((EOMONTH($A$3,0)),$A$3))+(WEEKDAY($A$3,2))-28)))))</f>
        <v>2</v>
      </c>
    </row>
    <row r="1079" spans="1:36" x14ac:dyDescent="0.25">
      <c r="A1079" s="200" t="s">
        <v>16</v>
      </c>
      <c r="B1079" s="177" t="s">
        <v>347</v>
      </c>
      <c r="C1079" s="177">
        <v>4</v>
      </c>
      <c r="D1079" s="177">
        <v>2</v>
      </c>
      <c r="E1079" s="183" t="s">
        <v>495</v>
      </c>
      <c r="F1079" s="174"/>
      <c r="G1079" s="174"/>
      <c r="H1079" s="174"/>
      <c r="I1079" s="174"/>
      <c r="J1079" s="175"/>
      <c r="K1079" s="175"/>
      <c r="L1079" s="183" t="s">
        <v>495</v>
      </c>
      <c r="M1079" s="174"/>
      <c r="N1079" s="174"/>
      <c r="O1079" s="174"/>
      <c r="P1079" s="174"/>
      <c r="Q1079" s="175"/>
      <c r="R1079" s="175"/>
      <c r="S1079" s="183" t="s">
        <v>495</v>
      </c>
      <c r="T1079" s="174"/>
      <c r="U1079" s="174"/>
      <c r="V1079" s="174"/>
      <c r="W1079" s="174"/>
      <c r="X1079" s="175"/>
      <c r="Y1079" s="175"/>
      <c r="Z1079" s="183" t="s">
        <v>495</v>
      </c>
      <c r="AA1079" s="174"/>
      <c r="AB1079" s="174"/>
      <c r="AC1079" s="174"/>
      <c r="AD1079" s="174"/>
      <c r="AE1079" s="175"/>
      <c r="AF1079" s="176"/>
      <c r="AG1079" s="185"/>
      <c r="AH1079" s="185"/>
      <c r="AI1079" s="201"/>
      <c r="AJ1079" s="273">
        <f ca="1">(COUNTA(OFFSET(D1079,0,WEEKDAY($A$3,2)):AF1079))+IF(AND((_xlfn.DAYS((EOMONTH($A$3,0)),$A$3)=27),(WEEKDAY($A$3,2))=1),0,(COUNTA(E1079:(OFFSET(D1079,0,(_xlfn.DAYS((EOMONTH($A$3,0)),$A$3))+(WEEKDAY($A$3,2))-28)))))</f>
        <v>4</v>
      </c>
    </row>
    <row r="1080" spans="1:36" x14ac:dyDescent="0.25">
      <c r="A1080" s="200" t="s">
        <v>16</v>
      </c>
      <c r="B1080" s="177" t="s">
        <v>350</v>
      </c>
      <c r="C1080" s="177">
        <v>2</v>
      </c>
      <c r="D1080" s="177">
        <v>1420</v>
      </c>
      <c r="E1080" s="183" t="s">
        <v>495</v>
      </c>
      <c r="F1080" s="174"/>
      <c r="G1080" s="174"/>
      <c r="H1080" s="174"/>
      <c r="I1080" s="174"/>
      <c r="J1080" s="175"/>
      <c r="K1080" s="175"/>
      <c r="L1080" s="174"/>
      <c r="M1080" s="174"/>
      <c r="N1080" s="174"/>
      <c r="O1080" s="174"/>
      <c r="P1080" s="174"/>
      <c r="Q1080" s="175"/>
      <c r="R1080" s="175"/>
      <c r="S1080" s="183" t="s">
        <v>495</v>
      </c>
      <c r="T1080" s="174"/>
      <c r="U1080" s="174"/>
      <c r="V1080" s="174"/>
      <c r="W1080" s="174"/>
      <c r="X1080" s="175"/>
      <c r="Y1080" s="175"/>
      <c r="Z1080" s="174"/>
      <c r="AA1080" s="174"/>
      <c r="AB1080" s="174"/>
      <c r="AC1080" s="174"/>
      <c r="AD1080" s="174"/>
      <c r="AE1080" s="175"/>
      <c r="AF1080" s="176"/>
      <c r="AG1080" s="185"/>
      <c r="AH1080" s="185"/>
      <c r="AI1080" s="201"/>
      <c r="AJ1080" s="273">
        <f ca="1">(COUNTA(OFFSET(D1080,0,WEEKDAY($A$3,2)):AF1080))+IF(AND((_xlfn.DAYS((EOMONTH($A$3,0)),$A$3)=27),(WEEKDAY($A$3,2))=1),0,(COUNTA(E1080:(OFFSET(D1080,0,(_xlfn.DAYS((EOMONTH($A$3,0)),$A$3))+(WEEKDAY($A$3,2))-28)))))</f>
        <v>2</v>
      </c>
    </row>
    <row r="1081" spans="1:36" x14ac:dyDescent="0.25">
      <c r="A1081" s="200" t="s">
        <v>16</v>
      </c>
      <c r="B1081" s="177" t="s">
        <v>350</v>
      </c>
      <c r="C1081" s="177">
        <v>4</v>
      </c>
      <c r="D1081" s="177">
        <v>140</v>
      </c>
      <c r="E1081" s="183" t="s">
        <v>495</v>
      </c>
      <c r="F1081" s="174"/>
      <c r="G1081" s="174"/>
      <c r="H1081" s="174"/>
      <c r="I1081" s="174"/>
      <c r="J1081" s="175"/>
      <c r="K1081" s="175"/>
      <c r="L1081" s="183" t="s">
        <v>495</v>
      </c>
      <c r="M1081" s="174"/>
      <c r="N1081" s="174"/>
      <c r="O1081" s="174"/>
      <c r="P1081" s="174"/>
      <c r="Q1081" s="175"/>
      <c r="R1081" s="175"/>
      <c r="S1081" s="183" t="s">
        <v>495</v>
      </c>
      <c r="T1081" s="174"/>
      <c r="U1081" s="174"/>
      <c r="V1081" s="174"/>
      <c r="W1081" s="174"/>
      <c r="X1081" s="175"/>
      <c r="Y1081" s="175"/>
      <c r="Z1081" s="183" t="s">
        <v>495</v>
      </c>
      <c r="AA1081" s="174"/>
      <c r="AB1081" s="174"/>
      <c r="AC1081" s="174"/>
      <c r="AD1081" s="174"/>
      <c r="AE1081" s="175"/>
      <c r="AF1081" s="176"/>
      <c r="AG1081" s="185"/>
      <c r="AH1081" s="185"/>
      <c r="AI1081" s="201"/>
      <c r="AJ1081" s="273">
        <f ca="1">(COUNTA(OFFSET(D1081,0,WEEKDAY($A$3,2)):AF1081))+IF(AND((_xlfn.DAYS((EOMONTH($A$3,0)),$A$3)=27),(WEEKDAY($A$3,2))=1),0,(COUNTA(E1081:(OFFSET(D1081,0,(_xlfn.DAYS((EOMONTH($A$3,0)),$A$3))+(WEEKDAY($A$3,2))-28)))))</f>
        <v>4</v>
      </c>
    </row>
    <row r="1082" spans="1:36" x14ac:dyDescent="0.25">
      <c r="A1082" s="200" t="s">
        <v>482</v>
      </c>
      <c r="B1082" s="177" t="s">
        <v>347</v>
      </c>
      <c r="C1082" s="177">
        <v>4</v>
      </c>
      <c r="D1082" s="177">
        <v>2</v>
      </c>
      <c r="E1082" s="183" t="s">
        <v>495</v>
      </c>
      <c r="F1082" s="174"/>
      <c r="G1082" s="174"/>
      <c r="H1082" s="174"/>
      <c r="I1082" s="174"/>
      <c r="J1082" s="175"/>
      <c r="K1082" s="175"/>
      <c r="L1082" s="183" t="s">
        <v>495</v>
      </c>
      <c r="M1082" s="174"/>
      <c r="N1082" s="174"/>
      <c r="O1082" s="174"/>
      <c r="P1082" s="174"/>
      <c r="Q1082" s="175"/>
      <c r="R1082" s="175"/>
      <c r="S1082" s="183" t="s">
        <v>495</v>
      </c>
      <c r="T1082" s="174"/>
      <c r="U1082" s="174"/>
      <c r="V1082" s="174"/>
      <c r="W1082" s="174"/>
      <c r="X1082" s="175"/>
      <c r="Y1082" s="175"/>
      <c r="Z1082" s="183" t="s">
        <v>495</v>
      </c>
      <c r="AA1082" s="174"/>
      <c r="AB1082" s="174"/>
      <c r="AC1082" s="174"/>
      <c r="AD1082" s="174"/>
      <c r="AE1082" s="175"/>
      <c r="AF1082" s="176"/>
      <c r="AG1082" s="185"/>
      <c r="AH1082" s="185"/>
      <c r="AI1082" s="201"/>
      <c r="AJ1082" s="273">
        <f ca="1">(COUNTA(OFFSET(D1082,0,WEEKDAY($A$3,2)):AF1082))+IF(AND((_xlfn.DAYS((EOMONTH($A$3,0)),$A$3)=27),(WEEKDAY($A$3,2))=1),0,(COUNTA(E1082:(OFFSET(D1082,0,(_xlfn.DAYS((EOMONTH($A$3,0)),$A$3))+(WEEKDAY($A$3,2))-28)))))</f>
        <v>4</v>
      </c>
    </row>
    <row r="1083" spans="1:36" x14ac:dyDescent="0.25">
      <c r="A1083" s="200" t="s">
        <v>287</v>
      </c>
      <c r="B1083" s="177" t="s">
        <v>346</v>
      </c>
      <c r="C1083" s="177">
        <v>4</v>
      </c>
      <c r="D1083" s="177">
        <v>35</v>
      </c>
      <c r="E1083" s="183" t="s">
        <v>495</v>
      </c>
      <c r="F1083" s="174"/>
      <c r="G1083" s="174"/>
      <c r="H1083" s="174"/>
      <c r="I1083" s="174"/>
      <c r="J1083" s="175"/>
      <c r="K1083" s="175"/>
      <c r="L1083" s="183" t="s">
        <v>495</v>
      </c>
      <c r="M1083" s="174"/>
      <c r="N1083" s="174"/>
      <c r="O1083" s="174"/>
      <c r="P1083" s="174"/>
      <c r="Q1083" s="175"/>
      <c r="R1083" s="175"/>
      <c r="S1083" s="183" t="s">
        <v>495</v>
      </c>
      <c r="T1083" s="174"/>
      <c r="U1083" s="174"/>
      <c r="V1083" s="174"/>
      <c r="W1083" s="174"/>
      <c r="X1083" s="175"/>
      <c r="Y1083" s="175"/>
      <c r="Z1083" s="183" t="s">
        <v>495</v>
      </c>
      <c r="AA1083" s="174"/>
      <c r="AB1083" s="174"/>
      <c r="AC1083" s="174"/>
      <c r="AD1083" s="174"/>
      <c r="AE1083" s="175"/>
      <c r="AF1083" s="176"/>
      <c r="AG1083" s="185"/>
      <c r="AH1083" s="185"/>
      <c r="AI1083" s="201"/>
      <c r="AJ1083" s="273">
        <f ca="1">(COUNTA(OFFSET(D1083,0,WEEKDAY($A$3,2)):AF1083))+IF(AND((_xlfn.DAYS((EOMONTH($A$3,0)),$A$3)=27),(WEEKDAY($A$3,2))=1),0,(COUNTA(E1083:(OFFSET(D1083,0,(_xlfn.DAYS((EOMONTH($A$3,0)),$A$3))+(WEEKDAY($A$3,2))-28)))))</f>
        <v>4</v>
      </c>
    </row>
    <row r="1084" spans="1:36" x14ac:dyDescent="0.25">
      <c r="A1084" s="200" t="s">
        <v>287</v>
      </c>
      <c r="B1084" s="177" t="s">
        <v>347</v>
      </c>
      <c r="C1084" s="177">
        <v>4</v>
      </c>
      <c r="D1084" s="177">
        <v>1</v>
      </c>
      <c r="E1084" s="183" t="s">
        <v>495</v>
      </c>
      <c r="F1084" s="174"/>
      <c r="G1084" s="174"/>
      <c r="H1084" s="174"/>
      <c r="I1084" s="174"/>
      <c r="J1084" s="175"/>
      <c r="K1084" s="175"/>
      <c r="L1084" s="183" t="s">
        <v>495</v>
      </c>
      <c r="M1084" s="174"/>
      <c r="N1084" s="174"/>
      <c r="O1084" s="174"/>
      <c r="P1084" s="174"/>
      <c r="Q1084" s="175"/>
      <c r="R1084" s="175"/>
      <c r="S1084" s="183" t="s">
        <v>495</v>
      </c>
      <c r="T1084" s="174"/>
      <c r="U1084" s="174"/>
      <c r="V1084" s="174"/>
      <c r="W1084" s="174"/>
      <c r="X1084" s="175"/>
      <c r="Y1084" s="175"/>
      <c r="Z1084" s="183" t="s">
        <v>495</v>
      </c>
      <c r="AA1084" s="174"/>
      <c r="AB1084" s="174"/>
      <c r="AC1084" s="174"/>
      <c r="AD1084" s="174"/>
      <c r="AE1084" s="175"/>
      <c r="AF1084" s="176"/>
      <c r="AG1084" s="185"/>
      <c r="AH1084" s="185"/>
      <c r="AI1084" s="201"/>
      <c r="AJ1084" s="273">
        <f ca="1">(COUNTA(OFFSET(D1084,0,WEEKDAY($A$3,2)):AF1084))+IF(AND((_xlfn.DAYS((EOMONTH($A$3,0)),$A$3)=27),(WEEKDAY($A$3,2))=1),0,(COUNTA(E1084:(OFFSET(D1084,0,(_xlfn.DAYS((EOMONTH($A$3,0)),$A$3))+(WEEKDAY($A$3,2))-28)))))</f>
        <v>4</v>
      </c>
    </row>
    <row r="1085" spans="1:36" x14ac:dyDescent="0.25">
      <c r="A1085" s="200" t="s">
        <v>275</v>
      </c>
      <c r="B1085" s="177" t="s">
        <v>346</v>
      </c>
      <c r="C1085" s="177">
        <v>2</v>
      </c>
      <c r="D1085" s="177">
        <v>8</v>
      </c>
      <c r="E1085" s="183" t="s">
        <v>495</v>
      </c>
      <c r="F1085" s="174"/>
      <c r="G1085" s="174"/>
      <c r="H1085" s="174"/>
      <c r="I1085" s="174"/>
      <c r="J1085" s="175"/>
      <c r="K1085" s="175"/>
      <c r="L1085" s="174"/>
      <c r="M1085" s="174"/>
      <c r="N1085" s="174"/>
      <c r="O1085" s="174"/>
      <c r="P1085" s="174"/>
      <c r="Q1085" s="175"/>
      <c r="R1085" s="175"/>
      <c r="S1085" s="183" t="s">
        <v>495</v>
      </c>
      <c r="T1085" s="174"/>
      <c r="U1085" s="174"/>
      <c r="V1085" s="174"/>
      <c r="W1085" s="174"/>
      <c r="X1085" s="175"/>
      <c r="Y1085" s="175"/>
      <c r="Z1085" s="174"/>
      <c r="AA1085" s="174"/>
      <c r="AB1085" s="174"/>
      <c r="AC1085" s="174"/>
      <c r="AD1085" s="174"/>
      <c r="AE1085" s="175"/>
      <c r="AF1085" s="176"/>
      <c r="AG1085" s="185"/>
      <c r="AH1085" s="185"/>
      <c r="AI1085" s="201"/>
      <c r="AJ1085" s="273">
        <f ca="1">(COUNTA(OFFSET(D1085,0,WEEKDAY($A$3,2)):AF1085))+IF(AND((_xlfn.DAYS((EOMONTH($A$3,0)),$A$3)=27),(WEEKDAY($A$3,2))=1),0,(COUNTA(E1085:(OFFSET(D1085,0,(_xlfn.DAYS((EOMONTH($A$3,0)),$A$3))+(WEEKDAY($A$3,2))-28)))))</f>
        <v>2</v>
      </c>
    </row>
    <row r="1086" spans="1:36" x14ac:dyDescent="0.25">
      <c r="A1086" s="200" t="s">
        <v>275</v>
      </c>
      <c r="B1086" s="177" t="s">
        <v>347</v>
      </c>
      <c r="C1086" s="177">
        <v>4</v>
      </c>
      <c r="D1086" s="177">
        <v>1</v>
      </c>
      <c r="E1086" s="183" t="s">
        <v>495</v>
      </c>
      <c r="F1086" s="174"/>
      <c r="G1086" s="174"/>
      <c r="H1086" s="174"/>
      <c r="I1086" s="174"/>
      <c r="J1086" s="175"/>
      <c r="K1086" s="175"/>
      <c r="L1086" s="183" t="s">
        <v>495</v>
      </c>
      <c r="M1086" s="174"/>
      <c r="N1086" s="174"/>
      <c r="O1086" s="174"/>
      <c r="P1086" s="174"/>
      <c r="Q1086" s="175"/>
      <c r="R1086" s="175"/>
      <c r="S1086" s="183" t="s">
        <v>495</v>
      </c>
      <c r="T1086" s="174"/>
      <c r="U1086" s="174"/>
      <c r="V1086" s="174"/>
      <c r="W1086" s="174"/>
      <c r="X1086" s="175"/>
      <c r="Y1086" s="175"/>
      <c r="Z1086" s="183" t="s">
        <v>495</v>
      </c>
      <c r="AA1086" s="174"/>
      <c r="AB1086" s="174"/>
      <c r="AC1086" s="174"/>
      <c r="AD1086" s="174"/>
      <c r="AE1086" s="175"/>
      <c r="AF1086" s="176"/>
      <c r="AG1086" s="185"/>
      <c r="AH1086" s="185"/>
      <c r="AI1086" s="201"/>
      <c r="AJ1086" s="273">
        <f ca="1">(COUNTA(OFFSET(D1086,0,WEEKDAY($A$3,2)):AF1086))+IF(AND((_xlfn.DAYS((EOMONTH($A$3,0)),$A$3)=27),(WEEKDAY($A$3,2))=1),0,(COUNTA(E1086:(OFFSET(D1086,0,(_xlfn.DAYS((EOMONTH($A$3,0)),$A$3))+(WEEKDAY($A$3,2))-28)))))</f>
        <v>4</v>
      </c>
    </row>
    <row r="1087" spans="1:36" x14ac:dyDescent="0.25">
      <c r="A1087" s="200" t="s">
        <v>275</v>
      </c>
      <c r="B1087" s="177" t="s">
        <v>350</v>
      </c>
      <c r="C1087" s="177">
        <v>2</v>
      </c>
      <c r="D1087" s="177">
        <v>186</v>
      </c>
      <c r="E1087" s="183" t="s">
        <v>495</v>
      </c>
      <c r="F1087" s="174"/>
      <c r="G1087" s="174"/>
      <c r="H1087" s="174"/>
      <c r="I1087" s="174"/>
      <c r="J1087" s="175"/>
      <c r="K1087" s="175"/>
      <c r="L1087" s="174"/>
      <c r="M1087" s="174"/>
      <c r="N1087" s="174"/>
      <c r="O1087" s="174"/>
      <c r="P1087" s="174"/>
      <c r="Q1087" s="175"/>
      <c r="R1087" s="175"/>
      <c r="S1087" s="183" t="s">
        <v>495</v>
      </c>
      <c r="T1087" s="174"/>
      <c r="U1087" s="174"/>
      <c r="V1087" s="174"/>
      <c r="W1087" s="174"/>
      <c r="X1087" s="175"/>
      <c r="Y1087" s="175"/>
      <c r="Z1087" s="174"/>
      <c r="AA1087" s="174"/>
      <c r="AB1087" s="174"/>
      <c r="AC1087" s="174"/>
      <c r="AD1087" s="174"/>
      <c r="AE1087" s="175"/>
      <c r="AF1087" s="176"/>
      <c r="AG1087" s="185"/>
      <c r="AH1087" s="185"/>
      <c r="AI1087" s="201"/>
      <c r="AJ1087" s="273">
        <f ca="1">(COUNTA(OFFSET(D1087,0,WEEKDAY($A$3,2)):AF1087))+IF(AND((_xlfn.DAYS((EOMONTH($A$3,0)),$A$3)=27),(WEEKDAY($A$3,2))=1),0,(COUNTA(E1087:(OFFSET(D1087,0,(_xlfn.DAYS((EOMONTH($A$3,0)),$A$3))+(WEEKDAY($A$3,2))-28)))))</f>
        <v>2</v>
      </c>
    </row>
    <row r="1088" spans="1:36" x14ac:dyDescent="0.25">
      <c r="A1088" s="200" t="s">
        <v>275</v>
      </c>
      <c r="B1088" s="177" t="s">
        <v>391</v>
      </c>
      <c r="C1088" s="177">
        <v>1</v>
      </c>
      <c r="D1088" s="177">
        <v>300</v>
      </c>
      <c r="E1088" s="183" t="s">
        <v>495</v>
      </c>
      <c r="F1088" s="174"/>
      <c r="G1088" s="174"/>
      <c r="H1088" s="174"/>
      <c r="I1088" s="174"/>
      <c r="J1088" s="175"/>
      <c r="K1088" s="175"/>
      <c r="L1088" s="174"/>
      <c r="M1088" s="174"/>
      <c r="N1088" s="174"/>
      <c r="O1088" s="174"/>
      <c r="P1088" s="174"/>
      <c r="Q1088" s="175"/>
      <c r="R1088" s="175"/>
      <c r="S1088" s="174"/>
      <c r="T1088" s="174"/>
      <c r="U1088" s="174"/>
      <c r="V1088" s="174"/>
      <c r="W1088" s="174"/>
      <c r="X1088" s="175"/>
      <c r="Y1088" s="175"/>
      <c r="Z1088" s="174"/>
      <c r="AA1088" s="174"/>
      <c r="AB1088" s="174"/>
      <c r="AC1088" s="174"/>
      <c r="AD1088" s="174"/>
      <c r="AE1088" s="175"/>
      <c r="AF1088" s="176"/>
      <c r="AG1088" s="185"/>
      <c r="AH1088" s="185"/>
      <c r="AI1088" s="201"/>
      <c r="AJ1088" s="273">
        <f ca="1">(COUNTA(OFFSET(D1088,0,WEEKDAY($A$3,2)):AF1088))+IF(AND((_xlfn.DAYS((EOMONTH($A$3,0)),$A$3)=27),(WEEKDAY($A$3,2))=1),0,(COUNTA(E1088:(OFFSET(D1088,0,(_xlfn.DAYS((EOMONTH($A$3,0)),$A$3))+(WEEKDAY($A$3,2))-28)))))</f>
        <v>1</v>
      </c>
    </row>
    <row r="1089" spans="1:36" x14ac:dyDescent="0.25">
      <c r="A1089" s="200" t="s">
        <v>238</v>
      </c>
      <c r="B1089" s="177" t="s">
        <v>346</v>
      </c>
      <c r="C1089" s="177">
        <v>2</v>
      </c>
      <c r="D1089" s="177">
        <v>20</v>
      </c>
      <c r="E1089" s="183" t="s">
        <v>495</v>
      </c>
      <c r="F1089" s="174"/>
      <c r="G1089" s="174"/>
      <c r="H1089" s="174"/>
      <c r="I1089" s="174"/>
      <c r="J1089" s="175"/>
      <c r="K1089" s="175"/>
      <c r="L1089" s="174"/>
      <c r="M1089" s="174"/>
      <c r="N1089" s="174"/>
      <c r="O1089" s="174"/>
      <c r="P1089" s="174"/>
      <c r="Q1089" s="175"/>
      <c r="R1089" s="175"/>
      <c r="S1089" s="183" t="s">
        <v>495</v>
      </c>
      <c r="T1089" s="174"/>
      <c r="U1089" s="174"/>
      <c r="V1089" s="174"/>
      <c r="W1089" s="174"/>
      <c r="X1089" s="175"/>
      <c r="Y1089" s="175"/>
      <c r="Z1089" s="174"/>
      <c r="AA1089" s="174"/>
      <c r="AB1089" s="174"/>
      <c r="AC1089" s="174"/>
      <c r="AD1089" s="174"/>
      <c r="AE1089" s="175"/>
      <c r="AF1089" s="176"/>
      <c r="AG1089" s="185"/>
      <c r="AH1089" s="185"/>
      <c r="AI1089" s="201"/>
      <c r="AJ1089" s="273">
        <f ca="1">(COUNTA(OFFSET(D1089,0,WEEKDAY($A$3,2)):AF1089))+IF(AND((_xlfn.DAYS((EOMONTH($A$3,0)),$A$3)=27),(WEEKDAY($A$3,2))=1),0,(COUNTA(E1089:(OFFSET(D1089,0,(_xlfn.DAYS((EOMONTH($A$3,0)),$A$3))+(WEEKDAY($A$3,2))-28)))))</f>
        <v>2</v>
      </c>
    </row>
    <row r="1090" spans="1:36" x14ac:dyDescent="0.25">
      <c r="A1090" s="200" t="s">
        <v>238</v>
      </c>
      <c r="B1090" s="177" t="s">
        <v>347</v>
      </c>
      <c r="C1090" s="177">
        <v>4</v>
      </c>
      <c r="D1090" s="177">
        <v>1</v>
      </c>
      <c r="E1090" s="183" t="s">
        <v>495</v>
      </c>
      <c r="F1090" s="174"/>
      <c r="G1090" s="174"/>
      <c r="H1090" s="174"/>
      <c r="I1090" s="174"/>
      <c r="J1090" s="175"/>
      <c r="K1090" s="175"/>
      <c r="L1090" s="183" t="s">
        <v>495</v>
      </c>
      <c r="M1090" s="174"/>
      <c r="N1090" s="174"/>
      <c r="O1090" s="174"/>
      <c r="P1090" s="174"/>
      <c r="Q1090" s="175"/>
      <c r="R1090" s="175"/>
      <c r="S1090" s="183" t="s">
        <v>495</v>
      </c>
      <c r="T1090" s="174"/>
      <c r="U1090" s="174"/>
      <c r="V1090" s="174"/>
      <c r="W1090" s="174"/>
      <c r="X1090" s="175"/>
      <c r="Y1090" s="175"/>
      <c r="Z1090" s="183" t="s">
        <v>495</v>
      </c>
      <c r="AA1090" s="174"/>
      <c r="AB1090" s="174"/>
      <c r="AC1090" s="174"/>
      <c r="AD1090" s="174"/>
      <c r="AE1090" s="175"/>
      <c r="AF1090" s="176"/>
      <c r="AG1090" s="185"/>
      <c r="AH1090" s="185"/>
      <c r="AI1090" s="201"/>
      <c r="AJ1090" s="273">
        <f ca="1">(COUNTA(OFFSET(D1090,0,WEEKDAY($A$3,2)):AF1090))+IF(AND((_xlfn.DAYS((EOMONTH($A$3,0)),$A$3)=27),(WEEKDAY($A$3,2))=1),0,(COUNTA(E1090:(OFFSET(D1090,0,(_xlfn.DAYS((EOMONTH($A$3,0)),$A$3))+(WEEKDAY($A$3,2))-28)))))</f>
        <v>4</v>
      </c>
    </row>
    <row r="1091" spans="1:36" x14ac:dyDescent="0.25">
      <c r="A1091" s="200" t="s">
        <v>238</v>
      </c>
      <c r="B1091" s="177" t="s">
        <v>350</v>
      </c>
      <c r="C1091" s="177">
        <v>2</v>
      </c>
      <c r="D1091" s="177">
        <v>393</v>
      </c>
      <c r="E1091" s="183" t="s">
        <v>495</v>
      </c>
      <c r="F1091" s="174"/>
      <c r="G1091" s="174"/>
      <c r="H1091" s="174"/>
      <c r="I1091" s="174"/>
      <c r="J1091" s="175"/>
      <c r="K1091" s="175"/>
      <c r="L1091" s="174"/>
      <c r="M1091" s="174"/>
      <c r="N1091" s="174"/>
      <c r="O1091" s="174"/>
      <c r="P1091" s="174"/>
      <c r="Q1091" s="175"/>
      <c r="R1091" s="175"/>
      <c r="S1091" s="183" t="s">
        <v>495</v>
      </c>
      <c r="T1091" s="174"/>
      <c r="U1091" s="174"/>
      <c r="V1091" s="174"/>
      <c r="W1091" s="174"/>
      <c r="X1091" s="175"/>
      <c r="Y1091" s="175"/>
      <c r="Z1091" s="174"/>
      <c r="AA1091" s="174"/>
      <c r="AB1091" s="174"/>
      <c r="AC1091" s="174"/>
      <c r="AD1091" s="174"/>
      <c r="AE1091" s="175"/>
      <c r="AF1091" s="176"/>
      <c r="AG1091" s="185"/>
      <c r="AH1091" s="185"/>
      <c r="AI1091" s="201"/>
      <c r="AJ1091" s="273">
        <f ca="1">(COUNTA(OFFSET(D1091,0,WEEKDAY($A$3,2)):AF1091))+IF(AND((_xlfn.DAYS((EOMONTH($A$3,0)),$A$3)=27),(WEEKDAY($A$3,2))=1),0,(COUNTA(E1091:(OFFSET(D1091,0,(_xlfn.DAYS((EOMONTH($A$3,0)),$A$3))+(WEEKDAY($A$3,2))-28)))))</f>
        <v>2</v>
      </c>
    </row>
    <row r="1092" spans="1:36" x14ac:dyDescent="0.25">
      <c r="A1092" s="200" t="s">
        <v>238</v>
      </c>
      <c r="B1092" s="177" t="s">
        <v>391</v>
      </c>
      <c r="C1092" s="177">
        <v>1</v>
      </c>
      <c r="D1092" s="177">
        <v>655</v>
      </c>
      <c r="E1092" s="183" t="s">
        <v>495</v>
      </c>
      <c r="F1092" s="174"/>
      <c r="G1092" s="174"/>
      <c r="H1092" s="174"/>
      <c r="I1092" s="174"/>
      <c r="J1092" s="175"/>
      <c r="K1092" s="175"/>
      <c r="L1092" s="174"/>
      <c r="M1092" s="174"/>
      <c r="N1092" s="174"/>
      <c r="O1092" s="174"/>
      <c r="P1092" s="174"/>
      <c r="Q1092" s="175"/>
      <c r="R1092" s="175"/>
      <c r="S1092" s="174"/>
      <c r="T1092" s="174"/>
      <c r="U1092" s="174"/>
      <c r="V1092" s="174"/>
      <c r="W1092" s="174"/>
      <c r="X1092" s="175"/>
      <c r="Y1092" s="175"/>
      <c r="Z1092" s="174"/>
      <c r="AA1092" s="174"/>
      <c r="AB1092" s="174"/>
      <c r="AC1092" s="174"/>
      <c r="AD1092" s="174"/>
      <c r="AE1092" s="175"/>
      <c r="AF1092" s="176"/>
      <c r="AG1092" s="185"/>
      <c r="AH1092" s="185"/>
      <c r="AI1092" s="201"/>
      <c r="AJ1092" s="273">
        <f ca="1">(COUNTA(OFFSET(D1092,0,WEEKDAY($A$3,2)):AF1092))+IF(AND((_xlfn.DAYS((EOMONTH($A$3,0)),$A$3)=27),(WEEKDAY($A$3,2))=1),0,(COUNTA(E1092:(OFFSET(D1092,0,(_xlfn.DAYS((EOMONTH($A$3,0)),$A$3))+(WEEKDAY($A$3,2))-28)))))</f>
        <v>1</v>
      </c>
    </row>
    <row r="1093" spans="1:36" x14ac:dyDescent="0.25">
      <c r="A1093" s="200" t="s">
        <v>255</v>
      </c>
      <c r="B1093" s="177" t="s">
        <v>345</v>
      </c>
      <c r="C1093" s="177">
        <v>12</v>
      </c>
      <c r="D1093" s="177">
        <v>3</v>
      </c>
      <c r="E1093" s="183" t="s">
        <v>495</v>
      </c>
      <c r="F1093" s="174"/>
      <c r="G1093" s="183" t="s">
        <v>495</v>
      </c>
      <c r="H1093" s="174"/>
      <c r="I1093" s="183" t="s">
        <v>495</v>
      </c>
      <c r="J1093" s="175"/>
      <c r="K1093" s="175"/>
      <c r="L1093" s="183" t="s">
        <v>495</v>
      </c>
      <c r="M1093" s="174"/>
      <c r="N1093" s="183" t="s">
        <v>495</v>
      </c>
      <c r="O1093" s="174"/>
      <c r="P1093" s="183" t="s">
        <v>495</v>
      </c>
      <c r="Q1093" s="175"/>
      <c r="R1093" s="175"/>
      <c r="S1093" s="183" t="s">
        <v>495</v>
      </c>
      <c r="T1093" s="174"/>
      <c r="U1093" s="183" t="s">
        <v>495</v>
      </c>
      <c r="V1093" s="174"/>
      <c r="W1093" s="183" t="s">
        <v>495</v>
      </c>
      <c r="X1093" s="175"/>
      <c r="Y1093" s="175"/>
      <c r="Z1093" s="183" t="s">
        <v>495</v>
      </c>
      <c r="AA1093" s="174"/>
      <c r="AB1093" s="183" t="s">
        <v>495</v>
      </c>
      <c r="AC1093" s="174"/>
      <c r="AD1093" s="183" t="s">
        <v>495</v>
      </c>
      <c r="AE1093" s="175"/>
      <c r="AF1093" s="176"/>
      <c r="AG1093" s="185"/>
      <c r="AH1093" s="185"/>
      <c r="AI1093" s="201"/>
      <c r="AJ1093" s="273">
        <f ca="1">(COUNTA(OFFSET(D1093,0,WEEKDAY($A$3,2)):AF1093))+IF(AND((_xlfn.DAYS((EOMONTH($A$3,0)),$A$3)=27),(WEEKDAY($A$3,2))=1),0,(COUNTA(E1093:(OFFSET(D1093,0,(_xlfn.DAYS((EOMONTH($A$3,0)),$A$3))+(WEEKDAY($A$3,2))-28)))))</f>
        <v>12</v>
      </c>
    </row>
    <row r="1094" spans="1:36" x14ac:dyDescent="0.25">
      <c r="A1094" s="200" t="s">
        <v>255</v>
      </c>
      <c r="B1094" s="177" t="s">
        <v>347</v>
      </c>
      <c r="C1094" s="177">
        <v>20</v>
      </c>
      <c r="D1094" s="177">
        <v>12</v>
      </c>
      <c r="E1094" s="183" t="s">
        <v>495</v>
      </c>
      <c r="F1094" s="183" t="s">
        <v>495</v>
      </c>
      <c r="G1094" s="183" t="s">
        <v>495</v>
      </c>
      <c r="H1094" s="183" t="s">
        <v>495</v>
      </c>
      <c r="I1094" s="183" t="s">
        <v>495</v>
      </c>
      <c r="J1094" s="175"/>
      <c r="K1094" s="175"/>
      <c r="L1094" s="183" t="s">
        <v>495</v>
      </c>
      <c r="M1094" s="183" t="s">
        <v>495</v>
      </c>
      <c r="N1094" s="183" t="s">
        <v>495</v>
      </c>
      <c r="O1094" s="183" t="s">
        <v>495</v>
      </c>
      <c r="P1094" s="183" t="s">
        <v>495</v>
      </c>
      <c r="Q1094" s="175"/>
      <c r="R1094" s="175"/>
      <c r="S1094" s="183" t="s">
        <v>495</v>
      </c>
      <c r="T1094" s="183" t="s">
        <v>495</v>
      </c>
      <c r="U1094" s="183" t="s">
        <v>495</v>
      </c>
      <c r="V1094" s="183" t="s">
        <v>495</v>
      </c>
      <c r="W1094" s="183" t="s">
        <v>495</v>
      </c>
      <c r="X1094" s="175"/>
      <c r="Y1094" s="175"/>
      <c r="Z1094" s="183" t="s">
        <v>495</v>
      </c>
      <c r="AA1094" s="183" t="s">
        <v>495</v>
      </c>
      <c r="AB1094" s="183" t="s">
        <v>495</v>
      </c>
      <c r="AC1094" s="183" t="s">
        <v>495</v>
      </c>
      <c r="AD1094" s="183" t="s">
        <v>495</v>
      </c>
      <c r="AE1094" s="175"/>
      <c r="AF1094" s="176"/>
      <c r="AG1094" s="185"/>
      <c r="AH1094" s="185"/>
      <c r="AI1094" s="201"/>
      <c r="AJ1094" s="273">
        <f ca="1">(COUNTA(OFFSET(D1094,0,WEEKDAY($A$3,2)):AF1094))+IF(AND((_xlfn.DAYS((EOMONTH($A$3,0)),$A$3)=27),(WEEKDAY($A$3,2))=1),0,(COUNTA(E1094:(OFFSET(D1094,0,(_xlfn.DAYS((EOMONTH($A$3,0)),$A$3))+(WEEKDAY($A$3,2))-28)))))</f>
        <v>20</v>
      </c>
    </row>
    <row r="1095" spans="1:36" x14ac:dyDescent="0.25">
      <c r="A1095" s="200" t="s">
        <v>255</v>
      </c>
      <c r="B1095" s="177" t="s">
        <v>348</v>
      </c>
      <c r="C1095" s="177">
        <v>4</v>
      </c>
      <c r="D1095" s="177">
        <v>4</v>
      </c>
      <c r="E1095" s="183" t="s">
        <v>495</v>
      </c>
      <c r="F1095" s="174"/>
      <c r="G1095" s="174"/>
      <c r="H1095" s="174"/>
      <c r="I1095" s="174"/>
      <c r="J1095" s="175"/>
      <c r="K1095" s="175"/>
      <c r="L1095" s="183" t="s">
        <v>495</v>
      </c>
      <c r="M1095" s="174"/>
      <c r="N1095" s="174"/>
      <c r="O1095" s="174"/>
      <c r="P1095" s="174"/>
      <c r="Q1095" s="175"/>
      <c r="R1095" s="175"/>
      <c r="S1095" s="183" t="s">
        <v>495</v>
      </c>
      <c r="T1095" s="174"/>
      <c r="U1095" s="174"/>
      <c r="V1095" s="174"/>
      <c r="W1095" s="174"/>
      <c r="X1095" s="175"/>
      <c r="Y1095" s="175"/>
      <c r="Z1095" s="183" t="s">
        <v>495</v>
      </c>
      <c r="AA1095" s="174"/>
      <c r="AB1095" s="174"/>
      <c r="AC1095" s="174"/>
      <c r="AD1095" s="174"/>
      <c r="AE1095" s="175"/>
      <c r="AF1095" s="176"/>
      <c r="AG1095" s="185"/>
      <c r="AH1095" s="185"/>
      <c r="AI1095" s="201"/>
      <c r="AJ1095" s="273">
        <f ca="1">(COUNTA(OFFSET(D1095,0,WEEKDAY($A$3,2)):AF1095))+IF(AND((_xlfn.DAYS((EOMONTH($A$3,0)),$A$3)=27),(WEEKDAY($A$3,2))=1),0,(COUNTA(E1095:(OFFSET(D1095,0,(_xlfn.DAYS((EOMONTH($A$3,0)),$A$3))+(WEEKDAY($A$3,2))-28)))))</f>
        <v>4</v>
      </c>
    </row>
    <row r="1096" spans="1:36" x14ac:dyDescent="0.25">
      <c r="A1096" s="200" t="s">
        <v>255</v>
      </c>
      <c r="B1096" s="177" t="s">
        <v>348</v>
      </c>
      <c r="C1096" s="177">
        <v>12</v>
      </c>
      <c r="D1096" s="177">
        <v>3</v>
      </c>
      <c r="E1096" s="183" t="s">
        <v>495</v>
      </c>
      <c r="F1096" s="174"/>
      <c r="G1096" s="183" t="s">
        <v>495</v>
      </c>
      <c r="H1096" s="174"/>
      <c r="I1096" s="183" t="s">
        <v>495</v>
      </c>
      <c r="J1096" s="175"/>
      <c r="K1096" s="175"/>
      <c r="L1096" s="183" t="s">
        <v>495</v>
      </c>
      <c r="M1096" s="174"/>
      <c r="N1096" s="183" t="s">
        <v>495</v>
      </c>
      <c r="O1096" s="174"/>
      <c r="P1096" s="183" t="s">
        <v>495</v>
      </c>
      <c r="Q1096" s="175"/>
      <c r="R1096" s="175"/>
      <c r="S1096" s="183" t="s">
        <v>495</v>
      </c>
      <c r="T1096" s="174"/>
      <c r="U1096" s="183" t="s">
        <v>495</v>
      </c>
      <c r="V1096" s="174"/>
      <c r="W1096" s="183" t="s">
        <v>495</v>
      </c>
      <c r="X1096" s="175"/>
      <c r="Y1096" s="175"/>
      <c r="Z1096" s="183" t="s">
        <v>495</v>
      </c>
      <c r="AA1096" s="174"/>
      <c r="AB1096" s="183" t="s">
        <v>495</v>
      </c>
      <c r="AC1096" s="174"/>
      <c r="AD1096" s="183" t="s">
        <v>495</v>
      </c>
      <c r="AE1096" s="175"/>
      <c r="AF1096" s="176"/>
      <c r="AG1096" s="185"/>
      <c r="AH1096" s="185"/>
      <c r="AI1096" s="201"/>
      <c r="AJ1096" s="273">
        <f ca="1">(COUNTA(OFFSET(D1096,0,WEEKDAY($A$3,2)):AF1096))+IF(AND((_xlfn.DAYS((EOMONTH($A$3,0)),$A$3)=27),(WEEKDAY($A$3,2))=1),0,(COUNTA(E1096:(OFFSET(D1096,0,(_xlfn.DAYS((EOMONTH($A$3,0)),$A$3))+(WEEKDAY($A$3,2))-28)))))</f>
        <v>12</v>
      </c>
    </row>
    <row r="1097" spans="1:36" x14ac:dyDescent="0.25">
      <c r="A1097" s="200" t="s">
        <v>255</v>
      </c>
      <c r="B1097" s="177" t="s">
        <v>349</v>
      </c>
      <c r="C1097" s="177">
        <v>12</v>
      </c>
      <c r="D1097" s="177">
        <v>685</v>
      </c>
      <c r="E1097" s="183" t="s">
        <v>495</v>
      </c>
      <c r="F1097" s="174"/>
      <c r="G1097" s="183" t="s">
        <v>495</v>
      </c>
      <c r="H1097" s="174"/>
      <c r="I1097" s="183" t="s">
        <v>495</v>
      </c>
      <c r="J1097" s="175"/>
      <c r="K1097" s="175"/>
      <c r="L1097" s="183" t="s">
        <v>495</v>
      </c>
      <c r="M1097" s="174"/>
      <c r="N1097" s="183" t="s">
        <v>495</v>
      </c>
      <c r="O1097" s="174"/>
      <c r="P1097" s="183" t="s">
        <v>495</v>
      </c>
      <c r="Q1097" s="175"/>
      <c r="R1097" s="175"/>
      <c r="S1097" s="183" t="s">
        <v>495</v>
      </c>
      <c r="T1097" s="174"/>
      <c r="U1097" s="183" t="s">
        <v>495</v>
      </c>
      <c r="V1097" s="174"/>
      <c r="W1097" s="183" t="s">
        <v>495</v>
      </c>
      <c r="X1097" s="175"/>
      <c r="Y1097" s="175"/>
      <c r="Z1097" s="183" t="s">
        <v>495</v>
      </c>
      <c r="AA1097" s="174"/>
      <c r="AB1097" s="183" t="s">
        <v>495</v>
      </c>
      <c r="AC1097" s="174"/>
      <c r="AD1097" s="183" t="s">
        <v>495</v>
      </c>
      <c r="AE1097" s="175"/>
      <c r="AF1097" s="176"/>
      <c r="AG1097" s="185"/>
      <c r="AH1097" s="185"/>
      <c r="AI1097" s="201"/>
      <c r="AJ1097" s="273">
        <f ca="1">(COUNTA(OFFSET(D1097,0,WEEKDAY($A$3,2)):AF1097))+IF(AND((_xlfn.DAYS((EOMONTH($A$3,0)),$A$3)=27),(WEEKDAY($A$3,2))=1),0,(COUNTA(E1097:(OFFSET(D1097,0,(_xlfn.DAYS((EOMONTH($A$3,0)),$A$3))+(WEEKDAY($A$3,2))-28)))))</f>
        <v>12</v>
      </c>
    </row>
    <row r="1098" spans="1:36" x14ac:dyDescent="0.25">
      <c r="A1098" s="200" t="s">
        <v>255</v>
      </c>
      <c r="B1098" s="177" t="s">
        <v>350</v>
      </c>
      <c r="C1098" s="177">
        <v>4</v>
      </c>
      <c r="D1098" s="177">
        <v>1166</v>
      </c>
      <c r="E1098" s="183" t="s">
        <v>495</v>
      </c>
      <c r="F1098" s="174"/>
      <c r="G1098" s="174"/>
      <c r="H1098" s="174"/>
      <c r="I1098" s="174"/>
      <c r="J1098" s="175"/>
      <c r="K1098" s="175"/>
      <c r="L1098" s="183" t="s">
        <v>495</v>
      </c>
      <c r="M1098" s="174"/>
      <c r="N1098" s="174"/>
      <c r="O1098" s="174"/>
      <c r="P1098" s="174"/>
      <c r="Q1098" s="175"/>
      <c r="R1098" s="175"/>
      <c r="S1098" s="183" t="s">
        <v>495</v>
      </c>
      <c r="T1098" s="174"/>
      <c r="U1098" s="174"/>
      <c r="V1098" s="174"/>
      <c r="W1098" s="174"/>
      <c r="X1098" s="175"/>
      <c r="Y1098" s="175"/>
      <c r="Z1098" s="183" t="s">
        <v>495</v>
      </c>
      <c r="AA1098" s="174"/>
      <c r="AB1098" s="174"/>
      <c r="AC1098" s="174"/>
      <c r="AD1098" s="174"/>
      <c r="AE1098" s="175"/>
      <c r="AF1098" s="176"/>
      <c r="AG1098" s="185"/>
      <c r="AH1098" s="185"/>
      <c r="AI1098" s="201"/>
      <c r="AJ1098" s="273">
        <f ca="1">(COUNTA(OFFSET(D1098,0,WEEKDAY($A$3,2)):AF1098))+IF(AND((_xlfn.DAYS((EOMONTH($A$3,0)),$A$3)=27),(WEEKDAY($A$3,2))=1),0,(COUNTA(E1098:(OFFSET(D1098,0,(_xlfn.DAYS((EOMONTH($A$3,0)),$A$3))+(WEEKDAY($A$3,2))-28)))))</f>
        <v>4</v>
      </c>
    </row>
    <row r="1099" spans="1:36" x14ac:dyDescent="0.25">
      <c r="A1099" s="200" t="s">
        <v>255</v>
      </c>
      <c r="B1099" s="177" t="s">
        <v>350</v>
      </c>
      <c r="C1099" s="177">
        <v>12</v>
      </c>
      <c r="D1099" s="177">
        <v>1703</v>
      </c>
      <c r="E1099" s="183" t="s">
        <v>495</v>
      </c>
      <c r="F1099" s="174"/>
      <c r="G1099" s="183" t="s">
        <v>495</v>
      </c>
      <c r="H1099" s="174"/>
      <c r="I1099" s="183" t="s">
        <v>495</v>
      </c>
      <c r="J1099" s="175"/>
      <c r="K1099" s="175"/>
      <c r="L1099" s="183" t="s">
        <v>495</v>
      </c>
      <c r="M1099" s="174"/>
      <c r="N1099" s="183" t="s">
        <v>495</v>
      </c>
      <c r="O1099" s="174"/>
      <c r="P1099" s="183" t="s">
        <v>495</v>
      </c>
      <c r="Q1099" s="175"/>
      <c r="R1099" s="175"/>
      <c r="S1099" s="183" t="s">
        <v>495</v>
      </c>
      <c r="T1099" s="174"/>
      <c r="U1099" s="183" t="s">
        <v>495</v>
      </c>
      <c r="V1099" s="174"/>
      <c r="W1099" s="183" t="s">
        <v>495</v>
      </c>
      <c r="X1099" s="175"/>
      <c r="Y1099" s="175"/>
      <c r="Z1099" s="183" t="s">
        <v>495</v>
      </c>
      <c r="AA1099" s="174"/>
      <c r="AB1099" s="183" t="s">
        <v>495</v>
      </c>
      <c r="AC1099" s="174"/>
      <c r="AD1099" s="183" t="s">
        <v>495</v>
      </c>
      <c r="AE1099" s="175"/>
      <c r="AF1099" s="176"/>
      <c r="AG1099" s="185"/>
      <c r="AH1099" s="185"/>
      <c r="AI1099" s="201"/>
      <c r="AJ1099" s="273">
        <f ca="1">(COUNTA(OFFSET(D1099,0,WEEKDAY($A$3,2)):AF1099))+IF(AND((_xlfn.DAYS((EOMONTH($A$3,0)),$A$3)=27),(WEEKDAY($A$3,2))=1),0,(COUNTA(E1099:(OFFSET(D1099,0,(_xlfn.DAYS((EOMONTH($A$3,0)),$A$3))+(WEEKDAY($A$3,2))-28)))))</f>
        <v>12</v>
      </c>
    </row>
    <row r="1100" spans="1:36" x14ac:dyDescent="0.25">
      <c r="A1100" s="200" t="s">
        <v>255</v>
      </c>
      <c r="B1100" s="177" t="s">
        <v>391</v>
      </c>
      <c r="C1100" s="177">
        <v>1</v>
      </c>
      <c r="D1100" s="177">
        <v>1360</v>
      </c>
      <c r="E1100" s="183" t="s">
        <v>495</v>
      </c>
      <c r="F1100" s="174"/>
      <c r="G1100" s="174"/>
      <c r="H1100" s="174"/>
      <c r="I1100" s="174"/>
      <c r="J1100" s="175"/>
      <c r="K1100" s="175"/>
      <c r="L1100" s="174"/>
      <c r="M1100" s="174"/>
      <c r="N1100" s="174"/>
      <c r="O1100" s="174"/>
      <c r="P1100" s="174"/>
      <c r="Q1100" s="175"/>
      <c r="R1100" s="175"/>
      <c r="S1100" s="174"/>
      <c r="T1100" s="174"/>
      <c r="U1100" s="174"/>
      <c r="V1100" s="174"/>
      <c r="W1100" s="174"/>
      <c r="X1100" s="175"/>
      <c r="Y1100" s="175"/>
      <c r="Z1100" s="174"/>
      <c r="AA1100" s="174"/>
      <c r="AB1100" s="174"/>
      <c r="AC1100" s="174"/>
      <c r="AD1100" s="174"/>
      <c r="AE1100" s="175"/>
      <c r="AF1100" s="176"/>
      <c r="AG1100" s="185"/>
      <c r="AH1100" s="185"/>
      <c r="AI1100" s="201"/>
      <c r="AJ1100" s="273">
        <f ca="1">(COUNTA(OFFSET(D1100,0,WEEKDAY($A$3,2)):AF1100))+IF(AND((_xlfn.DAYS((EOMONTH($A$3,0)),$A$3)=27),(WEEKDAY($A$3,2))=1),0,(COUNTA(E1100:(OFFSET(D1100,0,(_xlfn.DAYS((EOMONTH($A$3,0)),$A$3))+(WEEKDAY($A$3,2))-28)))))</f>
        <v>1</v>
      </c>
    </row>
    <row r="1101" spans="1:36" x14ac:dyDescent="0.25">
      <c r="A1101" s="200" t="s">
        <v>308</v>
      </c>
      <c r="B1101" s="177" t="s">
        <v>346</v>
      </c>
      <c r="C1101" s="177">
        <v>4</v>
      </c>
      <c r="D1101" s="177">
        <v>8</v>
      </c>
      <c r="E1101" s="183" t="s">
        <v>495</v>
      </c>
      <c r="F1101" s="174"/>
      <c r="G1101" s="174"/>
      <c r="H1101" s="174"/>
      <c r="I1101" s="174"/>
      <c r="J1101" s="175"/>
      <c r="K1101" s="175"/>
      <c r="L1101" s="183" t="s">
        <v>495</v>
      </c>
      <c r="M1101" s="174"/>
      <c r="N1101" s="174"/>
      <c r="O1101" s="174"/>
      <c r="P1101" s="174"/>
      <c r="Q1101" s="175"/>
      <c r="R1101" s="175"/>
      <c r="S1101" s="183" t="s">
        <v>495</v>
      </c>
      <c r="T1101" s="174"/>
      <c r="U1101" s="174"/>
      <c r="V1101" s="174"/>
      <c r="W1101" s="174"/>
      <c r="X1101" s="175"/>
      <c r="Y1101" s="175"/>
      <c r="Z1101" s="183" t="s">
        <v>495</v>
      </c>
      <c r="AA1101" s="174"/>
      <c r="AB1101" s="174"/>
      <c r="AC1101" s="174"/>
      <c r="AD1101" s="174"/>
      <c r="AE1101" s="175"/>
      <c r="AF1101" s="176"/>
      <c r="AG1101" s="185"/>
      <c r="AH1101" s="185"/>
      <c r="AI1101" s="201"/>
      <c r="AJ1101" s="273">
        <f ca="1">(COUNTA(OFFSET(D1101,0,WEEKDAY($A$3,2)):AF1101))+IF(AND((_xlfn.DAYS((EOMONTH($A$3,0)),$A$3)=27),(WEEKDAY($A$3,2))=1),0,(COUNTA(E1101:(OFFSET(D1101,0,(_xlfn.DAYS((EOMONTH($A$3,0)),$A$3))+(WEEKDAY($A$3,2))-28)))))</f>
        <v>4</v>
      </c>
    </row>
    <row r="1102" spans="1:36" x14ac:dyDescent="0.25">
      <c r="A1102" s="200" t="s">
        <v>308</v>
      </c>
      <c r="B1102" s="177" t="s">
        <v>347</v>
      </c>
      <c r="C1102" s="177">
        <v>4</v>
      </c>
      <c r="D1102" s="177">
        <v>2</v>
      </c>
      <c r="E1102" s="183" t="s">
        <v>495</v>
      </c>
      <c r="F1102" s="174"/>
      <c r="G1102" s="174"/>
      <c r="H1102" s="174"/>
      <c r="I1102" s="174"/>
      <c r="J1102" s="175"/>
      <c r="K1102" s="175"/>
      <c r="L1102" s="183" t="s">
        <v>495</v>
      </c>
      <c r="M1102" s="174"/>
      <c r="N1102" s="174"/>
      <c r="O1102" s="174"/>
      <c r="P1102" s="174"/>
      <c r="Q1102" s="175"/>
      <c r="R1102" s="175"/>
      <c r="S1102" s="183" t="s">
        <v>495</v>
      </c>
      <c r="T1102" s="174"/>
      <c r="U1102" s="174"/>
      <c r="V1102" s="174"/>
      <c r="W1102" s="174"/>
      <c r="X1102" s="175"/>
      <c r="Y1102" s="175"/>
      <c r="Z1102" s="183" t="s">
        <v>495</v>
      </c>
      <c r="AA1102" s="174"/>
      <c r="AB1102" s="174"/>
      <c r="AC1102" s="174"/>
      <c r="AD1102" s="174"/>
      <c r="AE1102" s="175"/>
      <c r="AF1102" s="176"/>
      <c r="AG1102" s="185"/>
      <c r="AH1102" s="185"/>
      <c r="AI1102" s="201"/>
      <c r="AJ1102" s="273">
        <f ca="1">(COUNTA(OFFSET(D1102,0,WEEKDAY($A$3,2)):AF1102))+IF(AND((_xlfn.DAYS((EOMONTH($A$3,0)),$A$3)=27),(WEEKDAY($A$3,2))=1),0,(COUNTA(E1102:(OFFSET(D1102,0,(_xlfn.DAYS((EOMONTH($A$3,0)),$A$3))+(WEEKDAY($A$3,2))-28)))))</f>
        <v>4</v>
      </c>
    </row>
    <row r="1103" spans="1:36" x14ac:dyDescent="0.25">
      <c r="A1103" s="200" t="s">
        <v>308</v>
      </c>
      <c r="B1103" s="177" t="s">
        <v>350</v>
      </c>
      <c r="C1103" s="177">
        <v>4</v>
      </c>
      <c r="D1103" s="177">
        <v>83</v>
      </c>
      <c r="E1103" s="183" t="s">
        <v>495</v>
      </c>
      <c r="F1103" s="174"/>
      <c r="G1103" s="174"/>
      <c r="H1103" s="174"/>
      <c r="I1103" s="174"/>
      <c r="J1103" s="175"/>
      <c r="K1103" s="175"/>
      <c r="L1103" s="183" t="s">
        <v>495</v>
      </c>
      <c r="M1103" s="174"/>
      <c r="N1103" s="174"/>
      <c r="O1103" s="174"/>
      <c r="P1103" s="174"/>
      <c r="Q1103" s="175"/>
      <c r="R1103" s="175"/>
      <c r="S1103" s="183" t="s">
        <v>495</v>
      </c>
      <c r="T1103" s="174"/>
      <c r="U1103" s="174"/>
      <c r="V1103" s="174"/>
      <c r="W1103" s="174"/>
      <c r="X1103" s="175"/>
      <c r="Y1103" s="175"/>
      <c r="Z1103" s="183" t="s">
        <v>495</v>
      </c>
      <c r="AA1103" s="174"/>
      <c r="AB1103" s="174"/>
      <c r="AC1103" s="174"/>
      <c r="AD1103" s="174"/>
      <c r="AE1103" s="175"/>
      <c r="AF1103" s="176"/>
      <c r="AG1103" s="185"/>
      <c r="AH1103" s="185"/>
      <c r="AI1103" s="201"/>
      <c r="AJ1103" s="273">
        <f ca="1">(COUNTA(OFFSET(D1103,0,WEEKDAY($A$3,2)):AF1103))+IF(AND((_xlfn.DAYS((EOMONTH($A$3,0)),$A$3)=27),(WEEKDAY($A$3,2))=1),0,(COUNTA(E1103:(OFFSET(D1103,0,(_xlfn.DAYS((EOMONTH($A$3,0)),$A$3))+(WEEKDAY($A$3,2))-28)))))</f>
        <v>4</v>
      </c>
    </row>
    <row r="1104" spans="1:36" x14ac:dyDescent="0.25">
      <c r="A1104" s="200" t="s">
        <v>308</v>
      </c>
      <c r="B1104" s="177" t="s">
        <v>391</v>
      </c>
      <c r="C1104" s="177">
        <v>1</v>
      </c>
      <c r="D1104" s="177">
        <v>90</v>
      </c>
      <c r="E1104" s="183" t="s">
        <v>495</v>
      </c>
      <c r="F1104" s="174"/>
      <c r="G1104" s="174"/>
      <c r="H1104" s="174"/>
      <c r="I1104" s="174"/>
      <c r="J1104" s="175"/>
      <c r="K1104" s="175"/>
      <c r="L1104" s="174"/>
      <c r="M1104" s="174"/>
      <c r="N1104" s="174"/>
      <c r="O1104" s="174"/>
      <c r="P1104" s="174"/>
      <c r="Q1104" s="175"/>
      <c r="R1104" s="175"/>
      <c r="S1104" s="174"/>
      <c r="T1104" s="174"/>
      <c r="U1104" s="174"/>
      <c r="V1104" s="174"/>
      <c r="W1104" s="174"/>
      <c r="X1104" s="175"/>
      <c r="Y1104" s="175"/>
      <c r="Z1104" s="174"/>
      <c r="AA1104" s="174"/>
      <c r="AB1104" s="174"/>
      <c r="AC1104" s="174"/>
      <c r="AD1104" s="174"/>
      <c r="AE1104" s="175"/>
      <c r="AF1104" s="176"/>
      <c r="AG1104" s="185"/>
      <c r="AH1104" s="185"/>
      <c r="AI1104" s="201"/>
      <c r="AJ1104" s="273">
        <f ca="1">(COUNTA(OFFSET(D1104,0,WEEKDAY($A$3,2)):AF1104))+IF(AND((_xlfn.DAYS((EOMONTH($A$3,0)),$A$3)=27),(WEEKDAY($A$3,2))=1),0,(COUNTA(E1104:(OFFSET(D1104,0,(_xlfn.DAYS((EOMONTH($A$3,0)),$A$3))+(WEEKDAY($A$3,2))-28)))))</f>
        <v>1</v>
      </c>
    </row>
    <row r="1105" spans="1:36" x14ac:dyDescent="0.25">
      <c r="A1105" s="200" t="s">
        <v>239</v>
      </c>
      <c r="B1105" s="177" t="s">
        <v>346</v>
      </c>
      <c r="C1105" s="177">
        <v>4</v>
      </c>
      <c r="D1105" s="177">
        <v>12</v>
      </c>
      <c r="E1105" s="183" t="s">
        <v>495</v>
      </c>
      <c r="F1105" s="174"/>
      <c r="G1105" s="174"/>
      <c r="H1105" s="174"/>
      <c r="I1105" s="174"/>
      <c r="J1105" s="175"/>
      <c r="K1105" s="175"/>
      <c r="L1105" s="183" t="s">
        <v>495</v>
      </c>
      <c r="M1105" s="174"/>
      <c r="N1105" s="174"/>
      <c r="O1105" s="174"/>
      <c r="P1105" s="174"/>
      <c r="Q1105" s="175"/>
      <c r="R1105" s="175"/>
      <c r="S1105" s="183" t="s">
        <v>495</v>
      </c>
      <c r="T1105" s="174"/>
      <c r="U1105" s="174"/>
      <c r="V1105" s="174"/>
      <c r="W1105" s="174"/>
      <c r="X1105" s="175"/>
      <c r="Y1105" s="175"/>
      <c r="Z1105" s="183" t="s">
        <v>495</v>
      </c>
      <c r="AA1105" s="174"/>
      <c r="AB1105" s="174"/>
      <c r="AC1105" s="174"/>
      <c r="AD1105" s="174"/>
      <c r="AE1105" s="175"/>
      <c r="AF1105" s="176"/>
      <c r="AG1105" s="185"/>
      <c r="AH1105" s="185"/>
      <c r="AI1105" s="201"/>
      <c r="AJ1105" s="273">
        <f ca="1">(COUNTA(OFFSET(D1105,0,WEEKDAY($A$3,2)):AF1105))+IF(AND((_xlfn.DAYS((EOMONTH($A$3,0)),$A$3)=27),(WEEKDAY($A$3,2))=1),0,(COUNTA(E1105:(OFFSET(D1105,0,(_xlfn.DAYS((EOMONTH($A$3,0)),$A$3))+(WEEKDAY($A$3,2))-28)))))</f>
        <v>4</v>
      </c>
    </row>
    <row r="1106" spans="1:36" x14ac:dyDescent="0.25">
      <c r="A1106" s="200" t="s">
        <v>239</v>
      </c>
      <c r="B1106" s="177" t="s">
        <v>347</v>
      </c>
      <c r="C1106" s="177">
        <v>4</v>
      </c>
      <c r="D1106" s="177">
        <v>1</v>
      </c>
      <c r="E1106" s="183" t="s">
        <v>495</v>
      </c>
      <c r="F1106" s="174"/>
      <c r="G1106" s="174"/>
      <c r="H1106" s="174"/>
      <c r="I1106" s="174"/>
      <c r="J1106" s="175"/>
      <c r="K1106" s="175"/>
      <c r="L1106" s="183" t="s">
        <v>495</v>
      </c>
      <c r="M1106" s="174"/>
      <c r="N1106" s="174"/>
      <c r="O1106" s="174"/>
      <c r="P1106" s="174"/>
      <c r="Q1106" s="175"/>
      <c r="R1106" s="175"/>
      <c r="S1106" s="183" t="s">
        <v>495</v>
      </c>
      <c r="T1106" s="174"/>
      <c r="U1106" s="174"/>
      <c r="V1106" s="174"/>
      <c r="W1106" s="174"/>
      <c r="X1106" s="175"/>
      <c r="Y1106" s="175"/>
      <c r="Z1106" s="183" t="s">
        <v>495</v>
      </c>
      <c r="AA1106" s="174"/>
      <c r="AB1106" s="174"/>
      <c r="AC1106" s="174"/>
      <c r="AD1106" s="174"/>
      <c r="AE1106" s="175"/>
      <c r="AF1106" s="176"/>
      <c r="AG1106" s="185"/>
      <c r="AH1106" s="185"/>
      <c r="AI1106" s="201"/>
      <c r="AJ1106" s="273">
        <f ca="1">(COUNTA(OFFSET(D1106,0,WEEKDAY($A$3,2)):AF1106))+IF(AND((_xlfn.DAYS((EOMONTH($A$3,0)),$A$3)=27),(WEEKDAY($A$3,2))=1),0,(COUNTA(E1106:(OFFSET(D1106,0,(_xlfn.DAYS((EOMONTH($A$3,0)),$A$3))+(WEEKDAY($A$3,2))-28)))))</f>
        <v>4</v>
      </c>
    </row>
    <row r="1107" spans="1:36" x14ac:dyDescent="0.25">
      <c r="A1107" s="200" t="s">
        <v>239</v>
      </c>
      <c r="B1107" s="177" t="s">
        <v>350</v>
      </c>
      <c r="C1107" s="177">
        <v>2</v>
      </c>
      <c r="D1107" s="177">
        <v>400</v>
      </c>
      <c r="E1107" s="183" t="s">
        <v>495</v>
      </c>
      <c r="F1107" s="174"/>
      <c r="G1107" s="174"/>
      <c r="H1107" s="174"/>
      <c r="I1107" s="174"/>
      <c r="J1107" s="175"/>
      <c r="K1107" s="175"/>
      <c r="L1107" s="174"/>
      <c r="M1107" s="174"/>
      <c r="N1107" s="174"/>
      <c r="O1107" s="174"/>
      <c r="P1107" s="174"/>
      <c r="Q1107" s="175"/>
      <c r="R1107" s="175"/>
      <c r="S1107" s="183" t="s">
        <v>495</v>
      </c>
      <c r="T1107" s="174"/>
      <c r="U1107" s="174"/>
      <c r="V1107" s="174"/>
      <c r="W1107" s="174"/>
      <c r="X1107" s="175"/>
      <c r="Y1107" s="175"/>
      <c r="Z1107" s="174"/>
      <c r="AA1107" s="174"/>
      <c r="AB1107" s="174"/>
      <c r="AC1107" s="174"/>
      <c r="AD1107" s="174"/>
      <c r="AE1107" s="175"/>
      <c r="AF1107" s="176"/>
      <c r="AG1107" s="185"/>
      <c r="AH1107" s="185"/>
      <c r="AI1107" s="201"/>
      <c r="AJ1107" s="273">
        <f ca="1">(COUNTA(OFFSET(D1107,0,WEEKDAY($A$3,2)):AF1107))+IF(AND((_xlfn.DAYS((EOMONTH($A$3,0)),$A$3)=27),(WEEKDAY($A$3,2))=1),0,(COUNTA(E1107:(OFFSET(D1107,0,(_xlfn.DAYS((EOMONTH($A$3,0)),$A$3))+(WEEKDAY($A$3,2))-28)))))</f>
        <v>2</v>
      </c>
    </row>
    <row r="1108" spans="1:36" x14ac:dyDescent="0.25">
      <c r="A1108" s="200" t="s">
        <v>239</v>
      </c>
      <c r="B1108" s="177" t="s">
        <v>391</v>
      </c>
      <c r="C1108" s="177">
        <v>1</v>
      </c>
      <c r="D1108" s="177">
        <v>800</v>
      </c>
      <c r="E1108" s="183" t="s">
        <v>495</v>
      </c>
      <c r="F1108" s="174"/>
      <c r="G1108" s="174"/>
      <c r="H1108" s="174"/>
      <c r="I1108" s="174"/>
      <c r="J1108" s="175"/>
      <c r="K1108" s="175"/>
      <c r="L1108" s="174"/>
      <c r="M1108" s="174"/>
      <c r="N1108" s="174"/>
      <c r="O1108" s="174"/>
      <c r="P1108" s="174"/>
      <c r="Q1108" s="175"/>
      <c r="R1108" s="175"/>
      <c r="S1108" s="174"/>
      <c r="T1108" s="174"/>
      <c r="U1108" s="174"/>
      <c r="V1108" s="174"/>
      <c r="W1108" s="174"/>
      <c r="X1108" s="175"/>
      <c r="Y1108" s="175"/>
      <c r="Z1108" s="174"/>
      <c r="AA1108" s="174"/>
      <c r="AB1108" s="174"/>
      <c r="AC1108" s="174"/>
      <c r="AD1108" s="174"/>
      <c r="AE1108" s="175"/>
      <c r="AF1108" s="176"/>
      <c r="AG1108" s="185"/>
      <c r="AH1108" s="185"/>
      <c r="AI1108" s="201"/>
      <c r="AJ1108" s="273">
        <f ca="1">(COUNTA(OFFSET(D1108,0,WEEKDAY($A$3,2)):AF1108))+IF(AND((_xlfn.DAYS((EOMONTH($A$3,0)),$A$3)=27),(WEEKDAY($A$3,2))=1),0,(COUNTA(E1108:(OFFSET(D1108,0,(_xlfn.DAYS((EOMONTH($A$3,0)),$A$3))+(WEEKDAY($A$3,2))-28)))))</f>
        <v>1</v>
      </c>
    </row>
    <row r="1109" spans="1:36" x14ac:dyDescent="0.25">
      <c r="A1109" s="200" t="s">
        <v>240</v>
      </c>
      <c r="B1109" s="177" t="s">
        <v>346</v>
      </c>
      <c r="C1109" s="177">
        <v>4</v>
      </c>
      <c r="D1109" s="177">
        <v>15</v>
      </c>
      <c r="E1109" s="183" t="s">
        <v>495</v>
      </c>
      <c r="F1109" s="174"/>
      <c r="G1109" s="174"/>
      <c r="H1109" s="174"/>
      <c r="I1109" s="174"/>
      <c r="J1109" s="175"/>
      <c r="K1109" s="175"/>
      <c r="L1109" s="183" t="s">
        <v>495</v>
      </c>
      <c r="M1109" s="174"/>
      <c r="N1109" s="174"/>
      <c r="O1109" s="174"/>
      <c r="P1109" s="174"/>
      <c r="Q1109" s="175"/>
      <c r="R1109" s="175"/>
      <c r="S1109" s="183" t="s">
        <v>495</v>
      </c>
      <c r="T1109" s="174"/>
      <c r="U1109" s="174"/>
      <c r="V1109" s="174"/>
      <c r="W1109" s="174"/>
      <c r="X1109" s="175"/>
      <c r="Y1109" s="175"/>
      <c r="Z1109" s="183" t="s">
        <v>495</v>
      </c>
      <c r="AA1109" s="174"/>
      <c r="AB1109" s="174"/>
      <c r="AC1109" s="174"/>
      <c r="AD1109" s="174"/>
      <c r="AE1109" s="175"/>
      <c r="AF1109" s="176"/>
      <c r="AG1109" s="185"/>
      <c r="AH1109" s="185"/>
      <c r="AI1109" s="201"/>
      <c r="AJ1109" s="273">
        <f ca="1">(COUNTA(OFFSET(D1109,0,WEEKDAY($A$3,2)):AF1109))+IF(AND((_xlfn.DAYS((EOMONTH($A$3,0)),$A$3)=27),(WEEKDAY($A$3,2))=1),0,(COUNTA(E1109:(OFFSET(D1109,0,(_xlfn.DAYS((EOMONTH($A$3,0)),$A$3))+(WEEKDAY($A$3,2))-28)))))</f>
        <v>4</v>
      </c>
    </row>
    <row r="1110" spans="1:36" x14ac:dyDescent="0.25">
      <c r="A1110" s="200" t="s">
        <v>240</v>
      </c>
      <c r="B1110" s="177" t="s">
        <v>347</v>
      </c>
      <c r="C1110" s="177">
        <v>4</v>
      </c>
      <c r="D1110" s="177">
        <v>1</v>
      </c>
      <c r="E1110" s="183" t="s">
        <v>495</v>
      </c>
      <c r="F1110" s="174"/>
      <c r="G1110" s="174"/>
      <c r="H1110" s="174"/>
      <c r="I1110" s="174"/>
      <c r="J1110" s="175"/>
      <c r="K1110" s="175"/>
      <c r="L1110" s="183" t="s">
        <v>495</v>
      </c>
      <c r="M1110" s="174"/>
      <c r="N1110" s="174"/>
      <c r="O1110" s="174"/>
      <c r="P1110" s="174"/>
      <c r="Q1110" s="175"/>
      <c r="R1110" s="175"/>
      <c r="S1110" s="183" t="s">
        <v>495</v>
      </c>
      <c r="T1110" s="174"/>
      <c r="U1110" s="174"/>
      <c r="V1110" s="174"/>
      <c r="W1110" s="174"/>
      <c r="X1110" s="175"/>
      <c r="Y1110" s="175"/>
      <c r="Z1110" s="183" t="s">
        <v>495</v>
      </c>
      <c r="AA1110" s="174"/>
      <c r="AB1110" s="174"/>
      <c r="AC1110" s="174"/>
      <c r="AD1110" s="174"/>
      <c r="AE1110" s="175"/>
      <c r="AF1110" s="176"/>
      <c r="AG1110" s="185"/>
      <c r="AH1110" s="185"/>
      <c r="AI1110" s="201"/>
      <c r="AJ1110" s="273">
        <f ca="1">(COUNTA(OFFSET(D1110,0,WEEKDAY($A$3,2)):AF1110))+IF(AND((_xlfn.DAYS((EOMONTH($A$3,0)),$A$3)=27),(WEEKDAY($A$3,2))=1),0,(COUNTA(E1110:(OFFSET(D1110,0,(_xlfn.DAYS((EOMONTH($A$3,0)),$A$3))+(WEEKDAY($A$3,2))-28)))))</f>
        <v>4</v>
      </c>
    </row>
    <row r="1111" spans="1:36" x14ac:dyDescent="0.25">
      <c r="A1111" s="200" t="s">
        <v>240</v>
      </c>
      <c r="B1111" s="177" t="s">
        <v>350</v>
      </c>
      <c r="C1111" s="177">
        <v>2</v>
      </c>
      <c r="D1111" s="177">
        <v>309</v>
      </c>
      <c r="E1111" s="183" t="s">
        <v>495</v>
      </c>
      <c r="F1111" s="174"/>
      <c r="G1111" s="174"/>
      <c r="H1111" s="174"/>
      <c r="I1111" s="174"/>
      <c r="J1111" s="175"/>
      <c r="K1111" s="175"/>
      <c r="L1111" s="174"/>
      <c r="M1111" s="174"/>
      <c r="N1111" s="174"/>
      <c r="O1111" s="174"/>
      <c r="P1111" s="174"/>
      <c r="Q1111" s="175"/>
      <c r="R1111" s="175"/>
      <c r="S1111" s="183" t="s">
        <v>495</v>
      </c>
      <c r="T1111" s="174"/>
      <c r="U1111" s="174"/>
      <c r="V1111" s="174"/>
      <c r="W1111" s="174"/>
      <c r="X1111" s="175"/>
      <c r="Y1111" s="175"/>
      <c r="Z1111" s="174"/>
      <c r="AA1111" s="174"/>
      <c r="AB1111" s="174"/>
      <c r="AC1111" s="174"/>
      <c r="AD1111" s="174"/>
      <c r="AE1111" s="175"/>
      <c r="AF1111" s="176"/>
      <c r="AG1111" s="185"/>
      <c r="AH1111" s="185"/>
      <c r="AI1111" s="201"/>
      <c r="AJ1111" s="273">
        <f ca="1">(COUNTA(OFFSET(D1111,0,WEEKDAY($A$3,2)):AF1111))+IF(AND((_xlfn.DAYS((EOMONTH($A$3,0)),$A$3)=27),(WEEKDAY($A$3,2))=1),0,(COUNTA(E1111:(OFFSET(D1111,0,(_xlfn.DAYS((EOMONTH($A$3,0)),$A$3))+(WEEKDAY($A$3,2))-28)))))</f>
        <v>2</v>
      </c>
    </row>
    <row r="1112" spans="1:36" x14ac:dyDescent="0.25">
      <c r="A1112" s="200" t="s">
        <v>240</v>
      </c>
      <c r="B1112" s="177" t="s">
        <v>391</v>
      </c>
      <c r="C1112" s="177">
        <v>1</v>
      </c>
      <c r="D1112" s="177">
        <v>515</v>
      </c>
      <c r="E1112" s="183" t="s">
        <v>495</v>
      </c>
      <c r="F1112" s="174"/>
      <c r="G1112" s="174"/>
      <c r="H1112" s="174"/>
      <c r="I1112" s="174"/>
      <c r="J1112" s="175"/>
      <c r="K1112" s="175"/>
      <c r="L1112" s="174"/>
      <c r="M1112" s="174"/>
      <c r="N1112" s="174"/>
      <c r="O1112" s="174"/>
      <c r="P1112" s="174"/>
      <c r="Q1112" s="175"/>
      <c r="R1112" s="175"/>
      <c r="S1112" s="174"/>
      <c r="T1112" s="174"/>
      <c r="U1112" s="174"/>
      <c r="V1112" s="174"/>
      <c r="W1112" s="174"/>
      <c r="X1112" s="175"/>
      <c r="Y1112" s="175"/>
      <c r="Z1112" s="174"/>
      <c r="AA1112" s="174"/>
      <c r="AB1112" s="174"/>
      <c r="AC1112" s="174"/>
      <c r="AD1112" s="174"/>
      <c r="AE1112" s="175"/>
      <c r="AF1112" s="176"/>
      <c r="AG1112" s="185"/>
      <c r="AH1112" s="185"/>
      <c r="AI1112" s="201"/>
      <c r="AJ1112" s="273">
        <f ca="1">(COUNTA(OFFSET(D1112,0,WEEKDAY($A$3,2)):AF1112))+IF(AND((_xlfn.DAYS((EOMONTH($A$3,0)),$A$3)=27),(WEEKDAY($A$3,2))=1),0,(COUNTA(E1112:(OFFSET(D1112,0,(_xlfn.DAYS((EOMONTH($A$3,0)),$A$3))+(WEEKDAY($A$3,2))-28)))))</f>
        <v>1</v>
      </c>
    </row>
    <row r="1113" spans="1:36" x14ac:dyDescent="0.25">
      <c r="A1113" s="200" t="s">
        <v>241</v>
      </c>
      <c r="B1113" s="177" t="s">
        <v>346</v>
      </c>
      <c r="C1113" s="177">
        <v>2</v>
      </c>
      <c r="D1113" s="177">
        <v>15</v>
      </c>
      <c r="E1113" s="183" t="s">
        <v>495</v>
      </c>
      <c r="F1113" s="174"/>
      <c r="G1113" s="174"/>
      <c r="H1113" s="174"/>
      <c r="I1113" s="174"/>
      <c r="J1113" s="175"/>
      <c r="K1113" s="175"/>
      <c r="L1113" s="174"/>
      <c r="M1113" s="174"/>
      <c r="N1113" s="174"/>
      <c r="O1113" s="174"/>
      <c r="P1113" s="174"/>
      <c r="Q1113" s="175"/>
      <c r="R1113" s="175"/>
      <c r="S1113" s="183" t="s">
        <v>495</v>
      </c>
      <c r="T1113" s="174"/>
      <c r="U1113" s="174"/>
      <c r="V1113" s="174"/>
      <c r="W1113" s="174"/>
      <c r="X1113" s="175"/>
      <c r="Y1113" s="175"/>
      <c r="Z1113" s="174"/>
      <c r="AA1113" s="174"/>
      <c r="AB1113" s="174"/>
      <c r="AC1113" s="174"/>
      <c r="AD1113" s="174"/>
      <c r="AE1113" s="175"/>
      <c r="AF1113" s="176"/>
      <c r="AG1113" s="185"/>
      <c r="AH1113" s="185"/>
      <c r="AI1113" s="201"/>
      <c r="AJ1113" s="273">
        <f ca="1">(COUNTA(OFFSET(D1113,0,WEEKDAY($A$3,2)):AF1113))+IF(AND((_xlfn.DAYS((EOMONTH($A$3,0)),$A$3)=27),(WEEKDAY($A$3,2))=1),0,(COUNTA(E1113:(OFFSET(D1113,0,(_xlfn.DAYS((EOMONTH($A$3,0)),$A$3))+(WEEKDAY($A$3,2))-28)))))</f>
        <v>2</v>
      </c>
    </row>
    <row r="1114" spans="1:36" x14ac:dyDescent="0.25">
      <c r="A1114" s="200" t="s">
        <v>241</v>
      </c>
      <c r="B1114" s="177" t="s">
        <v>347</v>
      </c>
      <c r="C1114" s="177">
        <v>4</v>
      </c>
      <c r="D1114" s="177">
        <v>1</v>
      </c>
      <c r="E1114" s="183" t="s">
        <v>495</v>
      </c>
      <c r="F1114" s="174"/>
      <c r="G1114" s="174"/>
      <c r="H1114" s="174"/>
      <c r="I1114" s="174"/>
      <c r="J1114" s="175"/>
      <c r="K1114" s="175"/>
      <c r="L1114" s="183" t="s">
        <v>495</v>
      </c>
      <c r="M1114" s="174"/>
      <c r="N1114" s="174"/>
      <c r="O1114" s="174"/>
      <c r="P1114" s="174"/>
      <c r="Q1114" s="175"/>
      <c r="R1114" s="175"/>
      <c r="S1114" s="183" t="s">
        <v>495</v>
      </c>
      <c r="T1114" s="174"/>
      <c r="U1114" s="174"/>
      <c r="V1114" s="174"/>
      <c r="W1114" s="174"/>
      <c r="X1114" s="175"/>
      <c r="Y1114" s="175"/>
      <c r="Z1114" s="183" t="s">
        <v>495</v>
      </c>
      <c r="AA1114" s="174"/>
      <c r="AB1114" s="174"/>
      <c r="AC1114" s="174"/>
      <c r="AD1114" s="174"/>
      <c r="AE1114" s="175"/>
      <c r="AF1114" s="176"/>
      <c r="AG1114" s="185"/>
      <c r="AH1114" s="185"/>
      <c r="AI1114" s="201"/>
      <c r="AJ1114" s="273">
        <f ca="1">(COUNTA(OFFSET(D1114,0,WEEKDAY($A$3,2)):AF1114))+IF(AND((_xlfn.DAYS((EOMONTH($A$3,0)),$A$3)=27),(WEEKDAY($A$3,2))=1),0,(COUNTA(E1114:(OFFSET(D1114,0,(_xlfn.DAYS((EOMONTH($A$3,0)),$A$3))+(WEEKDAY($A$3,2))-28)))))</f>
        <v>4</v>
      </c>
    </row>
    <row r="1115" spans="1:36" x14ac:dyDescent="0.25">
      <c r="A1115" s="200" t="s">
        <v>241</v>
      </c>
      <c r="B1115" s="177" t="s">
        <v>350</v>
      </c>
      <c r="C1115" s="177">
        <v>2</v>
      </c>
      <c r="D1115" s="177">
        <v>150</v>
      </c>
      <c r="E1115" s="183" t="s">
        <v>495</v>
      </c>
      <c r="F1115" s="174"/>
      <c r="G1115" s="174"/>
      <c r="H1115" s="174"/>
      <c r="I1115" s="174"/>
      <c r="J1115" s="175"/>
      <c r="K1115" s="175"/>
      <c r="L1115" s="174"/>
      <c r="M1115" s="174"/>
      <c r="N1115" s="174"/>
      <c r="O1115" s="174"/>
      <c r="P1115" s="174"/>
      <c r="Q1115" s="175"/>
      <c r="R1115" s="175"/>
      <c r="S1115" s="183" t="s">
        <v>495</v>
      </c>
      <c r="T1115" s="174"/>
      <c r="U1115" s="174"/>
      <c r="V1115" s="174"/>
      <c r="W1115" s="174"/>
      <c r="X1115" s="175"/>
      <c r="Y1115" s="175"/>
      <c r="Z1115" s="174"/>
      <c r="AA1115" s="174"/>
      <c r="AB1115" s="174"/>
      <c r="AC1115" s="174"/>
      <c r="AD1115" s="174"/>
      <c r="AE1115" s="175"/>
      <c r="AF1115" s="176"/>
      <c r="AG1115" s="185"/>
      <c r="AH1115" s="185"/>
      <c r="AI1115" s="201"/>
      <c r="AJ1115" s="273">
        <f ca="1">(COUNTA(OFFSET(D1115,0,WEEKDAY($A$3,2)):AF1115))+IF(AND((_xlfn.DAYS((EOMONTH($A$3,0)),$A$3)=27),(WEEKDAY($A$3,2))=1),0,(COUNTA(E1115:(OFFSET(D1115,0,(_xlfn.DAYS((EOMONTH($A$3,0)),$A$3))+(WEEKDAY($A$3,2))-28)))))</f>
        <v>2</v>
      </c>
    </row>
    <row r="1116" spans="1:36" x14ac:dyDescent="0.25">
      <c r="A1116" s="200" t="s">
        <v>241</v>
      </c>
      <c r="B1116" s="177" t="s">
        <v>391</v>
      </c>
      <c r="C1116" s="177">
        <v>1</v>
      </c>
      <c r="D1116" s="177">
        <v>300</v>
      </c>
      <c r="E1116" s="183" t="s">
        <v>495</v>
      </c>
      <c r="F1116" s="174"/>
      <c r="G1116" s="174"/>
      <c r="H1116" s="174"/>
      <c r="I1116" s="174"/>
      <c r="J1116" s="175"/>
      <c r="K1116" s="175"/>
      <c r="L1116" s="174"/>
      <c r="M1116" s="174"/>
      <c r="N1116" s="174"/>
      <c r="O1116" s="174"/>
      <c r="P1116" s="174"/>
      <c r="Q1116" s="175"/>
      <c r="R1116" s="175"/>
      <c r="S1116" s="174"/>
      <c r="T1116" s="174"/>
      <c r="U1116" s="174"/>
      <c r="V1116" s="174"/>
      <c r="W1116" s="174"/>
      <c r="X1116" s="175"/>
      <c r="Y1116" s="175"/>
      <c r="Z1116" s="174"/>
      <c r="AA1116" s="174"/>
      <c r="AB1116" s="174"/>
      <c r="AC1116" s="174"/>
      <c r="AD1116" s="174"/>
      <c r="AE1116" s="175"/>
      <c r="AF1116" s="176"/>
      <c r="AG1116" s="185"/>
      <c r="AH1116" s="185"/>
      <c r="AI1116" s="201"/>
      <c r="AJ1116" s="273">
        <f ca="1">(COUNTA(OFFSET(D1116,0,WEEKDAY($A$3,2)):AF1116))+IF(AND((_xlfn.DAYS((EOMONTH($A$3,0)),$A$3)=27),(WEEKDAY($A$3,2))=1),0,(COUNTA(E1116:(OFFSET(D1116,0,(_xlfn.DAYS((EOMONTH($A$3,0)),$A$3))+(WEEKDAY($A$3,2))-28)))))</f>
        <v>1</v>
      </c>
    </row>
    <row r="1117" spans="1:36" x14ac:dyDescent="0.25">
      <c r="A1117" s="200" t="s">
        <v>242</v>
      </c>
      <c r="B1117" s="177" t="s">
        <v>346</v>
      </c>
      <c r="C1117" s="177">
        <v>2</v>
      </c>
      <c r="D1117" s="177">
        <v>5</v>
      </c>
      <c r="E1117" s="183" t="s">
        <v>495</v>
      </c>
      <c r="F1117" s="174"/>
      <c r="G1117" s="174"/>
      <c r="H1117" s="174"/>
      <c r="I1117" s="174"/>
      <c r="J1117" s="175"/>
      <c r="K1117" s="175"/>
      <c r="L1117" s="174"/>
      <c r="M1117" s="174"/>
      <c r="N1117" s="174"/>
      <c r="O1117" s="174"/>
      <c r="P1117" s="174"/>
      <c r="Q1117" s="175"/>
      <c r="R1117" s="175"/>
      <c r="S1117" s="183" t="s">
        <v>495</v>
      </c>
      <c r="T1117" s="174"/>
      <c r="U1117" s="174"/>
      <c r="V1117" s="174"/>
      <c r="W1117" s="174"/>
      <c r="X1117" s="175"/>
      <c r="Y1117" s="175"/>
      <c r="Z1117" s="174"/>
      <c r="AA1117" s="174"/>
      <c r="AB1117" s="174"/>
      <c r="AC1117" s="174"/>
      <c r="AD1117" s="174"/>
      <c r="AE1117" s="175"/>
      <c r="AF1117" s="176"/>
      <c r="AG1117" s="185"/>
      <c r="AH1117" s="185"/>
      <c r="AI1117" s="201"/>
      <c r="AJ1117" s="273">
        <f ca="1">(COUNTA(OFFSET(D1117,0,WEEKDAY($A$3,2)):AF1117))+IF(AND((_xlfn.DAYS((EOMONTH($A$3,0)),$A$3)=27),(WEEKDAY($A$3,2))=1),0,(COUNTA(E1117:(OFFSET(D1117,0,(_xlfn.DAYS((EOMONTH($A$3,0)),$A$3))+(WEEKDAY($A$3,2))-28)))))</f>
        <v>2</v>
      </c>
    </row>
    <row r="1118" spans="1:36" x14ac:dyDescent="0.25">
      <c r="A1118" s="200" t="s">
        <v>242</v>
      </c>
      <c r="B1118" s="177" t="s">
        <v>347</v>
      </c>
      <c r="C1118" s="177">
        <v>4</v>
      </c>
      <c r="D1118" s="177">
        <v>1</v>
      </c>
      <c r="E1118" s="183" t="s">
        <v>495</v>
      </c>
      <c r="F1118" s="174"/>
      <c r="G1118" s="174"/>
      <c r="H1118" s="174"/>
      <c r="I1118" s="174"/>
      <c r="J1118" s="175"/>
      <c r="K1118" s="175"/>
      <c r="L1118" s="183" t="s">
        <v>495</v>
      </c>
      <c r="M1118" s="174"/>
      <c r="N1118" s="174"/>
      <c r="O1118" s="174"/>
      <c r="P1118" s="174"/>
      <c r="Q1118" s="175"/>
      <c r="R1118" s="175"/>
      <c r="S1118" s="183" t="s">
        <v>495</v>
      </c>
      <c r="T1118" s="174"/>
      <c r="U1118" s="174"/>
      <c r="V1118" s="174"/>
      <c r="W1118" s="174"/>
      <c r="X1118" s="175"/>
      <c r="Y1118" s="175"/>
      <c r="Z1118" s="183" t="s">
        <v>495</v>
      </c>
      <c r="AA1118" s="174"/>
      <c r="AB1118" s="174"/>
      <c r="AC1118" s="174"/>
      <c r="AD1118" s="174"/>
      <c r="AE1118" s="175"/>
      <c r="AF1118" s="176"/>
      <c r="AG1118" s="185"/>
      <c r="AH1118" s="185"/>
      <c r="AI1118" s="201"/>
      <c r="AJ1118" s="273">
        <f ca="1">(COUNTA(OFFSET(D1118,0,WEEKDAY($A$3,2)):AF1118))+IF(AND((_xlfn.DAYS((EOMONTH($A$3,0)),$A$3)=27),(WEEKDAY($A$3,2))=1),0,(COUNTA(E1118:(OFFSET(D1118,0,(_xlfn.DAYS((EOMONTH($A$3,0)),$A$3))+(WEEKDAY($A$3,2))-28)))))</f>
        <v>4</v>
      </c>
    </row>
    <row r="1119" spans="1:36" x14ac:dyDescent="0.25">
      <c r="A1119" s="200" t="s">
        <v>242</v>
      </c>
      <c r="B1119" s="177" t="s">
        <v>350</v>
      </c>
      <c r="C1119" s="177">
        <v>2</v>
      </c>
      <c r="D1119" s="177">
        <v>255</v>
      </c>
      <c r="E1119" s="183" t="s">
        <v>495</v>
      </c>
      <c r="F1119" s="174"/>
      <c r="G1119" s="174"/>
      <c r="H1119" s="174"/>
      <c r="I1119" s="174"/>
      <c r="J1119" s="175"/>
      <c r="K1119" s="175"/>
      <c r="L1119" s="174"/>
      <c r="M1119" s="174"/>
      <c r="N1119" s="174"/>
      <c r="O1119" s="174"/>
      <c r="P1119" s="174"/>
      <c r="Q1119" s="175"/>
      <c r="R1119" s="175"/>
      <c r="S1119" s="183" t="s">
        <v>495</v>
      </c>
      <c r="T1119" s="174"/>
      <c r="U1119" s="174"/>
      <c r="V1119" s="174"/>
      <c r="W1119" s="174"/>
      <c r="X1119" s="175"/>
      <c r="Y1119" s="175"/>
      <c r="Z1119" s="174"/>
      <c r="AA1119" s="174"/>
      <c r="AB1119" s="174"/>
      <c r="AC1119" s="174"/>
      <c r="AD1119" s="174"/>
      <c r="AE1119" s="175"/>
      <c r="AF1119" s="176"/>
      <c r="AG1119" s="185"/>
      <c r="AH1119" s="185"/>
      <c r="AI1119" s="201"/>
      <c r="AJ1119" s="273">
        <f ca="1">(COUNTA(OFFSET(D1119,0,WEEKDAY($A$3,2)):AF1119))+IF(AND((_xlfn.DAYS((EOMONTH($A$3,0)),$A$3)=27),(WEEKDAY($A$3,2))=1),0,(COUNTA(E1119:(OFFSET(D1119,0,(_xlfn.DAYS((EOMONTH($A$3,0)),$A$3))+(WEEKDAY($A$3,2))-28)))))</f>
        <v>2</v>
      </c>
    </row>
    <row r="1120" spans="1:36" x14ac:dyDescent="0.25">
      <c r="A1120" s="200" t="s">
        <v>242</v>
      </c>
      <c r="B1120" s="177" t="s">
        <v>391</v>
      </c>
      <c r="C1120" s="177">
        <v>1</v>
      </c>
      <c r="D1120" s="177">
        <v>425</v>
      </c>
      <c r="E1120" s="183" t="s">
        <v>495</v>
      </c>
      <c r="F1120" s="174"/>
      <c r="G1120" s="174"/>
      <c r="H1120" s="174"/>
      <c r="I1120" s="174"/>
      <c r="J1120" s="175"/>
      <c r="K1120" s="175"/>
      <c r="L1120" s="174"/>
      <c r="M1120" s="174"/>
      <c r="N1120" s="174"/>
      <c r="O1120" s="174"/>
      <c r="P1120" s="174"/>
      <c r="Q1120" s="175"/>
      <c r="R1120" s="175"/>
      <c r="S1120" s="174"/>
      <c r="T1120" s="174"/>
      <c r="U1120" s="174"/>
      <c r="V1120" s="174"/>
      <c r="W1120" s="174"/>
      <c r="X1120" s="175"/>
      <c r="Y1120" s="175"/>
      <c r="Z1120" s="174"/>
      <c r="AA1120" s="174"/>
      <c r="AB1120" s="174"/>
      <c r="AC1120" s="174"/>
      <c r="AD1120" s="174"/>
      <c r="AE1120" s="175"/>
      <c r="AF1120" s="176"/>
      <c r="AG1120" s="185"/>
      <c r="AH1120" s="185"/>
      <c r="AI1120" s="201"/>
      <c r="AJ1120" s="273">
        <f ca="1">(COUNTA(OFFSET(D1120,0,WEEKDAY($A$3,2)):AF1120))+IF(AND((_xlfn.DAYS((EOMONTH($A$3,0)),$A$3)=27),(WEEKDAY($A$3,2))=1),0,(COUNTA(E1120:(OFFSET(D1120,0,(_xlfn.DAYS((EOMONTH($A$3,0)),$A$3))+(WEEKDAY($A$3,2))-28)))))</f>
        <v>1</v>
      </c>
    </row>
    <row r="1121" spans="1:36" x14ac:dyDescent="0.25">
      <c r="A1121" s="200" t="s">
        <v>293</v>
      </c>
      <c r="B1121" s="177" t="s">
        <v>346</v>
      </c>
      <c r="C1121" s="177">
        <v>2</v>
      </c>
      <c r="D1121" s="177">
        <v>8</v>
      </c>
      <c r="E1121" s="183" t="s">
        <v>495</v>
      </c>
      <c r="F1121" s="174"/>
      <c r="G1121" s="174"/>
      <c r="H1121" s="174"/>
      <c r="I1121" s="174"/>
      <c r="J1121" s="175"/>
      <c r="K1121" s="175"/>
      <c r="L1121" s="174"/>
      <c r="M1121" s="174"/>
      <c r="N1121" s="174"/>
      <c r="O1121" s="174"/>
      <c r="P1121" s="174"/>
      <c r="Q1121" s="175"/>
      <c r="R1121" s="175"/>
      <c r="S1121" s="183" t="s">
        <v>495</v>
      </c>
      <c r="T1121" s="174"/>
      <c r="U1121" s="174"/>
      <c r="V1121" s="174"/>
      <c r="W1121" s="174"/>
      <c r="X1121" s="175"/>
      <c r="Y1121" s="175"/>
      <c r="Z1121" s="174"/>
      <c r="AA1121" s="174"/>
      <c r="AB1121" s="174"/>
      <c r="AC1121" s="174"/>
      <c r="AD1121" s="174"/>
      <c r="AE1121" s="175"/>
      <c r="AF1121" s="176"/>
      <c r="AG1121" s="185"/>
      <c r="AH1121" s="185"/>
      <c r="AI1121" s="201"/>
      <c r="AJ1121" s="273">
        <f ca="1">(COUNTA(OFFSET(D1121,0,WEEKDAY($A$3,2)):AF1121))+IF(AND((_xlfn.DAYS((EOMONTH($A$3,0)),$A$3)=27),(WEEKDAY($A$3,2))=1),0,(COUNTA(E1121:(OFFSET(D1121,0,(_xlfn.DAYS((EOMONTH($A$3,0)),$A$3))+(WEEKDAY($A$3,2))-28)))))</f>
        <v>2</v>
      </c>
    </row>
    <row r="1122" spans="1:36" x14ac:dyDescent="0.25">
      <c r="A1122" s="200" t="s">
        <v>293</v>
      </c>
      <c r="B1122" s="177" t="s">
        <v>347</v>
      </c>
      <c r="C1122" s="177">
        <v>4</v>
      </c>
      <c r="D1122" s="177">
        <v>2</v>
      </c>
      <c r="E1122" s="183" t="s">
        <v>495</v>
      </c>
      <c r="F1122" s="174"/>
      <c r="G1122" s="174"/>
      <c r="H1122" s="174"/>
      <c r="I1122" s="174"/>
      <c r="J1122" s="175"/>
      <c r="K1122" s="175"/>
      <c r="L1122" s="183" t="s">
        <v>495</v>
      </c>
      <c r="M1122" s="174"/>
      <c r="N1122" s="174"/>
      <c r="O1122" s="174"/>
      <c r="P1122" s="174"/>
      <c r="Q1122" s="175"/>
      <c r="R1122" s="175"/>
      <c r="S1122" s="183" t="s">
        <v>495</v>
      </c>
      <c r="T1122" s="174"/>
      <c r="U1122" s="174"/>
      <c r="V1122" s="174"/>
      <c r="W1122" s="174"/>
      <c r="X1122" s="175"/>
      <c r="Y1122" s="175"/>
      <c r="Z1122" s="183" t="s">
        <v>495</v>
      </c>
      <c r="AA1122" s="174"/>
      <c r="AB1122" s="174"/>
      <c r="AC1122" s="174"/>
      <c r="AD1122" s="174"/>
      <c r="AE1122" s="175"/>
      <c r="AF1122" s="176"/>
      <c r="AG1122" s="185"/>
      <c r="AH1122" s="185"/>
      <c r="AI1122" s="201"/>
      <c r="AJ1122" s="273">
        <f ca="1">(COUNTA(OFFSET(D1122,0,WEEKDAY($A$3,2)):AF1122))+IF(AND((_xlfn.DAYS((EOMONTH($A$3,0)),$A$3)=27),(WEEKDAY($A$3,2))=1),0,(COUNTA(E1122:(OFFSET(D1122,0,(_xlfn.DAYS((EOMONTH($A$3,0)),$A$3))+(WEEKDAY($A$3,2))-28)))))</f>
        <v>4</v>
      </c>
    </row>
    <row r="1123" spans="1:36" x14ac:dyDescent="0.25">
      <c r="A1123" s="200" t="s">
        <v>293</v>
      </c>
      <c r="B1123" s="177" t="s">
        <v>350</v>
      </c>
      <c r="C1123" s="177">
        <v>2</v>
      </c>
      <c r="D1123" s="177">
        <v>510</v>
      </c>
      <c r="E1123" s="183" t="s">
        <v>495</v>
      </c>
      <c r="F1123" s="174"/>
      <c r="G1123" s="174"/>
      <c r="H1123" s="174"/>
      <c r="I1123" s="174"/>
      <c r="J1123" s="175"/>
      <c r="K1123" s="175"/>
      <c r="L1123" s="174"/>
      <c r="M1123" s="174"/>
      <c r="N1123" s="174"/>
      <c r="O1123" s="174"/>
      <c r="P1123" s="174"/>
      <c r="Q1123" s="175"/>
      <c r="R1123" s="175"/>
      <c r="S1123" s="183" t="s">
        <v>495</v>
      </c>
      <c r="T1123" s="174"/>
      <c r="U1123" s="174"/>
      <c r="V1123" s="174"/>
      <c r="W1123" s="174"/>
      <c r="X1123" s="175"/>
      <c r="Y1123" s="175"/>
      <c r="Z1123" s="174"/>
      <c r="AA1123" s="174"/>
      <c r="AB1123" s="174"/>
      <c r="AC1123" s="174"/>
      <c r="AD1123" s="174"/>
      <c r="AE1123" s="175"/>
      <c r="AF1123" s="176"/>
      <c r="AG1123" s="185"/>
      <c r="AH1123" s="185"/>
      <c r="AI1123" s="201"/>
      <c r="AJ1123" s="273">
        <f ca="1">(COUNTA(OFFSET(D1123,0,WEEKDAY($A$3,2)):AF1123))+IF(AND((_xlfn.DAYS((EOMONTH($A$3,0)),$A$3)=27),(WEEKDAY($A$3,2))=1),0,(COUNTA(E1123:(OFFSET(D1123,0,(_xlfn.DAYS((EOMONTH($A$3,0)),$A$3))+(WEEKDAY($A$3,2))-28)))))</f>
        <v>2</v>
      </c>
    </row>
    <row r="1124" spans="1:36" x14ac:dyDescent="0.25">
      <c r="A1124" s="200" t="s">
        <v>293</v>
      </c>
      <c r="B1124" s="177" t="s">
        <v>391</v>
      </c>
      <c r="C1124" s="177">
        <v>1</v>
      </c>
      <c r="D1124" s="177">
        <v>850</v>
      </c>
      <c r="E1124" s="183" t="s">
        <v>495</v>
      </c>
      <c r="F1124" s="174"/>
      <c r="G1124" s="174"/>
      <c r="H1124" s="174"/>
      <c r="I1124" s="174"/>
      <c r="J1124" s="175"/>
      <c r="K1124" s="175"/>
      <c r="L1124" s="174"/>
      <c r="M1124" s="174"/>
      <c r="N1124" s="174"/>
      <c r="O1124" s="174"/>
      <c r="P1124" s="174"/>
      <c r="Q1124" s="175"/>
      <c r="R1124" s="175"/>
      <c r="S1124" s="174"/>
      <c r="T1124" s="174"/>
      <c r="U1124" s="174"/>
      <c r="V1124" s="174"/>
      <c r="W1124" s="174"/>
      <c r="X1124" s="175"/>
      <c r="Y1124" s="175"/>
      <c r="Z1124" s="174"/>
      <c r="AA1124" s="174"/>
      <c r="AB1124" s="174"/>
      <c r="AC1124" s="174"/>
      <c r="AD1124" s="174"/>
      <c r="AE1124" s="175"/>
      <c r="AF1124" s="176"/>
      <c r="AG1124" s="185"/>
      <c r="AH1124" s="185"/>
      <c r="AI1124" s="201"/>
      <c r="AJ1124" s="273">
        <f ca="1">(COUNTA(OFFSET(D1124,0,WEEKDAY($A$3,2)):AF1124))+IF(AND((_xlfn.DAYS((EOMONTH($A$3,0)),$A$3)=27),(WEEKDAY($A$3,2))=1),0,(COUNTA(E1124:(OFFSET(D1124,0,(_xlfn.DAYS((EOMONTH($A$3,0)),$A$3))+(WEEKDAY($A$3,2))-28)))))</f>
        <v>1</v>
      </c>
    </row>
    <row r="1125" spans="1:36" x14ac:dyDescent="0.25">
      <c r="A1125" s="200" t="s">
        <v>243</v>
      </c>
      <c r="B1125" s="177" t="s">
        <v>346</v>
      </c>
      <c r="C1125" s="177">
        <v>2</v>
      </c>
      <c r="D1125" s="177">
        <v>6</v>
      </c>
      <c r="E1125" s="183" t="s">
        <v>495</v>
      </c>
      <c r="F1125" s="174"/>
      <c r="G1125" s="174"/>
      <c r="H1125" s="174"/>
      <c r="I1125" s="174"/>
      <c r="J1125" s="175"/>
      <c r="K1125" s="175"/>
      <c r="L1125" s="174"/>
      <c r="M1125" s="174"/>
      <c r="N1125" s="174"/>
      <c r="O1125" s="174"/>
      <c r="P1125" s="174"/>
      <c r="Q1125" s="175"/>
      <c r="R1125" s="175"/>
      <c r="S1125" s="183" t="s">
        <v>495</v>
      </c>
      <c r="T1125" s="174"/>
      <c r="U1125" s="174"/>
      <c r="V1125" s="174"/>
      <c r="W1125" s="174"/>
      <c r="X1125" s="175"/>
      <c r="Y1125" s="175"/>
      <c r="Z1125" s="174"/>
      <c r="AA1125" s="174"/>
      <c r="AB1125" s="174"/>
      <c r="AC1125" s="174"/>
      <c r="AD1125" s="174"/>
      <c r="AE1125" s="175"/>
      <c r="AF1125" s="176"/>
      <c r="AG1125" s="185"/>
      <c r="AH1125" s="185"/>
      <c r="AI1125" s="201"/>
      <c r="AJ1125" s="273">
        <f ca="1">(COUNTA(OFFSET(D1125,0,WEEKDAY($A$3,2)):AF1125))+IF(AND((_xlfn.DAYS((EOMONTH($A$3,0)),$A$3)=27),(WEEKDAY($A$3,2))=1),0,(COUNTA(E1125:(OFFSET(D1125,0,(_xlfn.DAYS((EOMONTH($A$3,0)),$A$3))+(WEEKDAY($A$3,2))-28)))))</f>
        <v>2</v>
      </c>
    </row>
    <row r="1126" spans="1:36" x14ac:dyDescent="0.25">
      <c r="A1126" s="200" t="s">
        <v>243</v>
      </c>
      <c r="B1126" s="177" t="s">
        <v>347</v>
      </c>
      <c r="C1126" s="177">
        <v>4</v>
      </c>
      <c r="D1126" s="177">
        <v>1</v>
      </c>
      <c r="E1126" s="183" t="s">
        <v>495</v>
      </c>
      <c r="F1126" s="174"/>
      <c r="G1126" s="174"/>
      <c r="H1126" s="174"/>
      <c r="I1126" s="174"/>
      <c r="J1126" s="175"/>
      <c r="K1126" s="175"/>
      <c r="L1126" s="183" t="s">
        <v>495</v>
      </c>
      <c r="M1126" s="174"/>
      <c r="N1126" s="174"/>
      <c r="O1126" s="174"/>
      <c r="P1126" s="174"/>
      <c r="Q1126" s="175"/>
      <c r="R1126" s="175"/>
      <c r="S1126" s="183" t="s">
        <v>495</v>
      </c>
      <c r="T1126" s="174"/>
      <c r="U1126" s="174"/>
      <c r="V1126" s="174"/>
      <c r="W1126" s="174"/>
      <c r="X1126" s="175"/>
      <c r="Y1126" s="175"/>
      <c r="Z1126" s="183" t="s">
        <v>495</v>
      </c>
      <c r="AA1126" s="174"/>
      <c r="AB1126" s="174"/>
      <c r="AC1126" s="174"/>
      <c r="AD1126" s="174"/>
      <c r="AE1126" s="175"/>
      <c r="AF1126" s="176"/>
      <c r="AG1126" s="185"/>
      <c r="AH1126" s="185"/>
      <c r="AI1126" s="201"/>
      <c r="AJ1126" s="273">
        <f ca="1">(COUNTA(OFFSET(D1126,0,WEEKDAY($A$3,2)):AF1126))+IF(AND((_xlfn.DAYS((EOMONTH($A$3,0)),$A$3)=27),(WEEKDAY($A$3,2))=1),0,(COUNTA(E1126:(OFFSET(D1126,0,(_xlfn.DAYS((EOMONTH($A$3,0)),$A$3))+(WEEKDAY($A$3,2))-28)))))</f>
        <v>4</v>
      </c>
    </row>
    <row r="1127" spans="1:36" x14ac:dyDescent="0.25">
      <c r="A1127" s="200" t="s">
        <v>243</v>
      </c>
      <c r="B1127" s="177" t="s">
        <v>350</v>
      </c>
      <c r="C1127" s="177">
        <v>2</v>
      </c>
      <c r="D1127" s="177">
        <v>240</v>
      </c>
      <c r="E1127" s="183" t="s">
        <v>495</v>
      </c>
      <c r="F1127" s="174"/>
      <c r="G1127" s="174"/>
      <c r="H1127" s="174"/>
      <c r="I1127" s="174"/>
      <c r="J1127" s="175"/>
      <c r="K1127" s="175"/>
      <c r="L1127" s="174"/>
      <c r="M1127" s="174"/>
      <c r="N1127" s="174"/>
      <c r="O1127" s="174"/>
      <c r="P1127" s="174"/>
      <c r="Q1127" s="175"/>
      <c r="R1127" s="175"/>
      <c r="S1127" s="183" t="s">
        <v>495</v>
      </c>
      <c r="T1127" s="174"/>
      <c r="U1127" s="174"/>
      <c r="V1127" s="174"/>
      <c r="W1127" s="174"/>
      <c r="X1127" s="175"/>
      <c r="Y1127" s="175"/>
      <c r="Z1127" s="174"/>
      <c r="AA1127" s="174"/>
      <c r="AB1127" s="174"/>
      <c r="AC1127" s="174"/>
      <c r="AD1127" s="174"/>
      <c r="AE1127" s="175"/>
      <c r="AF1127" s="176"/>
      <c r="AG1127" s="185"/>
      <c r="AH1127" s="185"/>
      <c r="AI1127" s="201"/>
      <c r="AJ1127" s="273">
        <f ca="1">(COUNTA(OFFSET(D1127,0,WEEKDAY($A$3,2)):AF1127))+IF(AND((_xlfn.DAYS((EOMONTH($A$3,0)),$A$3)=27),(WEEKDAY($A$3,2))=1),0,(COUNTA(E1127:(OFFSET(D1127,0,(_xlfn.DAYS((EOMONTH($A$3,0)),$A$3))+(WEEKDAY($A$3,2))-28)))))</f>
        <v>2</v>
      </c>
    </row>
    <row r="1128" spans="1:36" x14ac:dyDescent="0.25">
      <c r="A1128" s="200" t="s">
        <v>243</v>
      </c>
      <c r="B1128" s="177" t="s">
        <v>391</v>
      </c>
      <c r="C1128" s="177">
        <v>1</v>
      </c>
      <c r="D1128" s="177">
        <v>400</v>
      </c>
      <c r="E1128" s="183" t="s">
        <v>495</v>
      </c>
      <c r="F1128" s="174"/>
      <c r="G1128" s="174"/>
      <c r="H1128" s="174"/>
      <c r="I1128" s="174"/>
      <c r="J1128" s="175"/>
      <c r="K1128" s="175"/>
      <c r="L1128" s="174"/>
      <c r="M1128" s="174"/>
      <c r="N1128" s="174"/>
      <c r="O1128" s="174"/>
      <c r="P1128" s="174"/>
      <c r="Q1128" s="175"/>
      <c r="R1128" s="175"/>
      <c r="S1128" s="174"/>
      <c r="T1128" s="174"/>
      <c r="U1128" s="174"/>
      <c r="V1128" s="174"/>
      <c r="W1128" s="174"/>
      <c r="X1128" s="175"/>
      <c r="Y1128" s="175"/>
      <c r="Z1128" s="174"/>
      <c r="AA1128" s="174"/>
      <c r="AB1128" s="174"/>
      <c r="AC1128" s="174"/>
      <c r="AD1128" s="174"/>
      <c r="AE1128" s="175"/>
      <c r="AF1128" s="176"/>
      <c r="AG1128" s="185"/>
      <c r="AH1128" s="185"/>
      <c r="AI1128" s="201"/>
      <c r="AJ1128" s="273">
        <f ca="1">(COUNTA(OFFSET(D1128,0,WEEKDAY($A$3,2)):AF1128))+IF(AND((_xlfn.DAYS((EOMONTH($A$3,0)),$A$3)=27),(WEEKDAY($A$3,2))=1),0,(COUNTA(E1128:(OFFSET(D1128,0,(_xlfn.DAYS((EOMONTH($A$3,0)),$A$3))+(WEEKDAY($A$3,2))-28)))))</f>
        <v>1</v>
      </c>
    </row>
    <row r="1129" spans="1:36" x14ac:dyDescent="0.25">
      <c r="A1129" s="200" t="s">
        <v>244</v>
      </c>
      <c r="B1129" s="177" t="s">
        <v>346</v>
      </c>
      <c r="C1129" s="177">
        <v>4</v>
      </c>
      <c r="D1129" s="177">
        <v>6</v>
      </c>
      <c r="E1129" s="183" t="s">
        <v>495</v>
      </c>
      <c r="F1129" s="174"/>
      <c r="G1129" s="174"/>
      <c r="H1129" s="174"/>
      <c r="I1129" s="174"/>
      <c r="J1129" s="175"/>
      <c r="K1129" s="175"/>
      <c r="L1129" s="183" t="s">
        <v>495</v>
      </c>
      <c r="M1129" s="174"/>
      <c r="N1129" s="174"/>
      <c r="O1129" s="174"/>
      <c r="P1129" s="174"/>
      <c r="Q1129" s="175"/>
      <c r="R1129" s="175"/>
      <c r="S1129" s="183" t="s">
        <v>495</v>
      </c>
      <c r="T1129" s="174"/>
      <c r="U1129" s="174"/>
      <c r="V1129" s="174"/>
      <c r="W1129" s="174"/>
      <c r="X1129" s="175"/>
      <c r="Y1129" s="175"/>
      <c r="Z1129" s="183" t="s">
        <v>495</v>
      </c>
      <c r="AA1129" s="174"/>
      <c r="AB1129" s="174"/>
      <c r="AC1129" s="174"/>
      <c r="AD1129" s="174"/>
      <c r="AE1129" s="175"/>
      <c r="AF1129" s="176"/>
      <c r="AG1129" s="185"/>
      <c r="AH1129" s="185"/>
      <c r="AI1129" s="201"/>
      <c r="AJ1129" s="273">
        <f ca="1">(COUNTA(OFFSET(D1129,0,WEEKDAY($A$3,2)):AF1129))+IF(AND((_xlfn.DAYS((EOMONTH($A$3,0)),$A$3)=27),(WEEKDAY($A$3,2))=1),0,(COUNTA(E1129:(OFFSET(D1129,0,(_xlfn.DAYS((EOMONTH($A$3,0)),$A$3))+(WEEKDAY($A$3,2))-28)))))</f>
        <v>4</v>
      </c>
    </row>
    <row r="1130" spans="1:36" x14ac:dyDescent="0.25">
      <c r="A1130" s="200" t="s">
        <v>244</v>
      </c>
      <c r="B1130" s="177" t="s">
        <v>347</v>
      </c>
      <c r="C1130" s="177">
        <v>4</v>
      </c>
      <c r="D1130" s="177">
        <v>1</v>
      </c>
      <c r="E1130" s="183" t="s">
        <v>495</v>
      </c>
      <c r="F1130" s="174"/>
      <c r="G1130" s="174"/>
      <c r="H1130" s="174"/>
      <c r="I1130" s="174"/>
      <c r="J1130" s="175"/>
      <c r="K1130" s="175"/>
      <c r="L1130" s="183" t="s">
        <v>495</v>
      </c>
      <c r="M1130" s="174"/>
      <c r="N1130" s="174"/>
      <c r="O1130" s="174"/>
      <c r="P1130" s="174"/>
      <c r="Q1130" s="175"/>
      <c r="R1130" s="175"/>
      <c r="S1130" s="183" t="s">
        <v>495</v>
      </c>
      <c r="T1130" s="174"/>
      <c r="U1130" s="174"/>
      <c r="V1130" s="174"/>
      <c r="W1130" s="174"/>
      <c r="X1130" s="175"/>
      <c r="Y1130" s="175"/>
      <c r="Z1130" s="183" t="s">
        <v>495</v>
      </c>
      <c r="AA1130" s="174"/>
      <c r="AB1130" s="174"/>
      <c r="AC1130" s="174"/>
      <c r="AD1130" s="174"/>
      <c r="AE1130" s="175"/>
      <c r="AF1130" s="176"/>
      <c r="AG1130" s="185"/>
      <c r="AH1130" s="185"/>
      <c r="AI1130" s="201"/>
      <c r="AJ1130" s="273">
        <f ca="1">(COUNTA(OFFSET(D1130,0,WEEKDAY($A$3,2)):AF1130))+IF(AND((_xlfn.DAYS((EOMONTH($A$3,0)),$A$3)=27),(WEEKDAY($A$3,2))=1),0,(COUNTA(E1130:(OFFSET(D1130,0,(_xlfn.DAYS((EOMONTH($A$3,0)),$A$3))+(WEEKDAY($A$3,2))-28)))))</f>
        <v>4</v>
      </c>
    </row>
    <row r="1131" spans="1:36" x14ac:dyDescent="0.25">
      <c r="A1131" s="200" t="s">
        <v>244</v>
      </c>
      <c r="B1131" s="177" t="s">
        <v>350</v>
      </c>
      <c r="C1131" s="177">
        <v>2</v>
      </c>
      <c r="D1131" s="177">
        <v>102</v>
      </c>
      <c r="E1131" s="183" t="s">
        <v>495</v>
      </c>
      <c r="F1131" s="174"/>
      <c r="G1131" s="174"/>
      <c r="H1131" s="174"/>
      <c r="I1131" s="174"/>
      <c r="J1131" s="175"/>
      <c r="K1131" s="175"/>
      <c r="L1131" s="174"/>
      <c r="M1131" s="174"/>
      <c r="N1131" s="174"/>
      <c r="O1131" s="174"/>
      <c r="P1131" s="174"/>
      <c r="Q1131" s="175"/>
      <c r="R1131" s="175"/>
      <c r="S1131" s="183" t="s">
        <v>495</v>
      </c>
      <c r="T1131" s="174"/>
      <c r="U1131" s="174"/>
      <c r="V1131" s="174"/>
      <c r="W1131" s="174"/>
      <c r="X1131" s="175"/>
      <c r="Y1131" s="175"/>
      <c r="Z1131" s="174"/>
      <c r="AA1131" s="174"/>
      <c r="AB1131" s="174"/>
      <c r="AC1131" s="174"/>
      <c r="AD1131" s="174"/>
      <c r="AE1131" s="175"/>
      <c r="AF1131" s="176"/>
      <c r="AG1131" s="185"/>
      <c r="AH1131" s="185"/>
      <c r="AI1131" s="201"/>
      <c r="AJ1131" s="273">
        <f ca="1">(COUNTA(OFFSET(D1131,0,WEEKDAY($A$3,2)):AF1131))+IF(AND((_xlfn.DAYS((EOMONTH($A$3,0)),$A$3)=27),(WEEKDAY($A$3,2))=1),0,(COUNTA(E1131:(OFFSET(D1131,0,(_xlfn.DAYS((EOMONTH($A$3,0)),$A$3))+(WEEKDAY($A$3,2))-28)))))</f>
        <v>2</v>
      </c>
    </row>
    <row r="1132" spans="1:36" x14ac:dyDescent="0.25">
      <c r="A1132" s="200" t="s">
        <v>244</v>
      </c>
      <c r="B1132" s="177" t="s">
        <v>391</v>
      </c>
      <c r="C1132" s="177">
        <v>1</v>
      </c>
      <c r="D1132" s="177">
        <v>255</v>
      </c>
      <c r="E1132" s="183" t="s">
        <v>495</v>
      </c>
      <c r="F1132" s="174"/>
      <c r="G1132" s="174"/>
      <c r="H1132" s="174"/>
      <c r="I1132" s="174"/>
      <c r="J1132" s="175"/>
      <c r="K1132" s="175"/>
      <c r="L1132" s="174"/>
      <c r="M1132" s="174"/>
      <c r="N1132" s="174"/>
      <c r="O1132" s="174"/>
      <c r="P1132" s="174"/>
      <c r="Q1132" s="175"/>
      <c r="R1132" s="175"/>
      <c r="S1132" s="174"/>
      <c r="T1132" s="174"/>
      <c r="U1132" s="174"/>
      <c r="V1132" s="174"/>
      <c r="W1132" s="174"/>
      <c r="X1132" s="175"/>
      <c r="Y1132" s="175"/>
      <c r="Z1132" s="174"/>
      <c r="AA1132" s="174"/>
      <c r="AB1132" s="174"/>
      <c r="AC1132" s="174"/>
      <c r="AD1132" s="174"/>
      <c r="AE1132" s="175"/>
      <c r="AF1132" s="176"/>
      <c r="AG1132" s="185"/>
      <c r="AH1132" s="185"/>
      <c r="AI1132" s="201"/>
      <c r="AJ1132" s="273">
        <f ca="1">(COUNTA(OFFSET(D1132,0,WEEKDAY($A$3,2)):AF1132))+IF(AND((_xlfn.DAYS((EOMONTH($A$3,0)),$A$3)=27),(WEEKDAY($A$3,2))=1),0,(COUNTA(E1132:(OFFSET(D1132,0,(_xlfn.DAYS((EOMONTH($A$3,0)),$A$3))+(WEEKDAY($A$3,2))-28)))))</f>
        <v>1</v>
      </c>
    </row>
    <row r="1133" spans="1:36" x14ac:dyDescent="0.25">
      <c r="A1133" s="200" t="s">
        <v>245</v>
      </c>
      <c r="B1133" s="177" t="s">
        <v>350</v>
      </c>
      <c r="C1133" s="177">
        <v>4</v>
      </c>
      <c r="D1133" s="177">
        <v>1148</v>
      </c>
      <c r="E1133" s="183" t="s">
        <v>495</v>
      </c>
      <c r="F1133" s="174"/>
      <c r="G1133" s="174"/>
      <c r="H1133" s="174"/>
      <c r="I1133" s="174"/>
      <c r="J1133" s="175"/>
      <c r="K1133" s="175"/>
      <c r="L1133" s="183" t="s">
        <v>495</v>
      </c>
      <c r="M1133" s="174"/>
      <c r="N1133" s="174"/>
      <c r="O1133" s="174"/>
      <c r="P1133" s="174"/>
      <c r="Q1133" s="175"/>
      <c r="R1133" s="175"/>
      <c r="S1133" s="183" t="s">
        <v>495</v>
      </c>
      <c r="T1133" s="174"/>
      <c r="U1133" s="174"/>
      <c r="V1133" s="174"/>
      <c r="W1133" s="174"/>
      <c r="X1133" s="175"/>
      <c r="Y1133" s="175"/>
      <c r="Z1133" s="183" t="s">
        <v>495</v>
      </c>
      <c r="AA1133" s="174"/>
      <c r="AB1133" s="174"/>
      <c r="AC1133" s="174"/>
      <c r="AD1133" s="174"/>
      <c r="AE1133" s="175"/>
      <c r="AF1133" s="176"/>
      <c r="AG1133" s="185"/>
      <c r="AH1133" s="185"/>
      <c r="AI1133" s="201"/>
      <c r="AJ1133" s="273">
        <f ca="1">(COUNTA(OFFSET(D1133,0,WEEKDAY($A$3,2)):AF1133))+IF(AND((_xlfn.DAYS((EOMONTH($A$3,0)),$A$3)=27),(WEEKDAY($A$3,2))=1),0,(COUNTA(E1133:(OFFSET(D1133,0,(_xlfn.DAYS((EOMONTH($A$3,0)),$A$3))+(WEEKDAY($A$3,2))-28)))))</f>
        <v>4</v>
      </c>
    </row>
    <row r="1134" spans="1:36" x14ac:dyDescent="0.25">
      <c r="A1134" s="200" t="s">
        <v>245</v>
      </c>
      <c r="B1134" s="177" t="s">
        <v>391</v>
      </c>
      <c r="C1134" s="177">
        <v>1</v>
      </c>
      <c r="D1134" s="177">
        <v>2237</v>
      </c>
      <c r="E1134" s="183" t="s">
        <v>495</v>
      </c>
      <c r="F1134" s="174"/>
      <c r="G1134" s="174"/>
      <c r="H1134" s="174"/>
      <c r="I1134" s="174"/>
      <c r="J1134" s="175"/>
      <c r="K1134" s="175"/>
      <c r="L1134" s="174"/>
      <c r="M1134" s="174"/>
      <c r="N1134" s="174"/>
      <c r="O1134" s="174"/>
      <c r="P1134" s="174"/>
      <c r="Q1134" s="175"/>
      <c r="R1134" s="175"/>
      <c r="S1134" s="174"/>
      <c r="T1134" s="174"/>
      <c r="U1134" s="174"/>
      <c r="V1134" s="174"/>
      <c r="W1134" s="174"/>
      <c r="X1134" s="175"/>
      <c r="Y1134" s="175"/>
      <c r="Z1134" s="174"/>
      <c r="AA1134" s="174"/>
      <c r="AB1134" s="174"/>
      <c r="AC1134" s="174"/>
      <c r="AD1134" s="174"/>
      <c r="AE1134" s="175"/>
      <c r="AF1134" s="176"/>
      <c r="AG1134" s="185"/>
      <c r="AH1134" s="185"/>
      <c r="AI1134" s="201"/>
      <c r="AJ1134" s="273">
        <f ca="1">(COUNTA(OFFSET(D1134,0,WEEKDAY($A$3,2)):AF1134))+IF(AND((_xlfn.DAYS((EOMONTH($A$3,0)),$A$3)=27),(WEEKDAY($A$3,2))=1),0,(COUNTA(E1134:(OFFSET(D1134,0,(_xlfn.DAYS((EOMONTH($A$3,0)),$A$3))+(WEEKDAY($A$3,2))-28)))))</f>
        <v>1</v>
      </c>
    </row>
    <row r="1135" spans="1:36" x14ac:dyDescent="0.25">
      <c r="A1135" s="200" t="s">
        <v>246</v>
      </c>
      <c r="B1135" s="177" t="s">
        <v>347</v>
      </c>
      <c r="C1135" s="177">
        <v>4</v>
      </c>
      <c r="D1135" s="177">
        <v>2</v>
      </c>
      <c r="E1135" s="183" t="s">
        <v>495</v>
      </c>
      <c r="F1135" s="174"/>
      <c r="G1135" s="174"/>
      <c r="H1135" s="174"/>
      <c r="I1135" s="174"/>
      <c r="J1135" s="175"/>
      <c r="K1135" s="175"/>
      <c r="L1135" s="183" t="s">
        <v>495</v>
      </c>
      <c r="M1135" s="174"/>
      <c r="N1135" s="174"/>
      <c r="O1135" s="174"/>
      <c r="P1135" s="174"/>
      <c r="Q1135" s="175"/>
      <c r="R1135" s="175"/>
      <c r="S1135" s="183" t="s">
        <v>495</v>
      </c>
      <c r="T1135" s="174"/>
      <c r="U1135" s="174"/>
      <c r="V1135" s="174"/>
      <c r="W1135" s="174"/>
      <c r="X1135" s="175"/>
      <c r="Y1135" s="175"/>
      <c r="Z1135" s="183" t="s">
        <v>495</v>
      </c>
      <c r="AA1135" s="174"/>
      <c r="AB1135" s="174"/>
      <c r="AC1135" s="174"/>
      <c r="AD1135" s="174"/>
      <c r="AE1135" s="175"/>
      <c r="AF1135" s="176"/>
      <c r="AG1135" s="185"/>
      <c r="AH1135" s="185"/>
      <c r="AI1135" s="201"/>
      <c r="AJ1135" s="273">
        <f ca="1">(COUNTA(OFFSET(D1135,0,WEEKDAY($A$3,2)):AF1135))+IF(AND((_xlfn.DAYS((EOMONTH($A$3,0)),$A$3)=27),(WEEKDAY($A$3,2))=1),0,(COUNTA(E1135:(OFFSET(D1135,0,(_xlfn.DAYS((EOMONTH($A$3,0)),$A$3))+(WEEKDAY($A$3,2))-28)))))</f>
        <v>4</v>
      </c>
    </row>
    <row r="1136" spans="1:36" x14ac:dyDescent="0.25">
      <c r="A1136" s="200" t="s">
        <v>246</v>
      </c>
      <c r="B1136" s="177" t="s">
        <v>350</v>
      </c>
      <c r="C1136" s="177">
        <v>2</v>
      </c>
      <c r="D1136" s="177">
        <v>5265</v>
      </c>
      <c r="E1136" s="183" t="s">
        <v>495</v>
      </c>
      <c r="F1136" s="174"/>
      <c r="G1136" s="174"/>
      <c r="H1136" s="174"/>
      <c r="I1136" s="174"/>
      <c r="J1136" s="175"/>
      <c r="K1136" s="175"/>
      <c r="L1136" s="174"/>
      <c r="M1136" s="174"/>
      <c r="N1136" s="174"/>
      <c r="O1136" s="174"/>
      <c r="P1136" s="174"/>
      <c r="Q1136" s="175"/>
      <c r="R1136" s="175"/>
      <c r="S1136" s="183" t="s">
        <v>495</v>
      </c>
      <c r="T1136" s="174"/>
      <c r="U1136" s="174"/>
      <c r="V1136" s="174"/>
      <c r="W1136" s="174"/>
      <c r="X1136" s="175"/>
      <c r="Y1136" s="175"/>
      <c r="Z1136" s="174"/>
      <c r="AA1136" s="174"/>
      <c r="AB1136" s="174"/>
      <c r="AC1136" s="174"/>
      <c r="AD1136" s="174"/>
      <c r="AE1136" s="175"/>
      <c r="AF1136" s="176"/>
      <c r="AG1136" s="185"/>
      <c r="AH1136" s="185"/>
      <c r="AI1136" s="201"/>
      <c r="AJ1136" s="273">
        <f ca="1">(COUNTA(OFFSET(D1136,0,WEEKDAY($A$3,2)):AF1136))+IF(AND((_xlfn.DAYS((EOMONTH($A$3,0)),$A$3)=27),(WEEKDAY($A$3,2))=1),0,(COUNTA(E1136:(OFFSET(D1136,0,(_xlfn.DAYS((EOMONTH($A$3,0)),$A$3))+(WEEKDAY($A$3,2))-28)))))</f>
        <v>2</v>
      </c>
    </row>
    <row r="1137" spans="1:36" x14ac:dyDescent="0.25">
      <c r="A1137" s="200" t="s">
        <v>246</v>
      </c>
      <c r="B1137" s="177" t="s">
        <v>350</v>
      </c>
      <c r="C1137" s="177">
        <v>4</v>
      </c>
      <c r="D1137" s="177">
        <v>205</v>
      </c>
      <c r="E1137" s="183" t="s">
        <v>495</v>
      </c>
      <c r="F1137" s="174"/>
      <c r="G1137" s="174"/>
      <c r="H1137" s="174"/>
      <c r="I1137" s="174"/>
      <c r="J1137" s="175"/>
      <c r="K1137" s="175"/>
      <c r="L1137" s="183" t="s">
        <v>495</v>
      </c>
      <c r="M1137" s="174"/>
      <c r="N1137" s="174"/>
      <c r="O1137" s="174"/>
      <c r="P1137" s="174"/>
      <c r="Q1137" s="175"/>
      <c r="R1137" s="175"/>
      <c r="S1137" s="183" t="s">
        <v>495</v>
      </c>
      <c r="T1137" s="174"/>
      <c r="U1137" s="174"/>
      <c r="V1137" s="174"/>
      <c r="W1137" s="174"/>
      <c r="X1137" s="175"/>
      <c r="Y1137" s="175"/>
      <c r="Z1137" s="183" t="s">
        <v>495</v>
      </c>
      <c r="AA1137" s="174"/>
      <c r="AB1137" s="174"/>
      <c r="AC1137" s="174"/>
      <c r="AD1137" s="174"/>
      <c r="AE1137" s="175"/>
      <c r="AF1137" s="176"/>
      <c r="AG1137" s="185"/>
      <c r="AH1137" s="185"/>
      <c r="AI1137" s="201"/>
      <c r="AJ1137" s="273">
        <f ca="1">(COUNTA(OFFSET(D1137,0,WEEKDAY($A$3,2)):AF1137))+IF(AND((_xlfn.DAYS((EOMONTH($A$3,0)),$A$3)=27),(WEEKDAY($A$3,2))=1),0,(COUNTA(E1137:(OFFSET(D1137,0,(_xlfn.DAYS((EOMONTH($A$3,0)),$A$3))+(WEEKDAY($A$3,2))-28)))))</f>
        <v>4</v>
      </c>
    </row>
    <row r="1138" spans="1:36" x14ac:dyDescent="0.25">
      <c r="A1138" s="200" t="s">
        <v>246</v>
      </c>
      <c r="B1138" s="177" t="s">
        <v>391</v>
      </c>
      <c r="C1138" s="177">
        <v>1</v>
      </c>
      <c r="D1138" s="177">
        <v>2385</v>
      </c>
      <c r="E1138" s="183" t="s">
        <v>495</v>
      </c>
      <c r="F1138" s="174"/>
      <c r="G1138" s="174"/>
      <c r="H1138" s="174"/>
      <c r="I1138" s="174"/>
      <c r="J1138" s="175"/>
      <c r="K1138" s="175"/>
      <c r="L1138" s="174"/>
      <c r="M1138" s="174"/>
      <c r="N1138" s="174"/>
      <c r="O1138" s="174"/>
      <c r="P1138" s="174"/>
      <c r="Q1138" s="175"/>
      <c r="R1138" s="175"/>
      <c r="S1138" s="174"/>
      <c r="T1138" s="174"/>
      <c r="U1138" s="174"/>
      <c r="V1138" s="174"/>
      <c r="W1138" s="174"/>
      <c r="X1138" s="175"/>
      <c r="Y1138" s="175"/>
      <c r="Z1138" s="174"/>
      <c r="AA1138" s="174"/>
      <c r="AB1138" s="174"/>
      <c r="AC1138" s="174"/>
      <c r="AD1138" s="174"/>
      <c r="AE1138" s="175"/>
      <c r="AF1138" s="176"/>
      <c r="AG1138" s="185"/>
      <c r="AH1138" s="185"/>
      <c r="AI1138" s="201"/>
      <c r="AJ1138" s="273">
        <f ca="1">(COUNTA(OFFSET(D1138,0,WEEKDAY($A$3,2)):AF1138))+IF(AND((_xlfn.DAYS((EOMONTH($A$3,0)),$A$3)=27),(WEEKDAY($A$3,2))=1),0,(COUNTA(E1138:(OFFSET(D1138,0,(_xlfn.DAYS((EOMONTH($A$3,0)),$A$3))+(WEEKDAY($A$3,2))-28)))))</f>
        <v>1</v>
      </c>
    </row>
    <row r="1139" spans="1:36" x14ac:dyDescent="0.25">
      <c r="A1139" s="200" t="s">
        <v>111</v>
      </c>
      <c r="B1139" s="177" t="s">
        <v>346</v>
      </c>
      <c r="C1139" s="177">
        <v>4</v>
      </c>
      <c r="D1139" s="177">
        <v>10</v>
      </c>
      <c r="E1139" s="183" t="s">
        <v>495</v>
      </c>
      <c r="F1139" s="174"/>
      <c r="G1139" s="174"/>
      <c r="H1139" s="174"/>
      <c r="I1139" s="174"/>
      <c r="J1139" s="175"/>
      <c r="K1139" s="175"/>
      <c r="L1139" s="183" t="s">
        <v>495</v>
      </c>
      <c r="M1139" s="174"/>
      <c r="N1139" s="174"/>
      <c r="O1139" s="174"/>
      <c r="P1139" s="174"/>
      <c r="Q1139" s="175"/>
      <c r="R1139" s="175"/>
      <c r="S1139" s="183" t="s">
        <v>495</v>
      </c>
      <c r="T1139" s="174"/>
      <c r="U1139" s="174"/>
      <c r="V1139" s="174"/>
      <c r="W1139" s="174"/>
      <c r="X1139" s="175"/>
      <c r="Y1139" s="175"/>
      <c r="Z1139" s="183" t="s">
        <v>495</v>
      </c>
      <c r="AA1139" s="174"/>
      <c r="AB1139" s="174"/>
      <c r="AC1139" s="174"/>
      <c r="AD1139" s="174"/>
      <c r="AE1139" s="175"/>
      <c r="AF1139" s="176"/>
      <c r="AG1139" s="185"/>
      <c r="AH1139" s="185"/>
      <c r="AI1139" s="201"/>
      <c r="AJ1139" s="273">
        <f ca="1">(COUNTA(OFFSET(D1139,0,WEEKDAY($A$3,2)):AF1139))+IF(AND((_xlfn.DAYS((EOMONTH($A$3,0)),$A$3)=27),(WEEKDAY($A$3,2))=1),0,(COUNTA(E1139:(OFFSET(D1139,0,(_xlfn.DAYS((EOMONTH($A$3,0)),$A$3))+(WEEKDAY($A$3,2))-28)))))</f>
        <v>4</v>
      </c>
    </row>
    <row r="1140" spans="1:36" x14ac:dyDescent="0.25">
      <c r="A1140" s="200" t="s">
        <v>111</v>
      </c>
      <c r="B1140" s="177" t="s">
        <v>347</v>
      </c>
      <c r="C1140" s="177">
        <v>4</v>
      </c>
      <c r="D1140" s="177">
        <v>2</v>
      </c>
      <c r="E1140" s="183" t="s">
        <v>495</v>
      </c>
      <c r="F1140" s="174"/>
      <c r="G1140" s="174"/>
      <c r="H1140" s="174"/>
      <c r="I1140" s="174"/>
      <c r="J1140" s="175"/>
      <c r="K1140" s="175"/>
      <c r="L1140" s="183" t="s">
        <v>495</v>
      </c>
      <c r="M1140" s="174"/>
      <c r="N1140" s="174"/>
      <c r="O1140" s="174"/>
      <c r="P1140" s="174"/>
      <c r="Q1140" s="175"/>
      <c r="R1140" s="175"/>
      <c r="S1140" s="183" t="s">
        <v>495</v>
      </c>
      <c r="T1140" s="174"/>
      <c r="U1140" s="174"/>
      <c r="V1140" s="174"/>
      <c r="W1140" s="174"/>
      <c r="X1140" s="175"/>
      <c r="Y1140" s="175"/>
      <c r="Z1140" s="183" t="s">
        <v>495</v>
      </c>
      <c r="AA1140" s="174"/>
      <c r="AB1140" s="174"/>
      <c r="AC1140" s="174"/>
      <c r="AD1140" s="174"/>
      <c r="AE1140" s="175"/>
      <c r="AF1140" s="176"/>
      <c r="AG1140" s="185"/>
      <c r="AH1140" s="185"/>
      <c r="AI1140" s="201"/>
      <c r="AJ1140" s="273">
        <f ca="1">(COUNTA(OFFSET(D1140,0,WEEKDAY($A$3,2)):AF1140))+IF(AND((_xlfn.DAYS((EOMONTH($A$3,0)),$A$3)=27),(WEEKDAY($A$3,2))=1),0,(COUNTA(E1140:(OFFSET(D1140,0,(_xlfn.DAYS((EOMONTH($A$3,0)),$A$3))+(WEEKDAY($A$3,2))-28)))))</f>
        <v>4</v>
      </c>
    </row>
    <row r="1141" spans="1:36" x14ac:dyDescent="0.25">
      <c r="A1141" s="200" t="s">
        <v>111</v>
      </c>
      <c r="B1141" s="177" t="s">
        <v>350</v>
      </c>
      <c r="C1141" s="177">
        <v>4</v>
      </c>
      <c r="D1141" s="177">
        <v>256</v>
      </c>
      <c r="E1141" s="183" t="s">
        <v>495</v>
      </c>
      <c r="F1141" s="174"/>
      <c r="G1141" s="174"/>
      <c r="H1141" s="174"/>
      <c r="I1141" s="174"/>
      <c r="J1141" s="175"/>
      <c r="K1141" s="175"/>
      <c r="L1141" s="183" t="s">
        <v>495</v>
      </c>
      <c r="M1141" s="174"/>
      <c r="N1141" s="174"/>
      <c r="O1141" s="174"/>
      <c r="P1141" s="174"/>
      <c r="Q1141" s="175"/>
      <c r="R1141" s="175"/>
      <c r="S1141" s="183" t="s">
        <v>495</v>
      </c>
      <c r="T1141" s="174"/>
      <c r="U1141" s="174"/>
      <c r="V1141" s="174"/>
      <c r="W1141" s="174"/>
      <c r="X1141" s="175"/>
      <c r="Y1141" s="175"/>
      <c r="Z1141" s="183" t="s">
        <v>495</v>
      </c>
      <c r="AA1141" s="174"/>
      <c r="AB1141" s="174"/>
      <c r="AC1141" s="174"/>
      <c r="AD1141" s="174"/>
      <c r="AE1141" s="175"/>
      <c r="AF1141" s="176"/>
      <c r="AG1141" s="185"/>
      <c r="AH1141" s="185"/>
      <c r="AI1141" s="201"/>
      <c r="AJ1141" s="273">
        <f ca="1">(COUNTA(OFFSET(D1141,0,WEEKDAY($A$3,2)):AF1141))+IF(AND((_xlfn.DAYS((EOMONTH($A$3,0)),$A$3)=27),(WEEKDAY($A$3,2))=1),0,(COUNTA(E1141:(OFFSET(D1141,0,(_xlfn.DAYS((EOMONTH($A$3,0)),$A$3))+(WEEKDAY($A$3,2))-28)))))</f>
        <v>4</v>
      </c>
    </row>
    <row r="1142" spans="1:36" x14ac:dyDescent="0.25">
      <c r="A1142" s="200" t="s">
        <v>111</v>
      </c>
      <c r="B1142" s="177" t="s">
        <v>391</v>
      </c>
      <c r="C1142" s="177">
        <v>1</v>
      </c>
      <c r="D1142" s="177">
        <v>120</v>
      </c>
      <c r="E1142" s="183" t="s">
        <v>495</v>
      </c>
      <c r="F1142" s="174"/>
      <c r="G1142" s="174"/>
      <c r="H1142" s="174"/>
      <c r="I1142" s="174"/>
      <c r="J1142" s="175"/>
      <c r="K1142" s="175"/>
      <c r="L1142" s="174"/>
      <c r="M1142" s="174"/>
      <c r="N1142" s="174"/>
      <c r="O1142" s="174"/>
      <c r="P1142" s="174"/>
      <c r="Q1142" s="175"/>
      <c r="R1142" s="175"/>
      <c r="S1142" s="174"/>
      <c r="T1142" s="174"/>
      <c r="U1142" s="174"/>
      <c r="V1142" s="174"/>
      <c r="W1142" s="174"/>
      <c r="X1142" s="175"/>
      <c r="Y1142" s="175"/>
      <c r="Z1142" s="174"/>
      <c r="AA1142" s="174"/>
      <c r="AB1142" s="174"/>
      <c r="AC1142" s="174"/>
      <c r="AD1142" s="174"/>
      <c r="AE1142" s="175"/>
      <c r="AF1142" s="176"/>
      <c r="AG1142" s="185"/>
      <c r="AH1142" s="185"/>
      <c r="AI1142" s="201"/>
      <c r="AJ1142" s="273">
        <f ca="1">(COUNTA(OFFSET(D1142,0,WEEKDAY($A$3,2)):AF1142))+IF(AND((_xlfn.DAYS((EOMONTH($A$3,0)),$A$3)=27),(WEEKDAY($A$3,2))=1),0,(COUNTA(E1142:(OFFSET(D1142,0,(_xlfn.DAYS((EOMONTH($A$3,0)),$A$3))+(WEEKDAY($A$3,2))-28)))))</f>
        <v>1</v>
      </c>
    </row>
    <row r="1143" spans="1:36" x14ac:dyDescent="0.25">
      <c r="A1143" s="200" t="s">
        <v>37</v>
      </c>
      <c r="B1143" s="177" t="s">
        <v>346</v>
      </c>
      <c r="C1143" s="177">
        <v>2</v>
      </c>
      <c r="D1143" s="177">
        <v>30</v>
      </c>
      <c r="E1143" s="183" t="s">
        <v>495</v>
      </c>
      <c r="F1143" s="174"/>
      <c r="G1143" s="174"/>
      <c r="H1143" s="174"/>
      <c r="I1143" s="174"/>
      <c r="J1143" s="175"/>
      <c r="K1143" s="175"/>
      <c r="L1143" s="174"/>
      <c r="M1143" s="174"/>
      <c r="N1143" s="174"/>
      <c r="O1143" s="174"/>
      <c r="P1143" s="174"/>
      <c r="Q1143" s="175"/>
      <c r="R1143" s="175"/>
      <c r="S1143" s="183" t="s">
        <v>495</v>
      </c>
      <c r="T1143" s="174"/>
      <c r="U1143" s="174"/>
      <c r="V1143" s="174"/>
      <c r="W1143" s="174"/>
      <c r="X1143" s="175"/>
      <c r="Y1143" s="175"/>
      <c r="Z1143" s="174"/>
      <c r="AA1143" s="174"/>
      <c r="AB1143" s="174"/>
      <c r="AC1143" s="174"/>
      <c r="AD1143" s="174"/>
      <c r="AE1143" s="175"/>
      <c r="AF1143" s="176"/>
      <c r="AG1143" s="185"/>
      <c r="AH1143" s="185"/>
      <c r="AI1143" s="201"/>
      <c r="AJ1143" s="273">
        <f ca="1">(COUNTA(OFFSET(D1143,0,WEEKDAY($A$3,2)):AF1143))+IF(AND((_xlfn.DAYS((EOMONTH($A$3,0)),$A$3)=27),(WEEKDAY($A$3,2))=1),0,(COUNTA(E1143:(OFFSET(D1143,0,(_xlfn.DAYS((EOMONTH($A$3,0)),$A$3))+(WEEKDAY($A$3,2))-28)))))</f>
        <v>2</v>
      </c>
    </row>
    <row r="1144" spans="1:36" x14ac:dyDescent="0.25">
      <c r="A1144" s="200" t="s">
        <v>37</v>
      </c>
      <c r="B1144" s="177" t="s">
        <v>347</v>
      </c>
      <c r="C1144" s="177">
        <v>4</v>
      </c>
      <c r="D1144" s="177">
        <v>4</v>
      </c>
      <c r="E1144" s="183" t="s">
        <v>495</v>
      </c>
      <c r="F1144" s="174"/>
      <c r="G1144" s="174"/>
      <c r="H1144" s="174"/>
      <c r="I1144" s="174"/>
      <c r="J1144" s="175"/>
      <c r="K1144" s="175"/>
      <c r="L1144" s="183" t="s">
        <v>495</v>
      </c>
      <c r="M1144" s="174"/>
      <c r="N1144" s="174"/>
      <c r="O1144" s="174"/>
      <c r="P1144" s="174"/>
      <c r="Q1144" s="175"/>
      <c r="R1144" s="175"/>
      <c r="S1144" s="183" t="s">
        <v>495</v>
      </c>
      <c r="T1144" s="174"/>
      <c r="U1144" s="174"/>
      <c r="V1144" s="174"/>
      <c r="W1144" s="174"/>
      <c r="X1144" s="175"/>
      <c r="Y1144" s="175"/>
      <c r="Z1144" s="183" t="s">
        <v>495</v>
      </c>
      <c r="AA1144" s="174"/>
      <c r="AB1144" s="174"/>
      <c r="AC1144" s="174"/>
      <c r="AD1144" s="174"/>
      <c r="AE1144" s="175"/>
      <c r="AF1144" s="176"/>
      <c r="AG1144" s="185"/>
      <c r="AH1144" s="185"/>
      <c r="AI1144" s="201"/>
      <c r="AJ1144" s="273">
        <f ca="1">(COUNTA(OFFSET(D1144,0,WEEKDAY($A$3,2)):AF1144))+IF(AND((_xlfn.DAYS((EOMONTH($A$3,0)),$A$3)=27),(WEEKDAY($A$3,2))=1),0,(COUNTA(E1144:(OFFSET(D1144,0,(_xlfn.DAYS((EOMONTH($A$3,0)),$A$3))+(WEEKDAY($A$3,2))-28)))))</f>
        <v>4</v>
      </c>
    </row>
    <row r="1145" spans="1:36" x14ac:dyDescent="0.25">
      <c r="A1145" s="200" t="s">
        <v>37</v>
      </c>
      <c r="B1145" s="177" t="s">
        <v>348</v>
      </c>
      <c r="C1145" s="177">
        <v>4</v>
      </c>
      <c r="D1145" s="177">
        <v>2</v>
      </c>
      <c r="E1145" s="183" t="s">
        <v>495</v>
      </c>
      <c r="F1145" s="174"/>
      <c r="G1145" s="174"/>
      <c r="H1145" s="174"/>
      <c r="I1145" s="174"/>
      <c r="J1145" s="175"/>
      <c r="K1145" s="175"/>
      <c r="L1145" s="183" t="s">
        <v>495</v>
      </c>
      <c r="M1145" s="174"/>
      <c r="N1145" s="174"/>
      <c r="O1145" s="174"/>
      <c r="P1145" s="174"/>
      <c r="Q1145" s="175"/>
      <c r="R1145" s="175"/>
      <c r="S1145" s="183" t="s">
        <v>495</v>
      </c>
      <c r="T1145" s="174"/>
      <c r="U1145" s="174"/>
      <c r="V1145" s="174"/>
      <c r="W1145" s="174"/>
      <c r="X1145" s="175"/>
      <c r="Y1145" s="175"/>
      <c r="Z1145" s="183" t="s">
        <v>495</v>
      </c>
      <c r="AA1145" s="174"/>
      <c r="AB1145" s="174"/>
      <c r="AC1145" s="174"/>
      <c r="AD1145" s="174"/>
      <c r="AE1145" s="175"/>
      <c r="AF1145" s="176"/>
      <c r="AG1145" s="185"/>
      <c r="AH1145" s="185"/>
      <c r="AI1145" s="201"/>
      <c r="AJ1145" s="273">
        <f ca="1">(COUNTA(OFFSET(D1145,0,WEEKDAY($A$3,2)):AF1145))+IF(AND((_xlfn.DAYS((EOMONTH($A$3,0)),$A$3)=27),(WEEKDAY($A$3,2))=1),0,(COUNTA(E1145:(OFFSET(D1145,0,(_xlfn.DAYS((EOMONTH($A$3,0)),$A$3))+(WEEKDAY($A$3,2))-28)))))</f>
        <v>4</v>
      </c>
    </row>
    <row r="1146" spans="1:36" x14ac:dyDescent="0.25">
      <c r="A1146" s="200" t="s">
        <v>37</v>
      </c>
      <c r="B1146" s="177" t="s">
        <v>350</v>
      </c>
      <c r="C1146" s="177">
        <v>4</v>
      </c>
      <c r="D1146" s="177">
        <v>1246</v>
      </c>
      <c r="E1146" s="183" t="s">
        <v>495</v>
      </c>
      <c r="F1146" s="174"/>
      <c r="G1146" s="174"/>
      <c r="H1146" s="174"/>
      <c r="I1146" s="174"/>
      <c r="J1146" s="175"/>
      <c r="K1146" s="175"/>
      <c r="L1146" s="183" t="s">
        <v>495</v>
      </c>
      <c r="M1146" s="174"/>
      <c r="N1146" s="174"/>
      <c r="O1146" s="174"/>
      <c r="P1146" s="174"/>
      <c r="Q1146" s="175"/>
      <c r="R1146" s="175"/>
      <c r="S1146" s="183" t="s">
        <v>495</v>
      </c>
      <c r="T1146" s="174"/>
      <c r="U1146" s="174"/>
      <c r="V1146" s="174"/>
      <c r="W1146" s="174"/>
      <c r="X1146" s="175"/>
      <c r="Y1146" s="175"/>
      <c r="Z1146" s="183" t="s">
        <v>495</v>
      </c>
      <c r="AA1146" s="174"/>
      <c r="AB1146" s="174"/>
      <c r="AC1146" s="174"/>
      <c r="AD1146" s="174"/>
      <c r="AE1146" s="175"/>
      <c r="AF1146" s="176"/>
      <c r="AG1146" s="185"/>
      <c r="AH1146" s="185"/>
      <c r="AI1146" s="201"/>
      <c r="AJ1146" s="273">
        <f ca="1">(COUNTA(OFFSET(D1146,0,WEEKDAY($A$3,2)):AF1146))+IF(AND((_xlfn.DAYS((EOMONTH($A$3,0)),$A$3)=27),(WEEKDAY($A$3,2))=1),0,(COUNTA(E1146:(OFFSET(D1146,0,(_xlfn.DAYS((EOMONTH($A$3,0)),$A$3))+(WEEKDAY($A$3,2))-28)))))</f>
        <v>4</v>
      </c>
    </row>
    <row r="1147" spans="1:36" x14ac:dyDescent="0.25">
      <c r="A1147" s="200" t="s">
        <v>112</v>
      </c>
      <c r="B1147" s="177" t="s">
        <v>347</v>
      </c>
      <c r="C1147" s="177">
        <v>12</v>
      </c>
      <c r="D1147" s="177">
        <v>2</v>
      </c>
      <c r="E1147" s="183" t="s">
        <v>495</v>
      </c>
      <c r="F1147" s="174"/>
      <c r="G1147" s="183" t="s">
        <v>495</v>
      </c>
      <c r="H1147" s="174"/>
      <c r="I1147" s="183" t="s">
        <v>495</v>
      </c>
      <c r="J1147" s="175"/>
      <c r="K1147" s="175"/>
      <c r="L1147" s="183" t="s">
        <v>495</v>
      </c>
      <c r="M1147" s="174"/>
      <c r="N1147" s="183" t="s">
        <v>495</v>
      </c>
      <c r="O1147" s="174"/>
      <c r="P1147" s="183" t="s">
        <v>495</v>
      </c>
      <c r="Q1147" s="175"/>
      <c r="R1147" s="175"/>
      <c r="S1147" s="183" t="s">
        <v>495</v>
      </c>
      <c r="T1147" s="174"/>
      <c r="U1147" s="183" t="s">
        <v>495</v>
      </c>
      <c r="V1147" s="174"/>
      <c r="W1147" s="183" t="s">
        <v>495</v>
      </c>
      <c r="X1147" s="175"/>
      <c r="Y1147" s="175"/>
      <c r="Z1147" s="183" t="s">
        <v>495</v>
      </c>
      <c r="AA1147" s="174"/>
      <c r="AB1147" s="183" t="s">
        <v>495</v>
      </c>
      <c r="AC1147" s="174"/>
      <c r="AD1147" s="183" t="s">
        <v>495</v>
      </c>
      <c r="AE1147" s="175"/>
      <c r="AF1147" s="176"/>
      <c r="AG1147" s="185"/>
      <c r="AH1147" s="185"/>
      <c r="AI1147" s="201"/>
      <c r="AJ1147" s="273">
        <f ca="1">(COUNTA(OFFSET(D1147,0,WEEKDAY($A$3,2)):AF1147))+IF(AND((_xlfn.DAYS((EOMONTH($A$3,0)),$A$3)=27),(WEEKDAY($A$3,2))=1),0,(COUNTA(E1147:(OFFSET(D1147,0,(_xlfn.DAYS((EOMONTH($A$3,0)),$A$3))+(WEEKDAY($A$3,2))-28)))))</f>
        <v>12</v>
      </c>
    </row>
    <row r="1148" spans="1:36" x14ac:dyDescent="0.25">
      <c r="A1148" s="200" t="s">
        <v>112</v>
      </c>
      <c r="B1148" s="177" t="s">
        <v>348</v>
      </c>
      <c r="C1148" s="177">
        <v>4</v>
      </c>
      <c r="D1148" s="177">
        <v>1</v>
      </c>
      <c r="E1148" s="183" t="s">
        <v>495</v>
      </c>
      <c r="F1148" s="174"/>
      <c r="G1148" s="174"/>
      <c r="H1148" s="174"/>
      <c r="I1148" s="174"/>
      <c r="J1148" s="175"/>
      <c r="K1148" s="175"/>
      <c r="L1148" s="183" t="s">
        <v>495</v>
      </c>
      <c r="M1148" s="174"/>
      <c r="N1148" s="174"/>
      <c r="O1148" s="174"/>
      <c r="P1148" s="174"/>
      <c r="Q1148" s="175"/>
      <c r="R1148" s="175"/>
      <c r="S1148" s="183" t="s">
        <v>495</v>
      </c>
      <c r="T1148" s="174"/>
      <c r="U1148" s="174"/>
      <c r="V1148" s="174"/>
      <c r="W1148" s="174"/>
      <c r="X1148" s="175"/>
      <c r="Y1148" s="175"/>
      <c r="Z1148" s="183" t="s">
        <v>495</v>
      </c>
      <c r="AA1148" s="174"/>
      <c r="AB1148" s="174"/>
      <c r="AC1148" s="174"/>
      <c r="AD1148" s="174"/>
      <c r="AE1148" s="175"/>
      <c r="AF1148" s="176"/>
      <c r="AG1148" s="185"/>
      <c r="AH1148" s="185"/>
      <c r="AI1148" s="201"/>
      <c r="AJ1148" s="273">
        <f ca="1">(COUNTA(OFFSET(D1148,0,WEEKDAY($A$3,2)):AF1148))+IF(AND((_xlfn.DAYS((EOMONTH($A$3,0)),$A$3)=27),(WEEKDAY($A$3,2))=1),0,(COUNTA(E1148:(OFFSET(D1148,0,(_xlfn.DAYS((EOMONTH($A$3,0)),$A$3))+(WEEKDAY($A$3,2))-28)))))</f>
        <v>4</v>
      </c>
    </row>
    <row r="1149" spans="1:36" x14ac:dyDescent="0.25">
      <c r="A1149" s="200" t="s">
        <v>112</v>
      </c>
      <c r="B1149" s="177" t="s">
        <v>350</v>
      </c>
      <c r="C1149" s="177">
        <v>12</v>
      </c>
      <c r="D1149" s="177">
        <v>460</v>
      </c>
      <c r="E1149" s="183" t="s">
        <v>495</v>
      </c>
      <c r="F1149" s="174"/>
      <c r="G1149" s="183" t="s">
        <v>495</v>
      </c>
      <c r="H1149" s="174"/>
      <c r="I1149" s="183" t="s">
        <v>495</v>
      </c>
      <c r="J1149" s="175"/>
      <c r="K1149" s="175"/>
      <c r="L1149" s="183" t="s">
        <v>495</v>
      </c>
      <c r="M1149" s="174"/>
      <c r="N1149" s="183" t="s">
        <v>495</v>
      </c>
      <c r="O1149" s="174"/>
      <c r="P1149" s="183" t="s">
        <v>495</v>
      </c>
      <c r="Q1149" s="175"/>
      <c r="R1149" s="175"/>
      <c r="S1149" s="183" t="s">
        <v>495</v>
      </c>
      <c r="T1149" s="174"/>
      <c r="U1149" s="183" t="s">
        <v>495</v>
      </c>
      <c r="V1149" s="174"/>
      <c r="W1149" s="183" t="s">
        <v>495</v>
      </c>
      <c r="X1149" s="175"/>
      <c r="Y1149" s="175"/>
      <c r="Z1149" s="183" t="s">
        <v>495</v>
      </c>
      <c r="AA1149" s="174"/>
      <c r="AB1149" s="183" t="s">
        <v>495</v>
      </c>
      <c r="AC1149" s="174"/>
      <c r="AD1149" s="183" t="s">
        <v>495</v>
      </c>
      <c r="AE1149" s="175"/>
      <c r="AF1149" s="176"/>
      <c r="AG1149" s="185"/>
      <c r="AH1149" s="185"/>
      <c r="AI1149" s="201"/>
      <c r="AJ1149" s="273">
        <f ca="1">(COUNTA(OFFSET(D1149,0,WEEKDAY($A$3,2)):AF1149))+IF(AND((_xlfn.DAYS((EOMONTH($A$3,0)),$A$3)=27),(WEEKDAY($A$3,2))=1),0,(COUNTA(E1149:(OFFSET(D1149,0,(_xlfn.DAYS((EOMONTH($A$3,0)),$A$3))+(WEEKDAY($A$3,2))-28)))))</f>
        <v>12</v>
      </c>
    </row>
    <row r="1150" spans="1:36" x14ac:dyDescent="0.25">
      <c r="A1150" s="200" t="s">
        <v>112</v>
      </c>
      <c r="B1150" s="177" t="s">
        <v>391</v>
      </c>
      <c r="C1150" s="177">
        <v>1</v>
      </c>
      <c r="D1150" s="177">
        <v>1590</v>
      </c>
      <c r="E1150" s="183" t="s">
        <v>495</v>
      </c>
      <c r="F1150" s="174"/>
      <c r="G1150" s="174"/>
      <c r="H1150" s="174"/>
      <c r="I1150" s="174"/>
      <c r="J1150" s="175"/>
      <c r="K1150" s="175"/>
      <c r="L1150" s="174"/>
      <c r="M1150" s="174"/>
      <c r="N1150" s="174"/>
      <c r="O1150" s="174"/>
      <c r="P1150" s="174"/>
      <c r="Q1150" s="175"/>
      <c r="R1150" s="175"/>
      <c r="S1150" s="174"/>
      <c r="T1150" s="174"/>
      <c r="U1150" s="174"/>
      <c r="V1150" s="174"/>
      <c r="W1150" s="174"/>
      <c r="X1150" s="175"/>
      <c r="Y1150" s="175"/>
      <c r="Z1150" s="174"/>
      <c r="AA1150" s="174"/>
      <c r="AB1150" s="174"/>
      <c r="AC1150" s="174"/>
      <c r="AD1150" s="174"/>
      <c r="AE1150" s="175"/>
      <c r="AF1150" s="176"/>
      <c r="AG1150" s="185"/>
      <c r="AH1150" s="185"/>
      <c r="AI1150" s="201"/>
      <c r="AJ1150" s="273">
        <f ca="1">(COUNTA(OFFSET(D1150,0,WEEKDAY($A$3,2)):AF1150))+IF(AND((_xlfn.DAYS((EOMONTH($A$3,0)),$A$3)=27),(WEEKDAY($A$3,2))=1),0,(COUNTA(E1150:(OFFSET(D1150,0,(_xlfn.DAYS((EOMONTH($A$3,0)),$A$3))+(WEEKDAY($A$3,2))-28)))))</f>
        <v>1</v>
      </c>
    </row>
    <row r="1151" spans="1:36" x14ac:dyDescent="0.25">
      <c r="A1151" s="200" t="s">
        <v>48</v>
      </c>
      <c r="B1151" s="177" t="s">
        <v>345</v>
      </c>
      <c r="C1151" s="177">
        <v>4</v>
      </c>
      <c r="D1151" s="177">
        <v>2</v>
      </c>
      <c r="E1151" s="183" t="s">
        <v>495</v>
      </c>
      <c r="F1151" s="174"/>
      <c r="G1151" s="174"/>
      <c r="H1151" s="174"/>
      <c r="I1151" s="174"/>
      <c r="J1151" s="175"/>
      <c r="K1151" s="175"/>
      <c r="L1151" s="183" t="s">
        <v>495</v>
      </c>
      <c r="M1151" s="174"/>
      <c r="N1151" s="174"/>
      <c r="O1151" s="174"/>
      <c r="P1151" s="174"/>
      <c r="Q1151" s="175"/>
      <c r="R1151" s="175"/>
      <c r="S1151" s="183" t="s">
        <v>495</v>
      </c>
      <c r="T1151" s="174"/>
      <c r="U1151" s="174"/>
      <c r="V1151" s="174"/>
      <c r="W1151" s="174"/>
      <c r="X1151" s="175"/>
      <c r="Y1151" s="175"/>
      <c r="Z1151" s="183" t="s">
        <v>495</v>
      </c>
      <c r="AA1151" s="174"/>
      <c r="AB1151" s="174"/>
      <c r="AC1151" s="174"/>
      <c r="AD1151" s="174"/>
      <c r="AE1151" s="175"/>
      <c r="AF1151" s="176"/>
      <c r="AG1151" s="185"/>
      <c r="AH1151" s="185"/>
      <c r="AI1151" s="201"/>
      <c r="AJ1151" s="273">
        <f ca="1">(COUNTA(OFFSET(D1151,0,WEEKDAY($A$3,2)):AF1151))+IF(AND((_xlfn.DAYS((EOMONTH($A$3,0)),$A$3)=27),(WEEKDAY($A$3,2))=1),0,(COUNTA(E1151:(OFFSET(D1151,0,(_xlfn.DAYS((EOMONTH($A$3,0)),$A$3))+(WEEKDAY($A$3,2))-28)))))</f>
        <v>4</v>
      </c>
    </row>
    <row r="1152" spans="1:36" x14ac:dyDescent="0.25">
      <c r="A1152" s="200" t="s">
        <v>48</v>
      </c>
      <c r="B1152" s="177" t="s">
        <v>347</v>
      </c>
      <c r="C1152" s="177">
        <v>4</v>
      </c>
      <c r="D1152" s="177">
        <v>5</v>
      </c>
      <c r="E1152" s="183" t="s">
        <v>495</v>
      </c>
      <c r="F1152" s="174"/>
      <c r="G1152" s="174"/>
      <c r="H1152" s="174"/>
      <c r="I1152" s="174"/>
      <c r="J1152" s="175"/>
      <c r="K1152" s="175"/>
      <c r="L1152" s="183" t="s">
        <v>495</v>
      </c>
      <c r="M1152" s="174"/>
      <c r="N1152" s="174"/>
      <c r="O1152" s="174"/>
      <c r="P1152" s="174"/>
      <c r="Q1152" s="175"/>
      <c r="R1152" s="175"/>
      <c r="S1152" s="183" t="s">
        <v>495</v>
      </c>
      <c r="T1152" s="174"/>
      <c r="U1152" s="174"/>
      <c r="V1152" s="174"/>
      <c r="W1152" s="174"/>
      <c r="X1152" s="175"/>
      <c r="Y1152" s="175"/>
      <c r="Z1152" s="183" t="s">
        <v>495</v>
      </c>
      <c r="AA1152" s="174"/>
      <c r="AB1152" s="174"/>
      <c r="AC1152" s="174"/>
      <c r="AD1152" s="174"/>
      <c r="AE1152" s="175"/>
      <c r="AF1152" s="176"/>
      <c r="AG1152" s="185"/>
      <c r="AH1152" s="185"/>
      <c r="AI1152" s="201"/>
      <c r="AJ1152" s="273">
        <f ca="1">(COUNTA(OFFSET(D1152,0,WEEKDAY($A$3,2)):AF1152))+IF(AND((_xlfn.DAYS((EOMONTH($A$3,0)),$A$3)=27),(WEEKDAY($A$3,2))=1),0,(COUNTA(E1152:(OFFSET(D1152,0,(_xlfn.DAYS((EOMONTH($A$3,0)),$A$3))+(WEEKDAY($A$3,2))-28)))))</f>
        <v>4</v>
      </c>
    </row>
    <row r="1153" spans="1:36" x14ac:dyDescent="0.25">
      <c r="A1153" s="200" t="s">
        <v>48</v>
      </c>
      <c r="B1153" s="177" t="s">
        <v>348</v>
      </c>
      <c r="C1153" s="177">
        <v>4</v>
      </c>
      <c r="D1153" s="177">
        <v>2</v>
      </c>
      <c r="E1153" s="183" t="s">
        <v>495</v>
      </c>
      <c r="F1153" s="174"/>
      <c r="G1153" s="174"/>
      <c r="H1153" s="174"/>
      <c r="I1153" s="174"/>
      <c r="J1153" s="175"/>
      <c r="K1153" s="175"/>
      <c r="L1153" s="183" t="s">
        <v>495</v>
      </c>
      <c r="M1153" s="174"/>
      <c r="N1153" s="174"/>
      <c r="O1153" s="174"/>
      <c r="P1153" s="174"/>
      <c r="Q1153" s="175"/>
      <c r="R1153" s="175"/>
      <c r="S1153" s="183" t="s">
        <v>495</v>
      </c>
      <c r="T1153" s="174"/>
      <c r="U1153" s="174"/>
      <c r="V1153" s="174"/>
      <c r="W1153" s="174"/>
      <c r="X1153" s="175"/>
      <c r="Y1153" s="175"/>
      <c r="Z1153" s="183" t="s">
        <v>495</v>
      </c>
      <c r="AA1153" s="174"/>
      <c r="AB1153" s="174"/>
      <c r="AC1153" s="174"/>
      <c r="AD1153" s="174"/>
      <c r="AE1153" s="175"/>
      <c r="AF1153" s="176"/>
      <c r="AG1153" s="185"/>
      <c r="AH1153" s="185"/>
      <c r="AI1153" s="201"/>
      <c r="AJ1153" s="273">
        <f ca="1">(COUNTA(OFFSET(D1153,0,WEEKDAY($A$3,2)):AF1153))+IF(AND((_xlfn.DAYS((EOMONTH($A$3,0)),$A$3)=27),(WEEKDAY($A$3,2))=1),0,(COUNTA(E1153:(OFFSET(D1153,0,(_xlfn.DAYS((EOMONTH($A$3,0)),$A$3))+(WEEKDAY($A$3,2))-28)))))</f>
        <v>4</v>
      </c>
    </row>
    <row r="1154" spans="1:36" x14ac:dyDescent="0.25">
      <c r="A1154" s="200" t="s">
        <v>48</v>
      </c>
      <c r="B1154" s="177" t="s">
        <v>349</v>
      </c>
      <c r="C1154" s="177">
        <v>4</v>
      </c>
      <c r="D1154" s="177">
        <v>210</v>
      </c>
      <c r="E1154" s="183" t="s">
        <v>495</v>
      </c>
      <c r="F1154" s="174"/>
      <c r="G1154" s="174"/>
      <c r="H1154" s="174"/>
      <c r="I1154" s="174"/>
      <c r="J1154" s="175"/>
      <c r="K1154" s="175"/>
      <c r="L1154" s="183" t="s">
        <v>495</v>
      </c>
      <c r="M1154" s="174"/>
      <c r="N1154" s="174"/>
      <c r="O1154" s="174"/>
      <c r="P1154" s="174"/>
      <c r="Q1154" s="175"/>
      <c r="R1154" s="175"/>
      <c r="S1154" s="183" t="s">
        <v>495</v>
      </c>
      <c r="T1154" s="174"/>
      <c r="U1154" s="174"/>
      <c r="V1154" s="174"/>
      <c r="W1154" s="174"/>
      <c r="X1154" s="175"/>
      <c r="Y1154" s="175"/>
      <c r="Z1154" s="183" t="s">
        <v>495</v>
      </c>
      <c r="AA1154" s="174"/>
      <c r="AB1154" s="174"/>
      <c r="AC1154" s="174"/>
      <c r="AD1154" s="174"/>
      <c r="AE1154" s="175"/>
      <c r="AF1154" s="176"/>
      <c r="AG1154" s="185"/>
      <c r="AH1154" s="185"/>
      <c r="AI1154" s="201"/>
      <c r="AJ1154" s="273">
        <f ca="1">(COUNTA(OFFSET(D1154,0,WEEKDAY($A$3,2)):AF1154))+IF(AND((_xlfn.DAYS((EOMONTH($A$3,0)),$A$3)=27),(WEEKDAY($A$3,2))=1),0,(COUNTA(E1154:(OFFSET(D1154,0,(_xlfn.DAYS((EOMONTH($A$3,0)),$A$3))+(WEEKDAY($A$3,2))-28)))))</f>
        <v>4</v>
      </c>
    </row>
    <row r="1155" spans="1:36" x14ac:dyDescent="0.25">
      <c r="A1155" s="200" t="s">
        <v>48</v>
      </c>
      <c r="B1155" s="177" t="s">
        <v>350</v>
      </c>
      <c r="C1155" s="177">
        <v>2</v>
      </c>
      <c r="D1155" s="177">
        <v>517</v>
      </c>
      <c r="E1155" s="183" t="s">
        <v>495</v>
      </c>
      <c r="F1155" s="174"/>
      <c r="G1155" s="174"/>
      <c r="H1155" s="174"/>
      <c r="I1155" s="174"/>
      <c r="J1155" s="175"/>
      <c r="K1155" s="175"/>
      <c r="L1155" s="174"/>
      <c r="M1155" s="174"/>
      <c r="N1155" s="174"/>
      <c r="O1155" s="174"/>
      <c r="P1155" s="174"/>
      <c r="Q1155" s="175"/>
      <c r="R1155" s="175"/>
      <c r="S1155" s="183" t="s">
        <v>495</v>
      </c>
      <c r="T1155" s="174"/>
      <c r="U1155" s="174"/>
      <c r="V1155" s="174"/>
      <c r="W1155" s="174"/>
      <c r="X1155" s="175"/>
      <c r="Y1155" s="175"/>
      <c r="Z1155" s="174"/>
      <c r="AA1155" s="174"/>
      <c r="AB1155" s="174"/>
      <c r="AC1155" s="174"/>
      <c r="AD1155" s="174"/>
      <c r="AE1155" s="175"/>
      <c r="AF1155" s="176"/>
      <c r="AG1155" s="185"/>
      <c r="AH1155" s="185"/>
      <c r="AI1155" s="201"/>
      <c r="AJ1155" s="273">
        <f ca="1">(COUNTA(OFFSET(D1155,0,WEEKDAY($A$3,2)):AF1155))+IF(AND((_xlfn.DAYS((EOMONTH($A$3,0)),$A$3)=27),(WEEKDAY($A$3,2))=1),0,(COUNTA(E1155:(OFFSET(D1155,0,(_xlfn.DAYS((EOMONTH($A$3,0)),$A$3))+(WEEKDAY($A$3,2))-28)))))</f>
        <v>2</v>
      </c>
    </row>
    <row r="1156" spans="1:36" x14ac:dyDescent="0.25">
      <c r="A1156" s="200" t="s">
        <v>48</v>
      </c>
      <c r="B1156" s="177" t="s">
        <v>350</v>
      </c>
      <c r="C1156" s="177">
        <v>4</v>
      </c>
      <c r="D1156" s="177">
        <v>435</v>
      </c>
      <c r="E1156" s="183" t="s">
        <v>495</v>
      </c>
      <c r="F1156" s="174"/>
      <c r="G1156" s="174"/>
      <c r="H1156" s="174"/>
      <c r="I1156" s="174"/>
      <c r="J1156" s="175"/>
      <c r="K1156" s="175"/>
      <c r="L1156" s="183" t="s">
        <v>495</v>
      </c>
      <c r="M1156" s="174"/>
      <c r="N1156" s="174"/>
      <c r="O1156" s="174"/>
      <c r="P1156" s="174"/>
      <c r="Q1156" s="175"/>
      <c r="R1156" s="175"/>
      <c r="S1156" s="183" t="s">
        <v>495</v>
      </c>
      <c r="T1156" s="174"/>
      <c r="U1156" s="174"/>
      <c r="V1156" s="174"/>
      <c r="W1156" s="174"/>
      <c r="X1156" s="175"/>
      <c r="Y1156" s="175"/>
      <c r="Z1156" s="183" t="s">
        <v>495</v>
      </c>
      <c r="AA1156" s="174"/>
      <c r="AB1156" s="174"/>
      <c r="AC1156" s="174"/>
      <c r="AD1156" s="174"/>
      <c r="AE1156" s="175"/>
      <c r="AF1156" s="176"/>
      <c r="AG1156" s="185"/>
      <c r="AH1156" s="185"/>
      <c r="AI1156" s="201"/>
      <c r="AJ1156" s="273">
        <f ca="1">(COUNTA(OFFSET(D1156,0,WEEKDAY($A$3,2)):AF1156))+IF(AND((_xlfn.DAYS((EOMONTH($A$3,0)),$A$3)=27),(WEEKDAY($A$3,2))=1),0,(COUNTA(E1156:(OFFSET(D1156,0,(_xlfn.DAYS((EOMONTH($A$3,0)),$A$3))+(WEEKDAY($A$3,2))-28)))))</f>
        <v>4</v>
      </c>
    </row>
    <row r="1157" spans="1:36" x14ac:dyDescent="0.25">
      <c r="A1157" s="200" t="s">
        <v>48</v>
      </c>
      <c r="B1157" s="177" t="s">
        <v>391</v>
      </c>
      <c r="C1157" s="177">
        <v>1</v>
      </c>
      <c r="D1157" s="177">
        <v>780</v>
      </c>
      <c r="E1157" s="183" t="s">
        <v>495</v>
      </c>
      <c r="F1157" s="174"/>
      <c r="G1157" s="174"/>
      <c r="H1157" s="174"/>
      <c r="I1157" s="174"/>
      <c r="J1157" s="175"/>
      <c r="K1157" s="175"/>
      <c r="L1157" s="174"/>
      <c r="M1157" s="174"/>
      <c r="N1157" s="174"/>
      <c r="O1157" s="174"/>
      <c r="P1157" s="174"/>
      <c r="Q1157" s="175"/>
      <c r="R1157" s="175"/>
      <c r="S1157" s="174"/>
      <c r="T1157" s="174"/>
      <c r="U1157" s="174"/>
      <c r="V1157" s="174"/>
      <c r="W1157" s="174"/>
      <c r="X1157" s="175"/>
      <c r="Y1157" s="175"/>
      <c r="Z1157" s="174"/>
      <c r="AA1157" s="174"/>
      <c r="AB1157" s="174"/>
      <c r="AC1157" s="174"/>
      <c r="AD1157" s="174"/>
      <c r="AE1157" s="175"/>
      <c r="AF1157" s="176"/>
      <c r="AG1157" s="185"/>
      <c r="AH1157" s="185"/>
      <c r="AI1157" s="201"/>
      <c r="AJ1157" s="273">
        <f ca="1">(COUNTA(OFFSET(D1157,0,WEEKDAY($A$3,2)):AF1157))+IF(AND((_xlfn.DAYS((EOMONTH($A$3,0)),$A$3)=27),(WEEKDAY($A$3,2))=1),0,(COUNTA(E1157:(OFFSET(D1157,0,(_xlfn.DAYS((EOMONTH($A$3,0)),$A$3))+(WEEKDAY($A$3,2))-28)))))</f>
        <v>1</v>
      </c>
    </row>
    <row r="1158" spans="1:36" x14ac:dyDescent="0.25">
      <c r="A1158" s="200" t="s">
        <v>247</v>
      </c>
      <c r="B1158" s="177" t="s">
        <v>346</v>
      </c>
      <c r="C1158" s="177">
        <v>4</v>
      </c>
      <c r="D1158" s="177">
        <v>16</v>
      </c>
      <c r="E1158" s="183" t="s">
        <v>495</v>
      </c>
      <c r="F1158" s="174"/>
      <c r="G1158" s="174"/>
      <c r="H1158" s="174"/>
      <c r="I1158" s="174"/>
      <c r="J1158" s="175"/>
      <c r="K1158" s="175"/>
      <c r="L1158" s="183" t="s">
        <v>495</v>
      </c>
      <c r="M1158" s="174"/>
      <c r="N1158" s="174"/>
      <c r="O1158" s="174"/>
      <c r="P1158" s="174"/>
      <c r="Q1158" s="175"/>
      <c r="R1158" s="175"/>
      <c r="S1158" s="183" t="s">
        <v>495</v>
      </c>
      <c r="T1158" s="174"/>
      <c r="U1158" s="174"/>
      <c r="V1158" s="174"/>
      <c r="W1158" s="174"/>
      <c r="X1158" s="175"/>
      <c r="Y1158" s="175"/>
      <c r="Z1158" s="183" t="s">
        <v>495</v>
      </c>
      <c r="AA1158" s="174"/>
      <c r="AB1158" s="174"/>
      <c r="AC1158" s="174"/>
      <c r="AD1158" s="174"/>
      <c r="AE1158" s="175"/>
      <c r="AF1158" s="176"/>
      <c r="AG1158" s="185"/>
      <c r="AH1158" s="185"/>
      <c r="AI1158" s="201"/>
      <c r="AJ1158" s="273">
        <f ca="1">(COUNTA(OFFSET(D1158,0,WEEKDAY($A$3,2)):AF1158))+IF(AND((_xlfn.DAYS((EOMONTH($A$3,0)),$A$3)=27),(WEEKDAY($A$3,2))=1),0,(COUNTA(E1158:(OFFSET(D1158,0,(_xlfn.DAYS((EOMONTH($A$3,0)),$A$3))+(WEEKDAY($A$3,2))-28)))))</f>
        <v>4</v>
      </c>
    </row>
    <row r="1159" spans="1:36" x14ac:dyDescent="0.25">
      <c r="A1159" s="200" t="s">
        <v>247</v>
      </c>
      <c r="B1159" s="177" t="s">
        <v>347</v>
      </c>
      <c r="C1159" s="177">
        <v>4</v>
      </c>
      <c r="D1159" s="177">
        <v>1</v>
      </c>
      <c r="E1159" s="183" t="s">
        <v>495</v>
      </c>
      <c r="F1159" s="174"/>
      <c r="G1159" s="174"/>
      <c r="H1159" s="174"/>
      <c r="I1159" s="174"/>
      <c r="J1159" s="175"/>
      <c r="K1159" s="175"/>
      <c r="L1159" s="183" t="s">
        <v>495</v>
      </c>
      <c r="M1159" s="174"/>
      <c r="N1159" s="174"/>
      <c r="O1159" s="174"/>
      <c r="P1159" s="174"/>
      <c r="Q1159" s="175"/>
      <c r="R1159" s="175"/>
      <c r="S1159" s="183" t="s">
        <v>495</v>
      </c>
      <c r="T1159" s="174"/>
      <c r="U1159" s="174"/>
      <c r="V1159" s="174"/>
      <c r="W1159" s="174"/>
      <c r="X1159" s="175"/>
      <c r="Y1159" s="175"/>
      <c r="Z1159" s="183" t="s">
        <v>495</v>
      </c>
      <c r="AA1159" s="174"/>
      <c r="AB1159" s="174"/>
      <c r="AC1159" s="174"/>
      <c r="AD1159" s="174"/>
      <c r="AE1159" s="175"/>
      <c r="AF1159" s="176"/>
      <c r="AG1159" s="185"/>
      <c r="AH1159" s="185"/>
      <c r="AI1159" s="201"/>
      <c r="AJ1159" s="273">
        <f ca="1">(COUNTA(OFFSET(D1159,0,WEEKDAY($A$3,2)):AF1159))+IF(AND((_xlfn.DAYS((EOMONTH($A$3,0)),$A$3)=27),(WEEKDAY($A$3,2))=1),0,(COUNTA(E1159:(OFFSET(D1159,0,(_xlfn.DAYS((EOMONTH($A$3,0)),$A$3))+(WEEKDAY($A$3,2))-28)))))</f>
        <v>4</v>
      </c>
    </row>
    <row r="1160" spans="1:36" x14ac:dyDescent="0.25">
      <c r="A1160" s="200" t="s">
        <v>247</v>
      </c>
      <c r="B1160" s="177" t="s">
        <v>350</v>
      </c>
      <c r="C1160" s="177">
        <v>2</v>
      </c>
      <c r="D1160" s="177">
        <v>429</v>
      </c>
      <c r="E1160" s="183" t="s">
        <v>495</v>
      </c>
      <c r="F1160" s="174"/>
      <c r="G1160" s="174"/>
      <c r="H1160" s="174"/>
      <c r="I1160" s="174"/>
      <c r="J1160" s="175"/>
      <c r="K1160" s="175"/>
      <c r="L1160" s="174"/>
      <c r="M1160" s="174"/>
      <c r="N1160" s="174"/>
      <c r="O1160" s="174"/>
      <c r="P1160" s="174"/>
      <c r="Q1160" s="175"/>
      <c r="R1160" s="175"/>
      <c r="S1160" s="183" t="s">
        <v>495</v>
      </c>
      <c r="T1160" s="174"/>
      <c r="U1160" s="174"/>
      <c r="V1160" s="174"/>
      <c r="W1160" s="174"/>
      <c r="X1160" s="175"/>
      <c r="Y1160" s="175"/>
      <c r="Z1160" s="174"/>
      <c r="AA1160" s="174"/>
      <c r="AB1160" s="174"/>
      <c r="AC1160" s="174"/>
      <c r="AD1160" s="174"/>
      <c r="AE1160" s="175"/>
      <c r="AF1160" s="176"/>
      <c r="AG1160" s="185"/>
      <c r="AH1160" s="185"/>
      <c r="AI1160" s="201"/>
      <c r="AJ1160" s="273">
        <f ca="1">(COUNTA(OFFSET(D1160,0,WEEKDAY($A$3,2)):AF1160))+IF(AND((_xlfn.DAYS((EOMONTH($A$3,0)),$A$3)=27),(WEEKDAY($A$3,2))=1),0,(COUNTA(E1160:(OFFSET(D1160,0,(_xlfn.DAYS((EOMONTH($A$3,0)),$A$3))+(WEEKDAY($A$3,2))-28)))))</f>
        <v>2</v>
      </c>
    </row>
    <row r="1161" spans="1:36" x14ac:dyDescent="0.25">
      <c r="A1161" s="200" t="s">
        <v>247</v>
      </c>
      <c r="B1161" s="177" t="s">
        <v>391</v>
      </c>
      <c r="C1161" s="177">
        <v>1</v>
      </c>
      <c r="D1161" s="177">
        <v>715</v>
      </c>
      <c r="E1161" s="183" t="s">
        <v>495</v>
      </c>
      <c r="F1161" s="174"/>
      <c r="G1161" s="174"/>
      <c r="H1161" s="174"/>
      <c r="I1161" s="174"/>
      <c r="J1161" s="175"/>
      <c r="K1161" s="175"/>
      <c r="L1161" s="174"/>
      <c r="M1161" s="174"/>
      <c r="N1161" s="174"/>
      <c r="O1161" s="174"/>
      <c r="P1161" s="174"/>
      <c r="Q1161" s="175"/>
      <c r="R1161" s="175"/>
      <c r="S1161" s="174"/>
      <c r="T1161" s="174"/>
      <c r="U1161" s="174"/>
      <c r="V1161" s="174"/>
      <c r="W1161" s="174"/>
      <c r="X1161" s="175"/>
      <c r="Y1161" s="175"/>
      <c r="Z1161" s="174"/>
      <c r="AA1161" s="174"/>
      <c r="AB1161" s="174"/>
      <c r="AC1161" s="174"/>
      <c r="AD1161" s="174"/>
      <c r="AE1161" s="175"/>
      <c r="AF1161" s="176"/>
      <c r="AG1161" s="185"/>
      <c r="AH1161" s="185"/>
      <c r="AI1161" s="201"/>
      <c r="AJ1161" s="273">
        <f ca="1">(COUNTA(OFFSET(D1161,0,WEEKDAY($A$3,2)):AF1161))+IF(AND((_xlfn.DAYS((EOMONTH($A$3,0)),$A$3)=27),(WEEKDAY($A$3,2))=1),0,(COUNTA(E1161:(OFFSET(D1161,0,(_xlfn.DAYS((EOMONTH($A$3,0)),$A$3))+(WEEKDAY($A$3,2))-28)))))</f>
        <v>1</v>
      </c>
    </row>
    <row r="1162" spans="1:36" x14ac:dyDescent="0.25">
      <c r="A1162" s="200" t="s">
        <v>21</v>
      </c>
      <c r="B1162" s="177" t="s">
        <v>347</v>
      </c>
      <c r="C1162" s="177">
        <v>20</v>
      </c>
      <c r="D1162" s="177">
        <v>2</v>
      </c>
      <c r="E1162" s="183" t="s">
        <v>495</v>
      </c>
      <c r="F1162" s="183" t="s">
        <v>495</v>
      </c>
      <c r="G1162" s="183" t="s">
        <v>495</v>
      </c>
      <c r="H1162" s="183" t="s">
        <v>495</v>
      </c>
      <c r="I1162" s="183" t="s">
        <v>495</v>
      </c>
      <c r="J1162" s="175"/>
      <c r="K1162" s="175"/>
      <c r="L1162" s="183" t="s">
        <v>495</v>
      </c>
      <c r="M1162" s="183" t="s">
        <v>495</v>
      </c>
      <c r="N1162" s="183" t="s">
        <v>495</v>
      </c>
      <c r="O1162" s="183" t="s">
        <v>495</v>
      </c>
      <c r="P1162" s="183" t="s">
        <v>495</v>
      </c>
      <c r="Q1162" s="175"/>
      <c r="R1162" s="175"/>
      <c r="S1162" s="183" t="s">
        <v>495</v>
      </c>
      <c r="T1162" s="183" t="s">
        <v>495</v>
      </c>
      <c r="U1162" s="183" t="s">
        <v>495</v>
      </c>
      <c r="V1162" s="183" t="s">
        <v>495</v>
      </c>
      <c r="W1162" s="183" t="s">
        <v>495</v>
      </c>
      <c r="X1162" s="175"/>
      <c r="Y1162" s="175"/>
      <c r="Z1162" s="183" t="s">
        <v>495</v>
      </c>
      <c r="AA1162" s="183" t="s">
        <v>495</v>
      </c>
      <c r="AB1162" s="183" t="s">
        <v>495</v>
      </c>
      <c r="AC1162" s="183" t="s">
        <v>495</v>
      </c>
      <c r="AD1162" s="183" t="s">
        <v>495</v>
      </c>
      <c r="AE1162" s="175"/>
      <c r="AF1162" s="176"/>
      <c r="AG1162" s="185"/>
      <c r="AH1162" s="185"/>
      <c r="AI1162" s="201"/>
      <c r="AJ1162" s="273">
        <f ca="1">(COUNTA(OFFSET(D1162,0,WEEKDAY($A$3,2)):AF1162))+IF(AND((_xlfn.DAYS((EOMONTH($A$3,0)),$A$3)=27),(WEEKDAY($A$3,2))=1),0,(COUNTA(E1162:(OFFSET(D1162,0,(_xlfn.DAYS((EOMONTH($A$3,0)),$A$3))+(WEEKDAY($A$3,2))-28)))))</f>
        <v>20</v>
      </c>
    </row>
    <row r="1163" spans="1:36" x14ac:dyDescent="0.25">
      <c r="A1163" s="200" t="s">
        <v>21</v>
      </c>
      <c r="B1163" s="177" t="s">
        <v>348</v>
      </c>
      <c r="C1163" s="177">
        <v>12</v>
      </c>
      <c r="D1163" s="177">
        <v>1</v>
      </c>
      <c r="E1163" s="183" t="s">
        <v>495</v>
      </c>
      <c r="F1163" s="174"/>
      <c r="G1163" s="183" t="s">
        <v>495</v>
      </c>
      <c r="H1163" s="174"/>
      <c r="I1163" s="183" t="s">
        <v>495</v>
      </c>
      <c r="J1163" s="175"/>
      <c r="K1163" s="175"/>
      <c r="L1163" s="183" t="s">
        <v>495</v>
      </c>
      <c r="M1163" s="174"/>
      <c r="N1163" s="183" t="s">
        <v>495</v>
      </c>
      <c r="O1163" s="174"/>
      <c r="P1163" s="183" t="s">
        <v>495</v>
      </c>
      <c r="Q1163" s="175"/>
      <c r="R1163" s="175"/>
      <c r="S1163" s="183" t="s">
        <v>495</v>
      </c>
      <c r="T1163" s="174"/>
      <c r="U1163" s="183" t="s">
        <v>495</v>
      </c>
      <c r="V1163" s="174"/>
      <c r="W1163" s="183" t="s">
        <v>495</v>
      </c>
      <c r="X1163" s="175"/>
      <c r="Y1163" s="175"/>
      <c r="Z1163" s="183" t="s">
        <v>495</v>
      </c>
      <c r="AA1163" s="174"/>
      <c r="AB1163" s="183" t="s">
        <v>495</v>
      </c>
      <c r="AC1163" s="174"/>
      <c r="AD1163" s="183" t="s">
        <v>495</v>
      </c>
      <c r="AE1163" s="175"/>
      <c r="AF1163" s="176"/>
      <c r="AG1163" s="185"/>
      <c r="AH1163" s="185"/>
      <c r="AI1163" s="201"/>
      <c r="AJ1163" s="273">
        <f ca="1">(COUNTA(OFFSET(D1163,0,WEEKDAY($A$3,2)):AF1163))+IF(AND((_xlfn.DAYS((EOMONTH($A$3,0)),$A$3)=27),(WEEKDAY($A$3,2))=1),0,(COUNTA(E1163:(OFFSET(D1163,0,(_xlfn.DAYS((EOMONTH($A$3,0)),$A$3))+(WEEKDAY($A$3,2))-28)))))</f>
        <v>12</v>
      </c>
    </row>
    <row r="1164" spans="1:36" x14ac:dyDescent="0.25">
      <c r="A1164" s="200" t="s">
        <v>21</v>
      </c>
      <c r="B1164" s="177" t="s">
        <v>350</v>
      </c>
      <c r="C1164" s="177">
        <v>4</v>
      </c>
      <c r="D1164" s="177">
        <v>3913</v>
      </c>
      <c r="E1164" s="183" t="s">
        <v>495</v>
      </c>
      <c r="F1164" s="174"/>
      <c r="G1164" s="174"/>
      <c r="H1164" s="174"/>
      <c r="I1164" s="174"/>
      <c r="J1164" s="175"/>
      <c r="K1164" s="175"/>
      <c r="L1164" s="183" t="s">
        <v>495</v>
      </c>
      <c r="M1164" s="174"/>
      <c r="N1164" s="174"/>
      <c r="O1164" s="174"/>
      <c r="P1164" s="174"/>
      <c r="Q1164" s="175"/>
      <c r="R1164" s="175"/>
      <c r="S1164" s="183" t="s">
        <v>495</v>
      </c>
      <c r="T1164" s="174"/>
      <c r="U1164" s="174"/>
      <c r="V1164" s="174"/>
      <c r="W1164" s="174"/>
      <c r="X1164" s="175"/>
      <c r="Y1164" s="175"/>
      <c r="Z1164" s="183" t="s">
        <v>495</v>
      </c>
      <c r="AA1164" s="174"/>
      <c r="AB1164" s="174"/>
      <c r="AC1164" s="174"/>
      <c r="AD1164" s="174"/>
      <c r="AE1164" s="175"/>
      <c r="AF1164" s="176"/>
      <c r="AG1164" s="185"/>
      <c r="AH1164" s="185"/>
      <c r="AI1164" s="201"/>
      <c r="AJ1164" s="273">
        <f ca="1">(COUNTA(OFFSET(D1164,0,WEEKDAY($A$3,2)):AF1164))+IF(AND((_xlfn.DAYS((EOMONTH($A$3,0)),$A$3)=27),(WEEKDAY($A$3,2))=1),0,(COUNTA(E1164:(OFFSET(D1164,0,(_xlfn.DAYS((EOMONTH($A$3,0)),$A$3))+(WEEKDAY($A$3,2))-28)))))</f>
        <v>4</v>
      </c>
    </row>
    <row r="1165" spans="1:36" x14ac:dyDescent="0.25">
      <c r="A1165" s="200" t="s">
        <v>21</v>
      </c>
      <c r="B1165" s="177" t="s">
        <v>350</v>
      </c>
      <c r="C1165" s="177">
        <v>12</v>
      </c>
      <c r="D1165" s="177">
        <v>205</v>
      </c>
      <c r="E1165" s="183" t="s">
        <v>495</v>
      </c>
      <c r="F1165" s="174"/>
      <c r="G1165" s="183" t="s">
        <v>495</v>
      </c>
      <c r="H1165" s="174"/>
      <c r="I1165" s="183" t="s">
        <v>495</v>
      </c>
      <c r="J1165" s="175"/>
      <c r="K1165" s="175"/>
      <c r="L1165" s="183" t="s">
        <v>495</v>
      </c>
      <c r="M1165" s="174"/>
      <c r="N1165" s="183" t="s">
        <v>495</v>
      </c>
      <c r="O1165" s="174"/>
      <c r="P1165" s="183" t="s">
        <v>495</v>
      </c>
      <c r="Q1165" s="175"/>
      <c r="R1165" s="175"/>
      <c r="S1165" s="183" t="s">
        <v>495</v>
      </c>
      <c r="T1165" s="174"/>
      <c r="U1165" s="183" t="s">
        <v>495</v>
      </c>
      <c r="V1165" s="174"/>
      <c r="W1165" s="183" t="s">
        <v>495</v>
      </c>
      <c r="X1165" s="175"/>
      <c r="Y1165" s="175"/>
      <c r="Z1165" s="183" t="s">
        <v>495</v>
      </c>
      <c r="AA1165" s="174"/>
      <c r="AB1165" s="183" t="s">
        <v>495</v>
      </c>
      <c r="AC1165" s="174"/>
      <c r="AD1165" s="183" t="s">
        <v>495</v>
      </c>
      <c r="AE1165" s="175"/>
      <c r="AF1165" s="176"/>
      <c r="AG1165" s="185"/>
      <c r="AH1165" s="185"/>
      <c r="AI1165" s="201"/>
      <c r="AJ1165" s="273">
        <f ca="1">(COUNTA(OFFSET(D1165,0,WEEKDAY($A$3,2)):AF1165))+IF(AND((_xlfn.DAYS((EOMONTH($A$3,0)),$A$3)=27),(WEEKDAY($A$3,2))=1),0,(COUNTA(E1165:(OFFSET(D1165,0,(_xlfn.DAYS((EOMONTH($A$3,0)),$A$3))+(WEEKDAY($A$3,2))-28)))))</f>
        <v>12</v>
      </c>
    </row>
    <row r="1166" spans="1:36" x14ac:dyDescent="0.25">
      <c r="A1166" s="200" t="s">
        <v>21</v>
      </c>
      <c r="B1166" s="177" t="s">
        <v>391</v>
      </c>
      <c r="C1166" s="177">
        <v>1</v>
      </c>
      <c r="D1166" s="177">
        <v>2250</v>
      </c>
      <c r="E1166" s="183" t="s">
        <v>495</v>
      </c>
      <c r="F1166" s="174"/>
      <c r="G1166" s="174"/>
      <c r="H1166" s="174"/>
      <c r="I1166" s="174"/>
      <c r="J1166" s="175"/>
      <c r="K1166" s="175"/>
      <c r="L1166" s="174"/>
      <c r="M1166" s="174"/>
      <c r="N1166" s="174"/>
      <c r="O1166" s="174"/>
      <c r="P1166" s="174"/>
      <c r="Q1166" s="175"/>
      <c r="R1166" s="175"/>
      <c r="S1166" s="174"/>
      <c r="T1166" s="174"/>
      <c r="U1166" s="174"/>
      <c r="V1166" s="174"/>
      <c r="W1166" s="174"/>
      <c r="X1166" s="175"/>
      <c r="Y1166" s="175"/>
      <c r="Z1166" s="174"/>
      <c r="AA1166" s="174"/>
      <c r="AB1166" s="174"/>
      <c r="AC1166" s="174"/>
      <c r="AD1166" s="174"/>
      <c r="AE1166" s="175"/>
      <c r="AF1166" s="176"/>
      <c r="AG1166" s="185"/>
      <c r="AH1166" s="185"/>
      <c r="AI1166" s="201"/>
      <c r="AJ1166" s="273">
        <f ca="1">(COUNTA(OFFSET(D1166,0,WEEKDAY($A$3,2)):AF1166))+IF(AND((_xlfn.DAYS((EOMONTH($A$3,0)),$A$3)=27),(WEEKDAY($A$3,2))=1),0,(COUNTA(E1166:(OFFSET(D1166,0,(_xlfn.DAYS((EOMONTH($A$3,0)),$A$3))+(WEEKDAY($A$3,2))-28)))))</f>
        <v>1</v>
      </c>
    </row>
    <row r="1167" spans="1:36" x14ac:dyDescent="0.25">
      <c r="A1167" s="200" t="s">
        <v>57</v>
      </c>
      <c r="B1167" s="177" t="s">
        <v>345</v>
      </c>
      <c r="C1167" s="177">
        <v>4</v>
      </c>
      <c r="D1167" s="177">
        <v>3</v>
      </c>
      <c r="E1167" s="183" t="s">
        <v>495</v>
      </c>
      <c r="F1167" s="174"/>
      <c r="G1167" s="174"/>
      <c r="H1167" s="174"/>
      <c r="I1167" s="174"/>
      <c r="J1167" s="175"/>
      <c r="K1167" s="175"/>
      <c r="L1167" s="183" t="s">
        <v>495</v>
      </c>
      <c r="M1167" s="174"/>
      <c r="N1167" s="174"/>
      <c r="O1167" s="174"/>
      <c r="P1167" s="174"/>
      <c r="Q1167" s="175"/>
      <c r="R1167" s="175"/>
      <c r="S1167" s="183" t="s">
        <v>495</v>
      </c>
      <c r="T1167" s="174"/>
      <c r="U1167" s="174"/>
      <c r="V1167" s="174"/>
      <c r="W1167" s="174"/>
      <c r="X1167" s="175"/>
      <c r="Y1167" s="175"/>
      <c r="Z1167" s="183" t="s">
        <v>495</v>
      </c>
      <c r="AA1167" s="174"/>
      <c r="AB1167" s="174"/>
      <c r="AC1167" s="174"/>
      <c r="AD1167" s="174"/>
      <c r="AE1167" s="175"/>
      <c r="AF1167" s="176"/>
      <c r="AG1167" s="185"/>
      <c r="AH1167" s="185"/>
      <c r="AI1167" s="201"/>
      <c r="AJ1167" s="273">
        <f ca="1">(COUNTA(OFFSET(D1167,0,WEEKDAY($A$3,2)):AF1167))+IF(AND((_xlfn.DAYS((EOMONTH($A$3,0)),$A$3)=27),(WEEKDAY($A$3,2))=1),0,(COUNTA(E1167:(OFFSET(D1167,0,(_xlfn.DAYS((EOMONTH($A$3,0)),$A$3))+(WEEKDAY($A$3,2))-28)))))</f>
        <v>4</v>
      </c>
    </row>
    <row r="1168" spans="1:36" x14ac:dyDescent="0.25">
      <c r="A1168" s="200" t="s">
        <v>57</v>
      </c>
      <c r="B1168" s="177" t="s">
        <v>347</v>
      </c>
      <c r="C1168" s="177">
        <v>20</v>
      </c>
      <c r="D1168" s="177">
        <v>6</v>
      </c>
      <c r="E1168" s="183" t="s">
        <v>495</v>
      </c>
      <c r="F1168" s="183" t="s">
        <v>495</v>
      </c>
      <c r="G1168" s="183" t="s">
        <v>495</v>
      </c>
      <c r="H1168" s="183" t="s">
        <v>495</v>
      </c>
      <c r="I1168" s="183" t="s">
        <v>495</v>
      </c>
      <c r="J1168" s="175"/>
      <c r="K1168" s="175"/>
      <c r="L1168" s="183" t="s">
        <v>495</v>
      </c>
      <c r="M1168" s="183" t="s">
        <v>495</v>
      </c>
      <c r="N1168" s="183" t="s">
        <v>495</v>
      </c>
      <c r="O1168" s="183" t="s">
        <v>495</v>
      </c>
      <c r="P1168" s="183" t="s">
        <v>495</v>
      </c>
      <c r="Q1168" s="175"/>
      <c r="R1168" s="175"/>
      <c r="S1168" s="183" t="s">
        <v>495</v>
      </c>
      <c r="T1168" s="183" t="s">
        <v>495</v>
      </c>
      <c r="U1168" s="183" t="s">
        <v>495</v>
      </c>
      <c r="V1168" s="183" t="s">
        <v>495</v>
      </c>
      <c r="W1168" s="183" t="s">
        <v>495</v>
      </c>
      <c r="X1168" s="175"/>
      <c r="Y1168" s="175"/>
      <c r="Z1168" s="183" t="s">
        <v>495</v>
      </c>
      <c r="AA1168" s="183" t="s">
        <v>495</v>
      </c>
      <c r="AB1168" s="183" t="s">
        <v>495</v>
      </c>
      <c r="AC1168" s="183" t="s">
        <v>495</v>
      </c>
      <c r="AD1168" s="183" t="s">
        <v>495</v>
      </c>
      <c r="AE1168" s="175"/>
      <c r="AF1168" s="176"/>
      <c r="AG1168" s="185"/>
      <c r="AH1168" s="185"/>
      <c r="AI1168" s="201"/>
      <c r="AJ1168" s="273">
        <f ca="1">(COUNTA(OFFSET(D1168,0,WEEKDAY($A$3,2)):AF1168))+IF(AND((_xlfn.DAYS((EOMONTH($A$3,0)),$A$3)=27),(WEEKDAY($A$3,2))=1),0,(COUNTA(E1168:(OFFSET(D1168,0,(_xlfn.DAYS((EOMONTH($A$3,0)),$A$3))+(WEEKDAY($A$3,2))-28)))))</f>
        <v>20</v>
      </c>
    </row>
    <row r="1169" spans="1:36" x14ac:dyDescent="0.25">
      <c r="A1169" s="200" t="s">
        <v>57</v>
      </c>
      <c r="B1169" s="177" t="s">
        <v>348</v>
      </c>
      <c r="C1169" s="177">
        <v>12</v>
      </c>
      <c r="D1169" s="177">
        <v>2</v>
      </c>
      <c r="E1169" s="183" t="s">
        <v>495</v>
      </c>
      <c r="F1169" s="174"/>
      <c r="G1169" s="183" t="s">
        <v>495</v>
      </c>
      <c r="H1169" s="174"/>
      <c r="I1169" s="183" t="s">
        <v>495</v>
      </c>
      <c r="J1169" s="175"/>
      <c r="K1169" s="175"/>
      <c r="L1169" s="183" t="s">
        <v>495</v>
      </c>
      <c r="M1169" s="174"/>
      <c r="N1169" s="183" t="s">
        <v>495</v>
      </c>
      <c r="O1169" s="174"/>
      <c r="P1169" s="183" t="s">
        <v>495</v>
      </c>
      <c r="Q1169" s="175"/>
      <c r="R1169" s="175"/>
      <c r="S1169" s="183" t="s">
        <v>495</v>
      </c>
      <c r="T1169" s="174"/>
      <c r="U1169" s="183" t="s">
        <v>495</v>
      </c>
      <c r="V1169" s="174"/>
      <c r="W1169" s="183" t="s">
        <v>495</v>
      </c>
      <c r="X1169" s="175"/>
      <c r="Y1169" s="175"/>
      <c r="Z1169" s="183" t="s">
        <v>495</v>
      </c>
      <c r="AA1169" s="174"/>
      <c r="AB1169" s="183" t="s">
        <v>495</v>
      </c>
      <c r="AC1169" s="174"/>
      <c r="AD1169" s="183" t="s">
        <v>495</v>
      </c>
      <c r="AE1169" s="175"/>
      <c r="AF1169" s="176"/>
      <c r="AG1169" s="185"/>
      <c r="AH1169" s="185"/>
      <c r="AI1169" s="201"/>
      <c r="AJ1169" s="273">
        <f ca="1">(COUNTA(OFFSET(D1169,0,WEEKDAY($A$3,2)):AF1169))+IF(AND((_xlfn.DAYS((EOMONTH($A$3,0)),$A$3)=27),(WEEKDAY($A$3,2))=1),0,(COUNTA(E1169:(OFFSET(D1169,0,(_xlfn.DAYS((EOMONTH($A$3,0)),$A$3))+(WEEKDAY($A$3,2))-28)))))</f>
        <v>12</v>
      </c>
    </row>
    <row r="1170" spans="1:36" x14ac:dyDescent="0.25">
      <c r="A1170" s="200" t="s">
        <v>57</v>
      </c>
      <c r="B1170" s="177" t="s">
        <v>349</v>
      </c>
      <c r="C1170" s="177">
        <v>4</v>
      </c>
      <c r="D1170" s="177">
        <v>203</v>
      </c>
      <c r="E1170" s="183" t="s">
        <v>495</v>
      </c>
      <c r="F1170" s="174"/>
      <c r="G1170" s="174"/>
      <c r="H1170" s="174"/>
      <c r="I1170" s="174"/>
      <c r="J1170" s="175"/>
      <c r="K1170" s="175"/>
      <c r="L1170" s="183" t="s">
        <v>495</v>
      </c>
      <c r="M1170" s="174"/>
      <c r="N1170" s="174"/>
      <c r="O1170" s="174"/>
      <c r="P1170" s="174"/>
      <c r="Q1170" s="175"/>
      <c r="R1170" s="175"/>
      <c r="S1170" s="183" t="s">
        <v>495</v>
      </c>
      <c r="T1170" s="174"/>
      <c r="U1170" s="174"/>
      <c r="V1170" s="174"/>
      <c r="W1170" s="174"/>
      <c r="X1170" s="175"/>
      <c r="Y1170" s="175"/>
      <c r="Z1170" s="183" t="s">
        <v>495</v>
      </c>
      <c r="AA1170" s="174"/>
      <c r="AB1170" s="174"/>
      <c r="AC1170" s="174"/>
      <c r="AD1170" s="174"/>
      <c r="AE1170" s="175"/>
      <c r="AF1170" s="176"/>
      <c r="AG1170" s="185"/>
      <c r="AH1170" s="185"/>
      <c r="AI1170" s="201"/>
      <c r="AJ1170" s="273">
        <f ca="1">(COUNTA(OFFSET(D1170,0,WEEKDAY($A$3,2)):AF1170))+IF(AND((_xlfn.DAYS((EOMONTH($A$3,0)),$A$3)=27),(WEEKDAY($A$3,2))=1),0,(COUNTA(E1170:(OFFSET(D1170,0,(_xlfn.DAYS((EOMONTH($A$3,0)),$A$3))+(WEEKDAY($A$3,2))-28)))))</f>
        <v>4</v>
      </c>
    </row>
    <row r="1171" spans="1:36" x14ac:dyDescent="0.25">
      <c r="A1171" s="200" t="s">
        <v>57</v>
      </c>
      <c r="B1171" s="177" t="s">
        <v>350</v>
      </c>
      <c r="C1171" s="177">
        <v>2</v>
      </c>
      <c r="D1171" s="177">
        <v>278</v>
      </c>
      <c r="E1171" s="183" t="s">
        <v>495</v>
      </c>
      <c r="F1171" s="174"/>
      <c r="G1171" s="174"/>
      <c r="H1171" s="174"/>
      <c r="I1171" s="174"/>
      <c r="J1171" s="175"/>
      <c r="K1171" s="175"/>
      <c r="L1171" s="174"/>
      <c r="M1171" s="174"/>
      <c r="N1171" s="174"/>
      <c r="O1171" s="174"/>
      <c r="P1171" s="174"/>
      <c r="Q1171" s="175"/>
      <c r="R1171" s="175"/>
      <c r="S1171" s="183" t="s">
        <v>495</v>
      </c>
      <c r="T1171" s="174"/>
      <c r="U1171" s="174"/>
      <c r="V1171" s="174"/>
      <c r="W1171" s="174"/>
      <c r="X1171" s="175"/>
      <c r="Y1171" s="175"/>
      <c r="Z1171" s="174"/>
      <c r="AA1171" s="174"/>
      <c r="AB1171" s="174"/>
      <c r="AC1171" s="174"/>
      <c r="AD1171" s="174"/>
      <c r="AE1171" s="175"/>
      <c r="AF1171" s="176"/>
      <c r="AG1171" s="185"/>
      <c r="AH1171" s="185"/>
      <c r="AI1171" s="201"/>
      <c r="AJ1171" s="273">
        <f ca="1">(COUNTA(OFFSET(D1171,0,WEEKDAY($A$3,2)):AF1171))+IF(AND((_xlfn.DAYS((EOMONTH($A$3,0)),$A$3)=27),(WEEKDAY($A$3,2))=1),0,(COUNTA(E1171:(OFFSET(D1171,0,(_xlfn.DAYS((EOMONTH($A$3,0)),$A$3))+(WEEKDAY($A$3,2))-28)))))</f>
        <v>2</v>
      </c>
    </row>
    <row r="1172" spans="1:36" x14ac:dyDescent="0.25">
      <c r="A1172" s="200" t="s">
        <v>57</v>
      </c>
      <c r="B1172" s="177" t="s">
        <v>350</v>
      </c>
      <c r="C1172" s="177">
        <v>4</v>
      </c>
      <c r="D1172" s="177">
        <v>203</v>
      </c>
      <c r="E1172" s="183" t="s">
        <v>495</v>
      </c>
      <c r="F1172" s="174"/>
      <c r="G1172" s="174"/>
      <c r="H1172" s="174"/>
      <c r="I1172" s="174"/>
      <c r="J1172" s="175"/>
      <c r="K1172" s="175"/>
      <c r="L1172" s="183" t="s">
        <v>495</v>
      </c>
      <c r="M1172" s="174"/>
      <c r="N1172" s="174"/>
      <c r="O1172" s="174"/>
      <c r="P1172" s="174"/>
      <c r="Q1172" s="175"/>
      <c r="R1172" s="175"/>
      <c r="S1172" s="183" t="s">
        <v>495</v>
      </c>
      <c r="T1172" s="174"/>
      <c r="U1172" s="174"/>
      <c r="V1172" s="174"/>
      <c r="W1172" s="174"/>
      <c r="X1172" s="175"/>
      <c r="Y1172" s="175"/>
      <c r="Z1172" s="183" t="s">
        <v>495</v>
      </c>
      <c r="AA1172" s="174"/>
      <c r="AB1172" s="174"/>
      <c r="AC1172" s="174"/>
      <c r="AD1172" s="174"/>
      <c r="AE1172" s="175"/>
      <c r="AF1172" s="176"/>
      <c r="AG1172" s="185"/>
      <c r="AH1172" s="185"/>
      <c r="AI1172" s="201"/>
      <c r="AJ1172" s="273">
        <f ca="1">(COUNTA(OFFSET(D1172,0,WEEKDAY($A$3,2)):AF1172))+IF(AND((_xlfn.DAYS((EOMONTH($A$3,0)),$A$3)=27),(WEEKDAY($A$3,2))=1),0,(COUNTA(E1172:(OFFSET(D1172,0,(_xlfn.DAYS((EOMONTH($A$3,0)),$A$3))+(WEEKDAY($A$3,2))-28)))))</f>
        <v>4</v>
      </c>
    </row>
    <row r="1173" spans="1:36" x14ac:dyDescent="0.25">
      <c r="A1173" s="200" t="s">
        <v>57</v>
      </c>
      <c r="B1173" s="177" t="s">
        <v>350</v>
      </c>
      <c r="C1173" s="177">
        <v>12</v>
      </c>
      <c r="D1173" s="177">
        <v>50</v>
      </c>
      <c r="E1173" s="183" t="s">
        <v>495</v>
      </c>
      <c r="F1173" s="174"/>
      <c r="G1173" s="183" t="s">
        <v>495</v>
      </c>
      <c r="H1173" s="174"/>
      <c r="I1173" s="183" t="s">
        <v>495</v>
      </c>
      <c r="J1173" s="175"/>
      <c r="K1173" s="175"/>
      <c r="L1173" s="183" t="s">
        <v>495</v>
      </c>
      <c r="M1173" s="174"/>
      <c r="N1173" s="183" t="s">
        <v>495</v>
      </c>
      <c r="O1173" s="174"/>
      <c r="P1173" s="183" t="s">
        <v>495</v>
      </c>
      <c r="Q1173" s="175"/>
      <c r="R1173" s="175"/>
      <c r="S1173" s="183" t="s">
        <v>495</v>
      </c>
      <c r="T1173" s="174"/>
      <c r="U1173" s="183" t="s">
        <v>495</v>
      </c>
      <c r="V1173" s="174"/>
      <c r="W1173" s="183" t="s">
        <v>495</v>
      </c>
      <c r="X1173" s="175"/>
      <c r="Y1173" s="175"/>
      <c r="Z1173" s="183" t="s">
        <v>495</v>
      </c>
      <c r="AA1173" s="174"/>
      <c r="AB1173" s="183" t="s">
        <v>495</v>
      </c>
      <c r="AC1173" s="174"/>
      <c r="AD1173" s="183" t="s">
        <v>495</v>
      </c>
      <c r="AE1173" s="175"/>
      <c r="AF1173" s="176"/>
      <c r="AG1173" s="185"/>
      <c r="AH1173" s="185"/>
      <c r="AI1173" s="201"/>
      <c r="AJ1173" s="273">
        <f ca="1">(COUNTA(OFFSET(D1173,0,WEEKDAY($A$3,2)):AF1173))+IF(AND((_xlfn.DAYS((EOMONTH($A$3,0)),$A$3)=27),(WEEKDAY($A$3,2))=1),0,(COUNTA(E1173:(OFFSET(D1173,0,(_xlfn.DAYS((EOMONTH($A$3,0)),$A$3))+(WEEKDAY($A$3,2))-28)))))</f>
        <v>12</v>
      </c>
    </row>
    <row r="1174" spans="1:36" x14ac:dyDescent="0.25">
      <c r="A1174" s="200" t="s">
        <v>57</v>
      </c>
      <c r="B1174" s="177" t="s">
        <v>391</v>
      </c>
      <c r="C1174" s="177">
        <v>1</v>
      </c>
      <c r="D1174" s="177">
        <v>510</v>
      </c>
      <c r="E1174" s="183" t="s">
        <v>495</v>
      </c>
      <c r="F1174" s="174"/>
      <c r="G1174" s="174"/>
      <c r="H1174" s="174"/>
      <c r="I1174" s="174"/>
      <c r="J1174" s="175"/>
      <c r="K1174" s="175"/>
      <c r="L1174" s="174"/>
      <c r="M1174" s="174"/>
      <c r="N1174" s="174"/>
      <c r="O1174" s="174"/>
      <c r="P1174" s="174"/>
      <c r="Q1174" s="175"/>
      <c r="R1174" s="175"/>
      <c r="S1174" s="174"/>
      <c r="T1174" s="174"/>
      <c r="U1174" s="174"/>
      <c r="V1174" s="174"/>
      <c r="W1174" s="174"/>
      <c r="X1174" s="175"/>
      <c r="Y1174" s="175"/>
      <c r="Z1174" s="174"/>
      <c r="AA1174" s="174"/>
      <c r="AB1174" s="174"/>
      <c r="AC1174" s="174"/>
      <c r="AD1174" s="174"/>
      <c r="AE1174" s="175"/>
      <c r="AF1174" s="176"/>
      <c r="AG1174" s="185"/>
      <c r="AH1174" s="185"/>
      <c r="AI1174" s="201"/>
      <c r="AJ1174" s="273">
        <f ca="1">(COUNTA(OFFSET(D1174,0,WEEKDAY($A$3,2)):AF1174))+IF(AND((_xlfn.DAYS((EOMONTH($A$3,0)),$A$3)=27),(WEEKDAY($A$3,2))=1),0,(COUNTA(E1174:(OFFSET(D1174,0,(_xlfn.DAYS((EOMONTH($A$3,0)),$A$3))+(WEEKDAY($A$3,2))-28)))))</f>
        <v>1</v>
      </c>
    </row>
    <row r="1175" spans="1:36" x14ac:dyDescent="0.25">
      <c r="A1175" s="200" t="s">
        <v>248</v>
      </c>
      <c r="B1175" s="177" t="s">
        <v>346</v>
      </c>
      <c r="C1175" s="177">
        <v>2</v>
      </c>
      <c r="D1175" s="177">
        <v>6</v>
      </c>
      <c r="E1175" s="183" t="s">
        <v>495</v>
      </c>
      <c r="F1175" s="174"/>
      <c r="G1175" s="174"/>
      <c r="H1175" s="174"/>
      <c r="I1175" s="174"/>
      <c r="J1175" s="175"/>
      <c r="K1175" s="175"/>
      <c r="L1175" s="174"/>
      <c r="M1175" s="174"/>
      <c r="N1175" s="174"/>
      <c r="O1175" s="174"/>
      <c r="P1175" s="174"/>
      <c r="Q1175" s="175"/>
      <c r="R1175" s="175"/>
      <c r="S1175" s="183" t="s">
        <v>495</v>
      </c>
      <c r="T1175" s="174"/>
      <c r="U1175" s="174"/>
      <c r="V1175" s="174"/>
      <c r="W1175" s="174"/>
      <c r="X1175" s="175"/>
      <c r="Y1175" s="175"/>
      <c r="Z1175" s="174"/>
      <c r="AA1175" s="174"/>
      <c r="AB1175" s="174"/>
      <c r="AC1175" s="174"/>
      <c r="AD1175" s="174"/>
      <c r="AE1175" s="175"/>
      <c r="AF1175" s="176"/>
      <c r="AG1175" s="185"/>
      <c r="AH1175" s="185"/>
      <c r="AI1175" s="201"/>
      <c r="AJ1175" s="273">
        <f ca="1">(COUNTA(OFFSET(D1175,0,WEEKDAY($A$3,2)):AF1175))+IF(AND((_xlfn.DAYS((EOMONTH($A$3,0)),$A$3)=27),(WEEKDAY($A$3,2))=1),0,(COUNTA(E1175:(OFFSET(D1175,0,(_xlfn.DAYS((EOMONTH($A$3,0)),$A$3))+(WEEKDAY($A$3,2))-28)))))</f>
        <v>2</v>
      </c>
    </row>
    <row r="1176" spans="1:36" x14ac:dyDescent="0.25">
      <c r="A1176" s="200" t="s">
        <v>248</v>
      </c>
      <c r="B1176" s="177" t="s">
        <v>347</v>
      </c>
      <c r="C1176" s="177">
        <v>4</v>
      </c>
      <c r="D1176" s="177">
        <v>1</v>
      </c>
      <c r="E1176" s="183" t="s">
        <v>495</v>
      </c>
      <c r="F1176" s="174"/>
      <c r="G1176" s="174"/>
      <c r="H1176" s="174"/>
      <c r="I1176" s="174"/>
      <c r="J1176" s="175"/>
      <c r="K1176" s="175"/>
      <c r="L1176" s="183" t="s">
        <v>495</v>
      </c>
      <c r="M1176" s="174"/>
      <c r="N1176" s="174"/>
      <c r="O1176" s="174"/>
      <c r="P1176" s="174"/>
      <c r="Q1176" s="175"/>
      <c r="R1176" s="175"/>
      <c r="S1176" s="183" t="s">
        <v>495</v>
      </c>
      <c r="T1176" s="174"/>
      <c r="U1176" s="174"/>
      <c r="V1176" s="174"/>
      <c r="W1176" s="174"/>
      <c r="X1176" s="175"/>
      <c r="Y1176" s="175"/>
      <c r="Z1176" s="183" t="s">
        <v>495</v>
      </c>
      <c r="AA1176" s="174"/>
      <c r="AB1176" s="174"/>
      <c r="AC1176" s="174"/>
      <c r="AD1176" s="174"/>
      <c r="AE1176" s="175"/>
      <c r="AF1176" s="176"/>
      <c r="AG1176" s="185"/>
      <c r="AH1176" s="185"/>
      <c r="AI1176" s="201"/>
      <c r="AJ1176" s="273">
        <f ca="1">(COUNTA(OFFSET(D1176,0,WEEKDAY($A$3,2)):AF1176))+IF(AND((_xlfn.DAYS((EOMONTH($A$3,0)),$A$3)=27),(WEEKDAY($A$3,2))=1),0,(COUNTA(E1176:(OFFSET(D1176,0,(_xlfn.DAYS((EOMONTH($A$3,0)),$A$3))+(WEEKDAY($A$3,2))-28)))))</f>
        <v>4</v>
      </c>
    </row>
    <row r="1177" spans="1:36" x14ac:dyDescent="0.25">
      <c r="A1177" s="200" t="s">
        <v>248</v>
      </c>
      <c r="B1177" s="177" t="s">
        <v>350</v>
      </c>
      <c r="C1177" s="177">
        <v>2</v>
      </c>
      <c r="D1177" s="177">
        <v>261</v>
      </c>
      <c r="E1177" s="183" t="s">
        <v>495</v>
      </c>
      <c r="F1177" s="174"/>
      <c r="G1177" s="174"/>
      <c r="H1177" s="174"/>
      <c r="I1177" s="174"/>
      <c r="J1177" s="175"/>
      <c r="K1177" s="175"/>
      <c r="L1177" s="174"/>
      <c r="M1177" s="174"/>
      <c r="N1177" s="174"/>
      <c r="O1177" s="174"/>
      <c r="P1177" s="174"/>
      <c r="Q1177" s="175"/>
      <c r="R1177" s="175"/>
      <c r="S1177" s="183" t="s">
        <v>495</v>
      </c>
      <c r="T1177" s="174"/>
      <c r="U1177" s="174"/>
      <c r="V1177" s="174"/>
      <c r="W1177" s="174"/>
      <c r="X1177" s="175"/>
      <c r="Y1177" s="175"/>
      <c r="Z1177" s="174"/>
      <c r="AA1177" s="174"/>
      <c r="AB1177" s="174"/>
      <c r="AC1177" s="174"/>
      <c r="AD1177" s="174"/>
      <c r="AE1177" s="175"/>
      <c r="AF1177" s="176"/>
      <c r="AG1177" s="185"/>
      <c r="AH1177" s="185"/>
      <c r="AI1177" s="201"/>
      <c r="AJ1177" s="273">
        <f ca="1">(COUNTA(OFFSET(D1177,0,WEEKDAY($A$3,2)):AF1177))+IF(AND((_xlfn.DAYS((EOMONTH($A$3,0)),$A$3)=27),(WEEKDAY($A$3,2))=1),0,(COUNTA(E1177:(OFFSET(D1177,0,(_xlfn.DAYS((EOMONTH($A$3,0)),$A$3))+(WEEKDAY($A$3,2))-28)))))</f>
        <v>2</v>
      </c>
    </row>
    <row r="1178" spans="1:36" x14ac:dyDescent="0.25">
      <c r="A1178" s="200" t="s">
        <v>248</v>
      </c>
      <c r="B1178" s="177" t="s">
        <v>391</v>
      </c>
      <c r="C1178" s="177">
        <v>1</v>
      </c>
      <c r="D1178" s="177">
        <v>405</v>
      </c>
      <c r="E1178" s="183" t="s">
        <v>495</v>
      </c>
      <c r="F1178" s="174"/>
      <c r="G1178" s="174"/>
      <c r="H1178" s="174"/>
      <c r="I1178" s="174"/>
      <c r="J1178" s="175"/>
      <c r="K1178" s="175"/>
      <c r="L1178" s="174"/>
      <c r="M1178" s="174"/>
      <c r="N1178" s="174"/>
      <c r="O1178" s="174"/>
      <c r="P1178" s="174"/>
      <c r="Q1178" s="175"/>
      <c r="R1178" s="175"/>
      <c r="S1178" s="174"/>
      <c r="T1178" s="174"/>
      <c r="U1178" s="174"/>
      <c r="V1178" s="174"/>
      <c r="W1178" s="174"/>
      <c r="X1178" s="175"/>
      <c r="Y1178" s="175"/>
      <c r="Z1178" s="174"/>
      <c r="AA1178" s="174"/>
      <c r="AB1178" s="174"/>
      <c r="AC1178" s="174"/>
      <c r="AD1178" s="174"/>
      <c r="AE1178" s="175"/>
      <c r="AF1178" s="176"/>
      <c r="AG1178" s="185"/>
      <c r="AH1178" s="185"/>
      <c r="AI1178" s="201"/>
      <c r="AJ1178" s="273">
        <f ca="1">(COUNTA(OFFSET(D1178,0,WEEKDAY($A$3,2)):AF1178))+IF(AND((_xlfn.DAYS((EOMONTH($A$3,0)),$A$3)=27),(WEEKDAY($A$3,2))=1),0,(COUNTA(E1178:(OFFSET(D1178,0,(_xlfn.DAYS((EOMONTH($A$3,0)),$A$3))+(WEEKDAY($A$3,2))-28)))))</f>
        <v>1</v>
      </c>
    </row>
    <row r="1179" spans="1:36" x14ac:dyDescent="0.25">
      <c r="A1179" s="200" t="s">
        <v>113</v>
      </c>
      <c r="B1179" s="177" t="s">
        <v>347</v>
      </c>
      <c r="C1179" s="177">
        <v>4</v>
      </c>
      <c r="D1179" s="177">
        <v>3</v>
      </c>
      <c r="E1179" s="183" t="s">
        <v>495</v>
      </c>
      <c r="F1179" s="174"/>
      <c r="G1179" s="174"/>
      <c r="H1179" s="174"/>
      <c r="I1179" s="174"/>
      <c r="J1179" s="175"/>
      <c r="K1179" s="175"/>
      <c r="L1179" s="183" t="s">
        <v>495</v>
      </c>
      <c r="M1179" s="174"/>
      <c r="N1179" s="174"/>
      <c r="O1179" s="174"/>
      <c r="P1179" s="174"/>
      <c r="Q1179" s="175"/>
      <c r="R1179" s="175"/>
      <c r="S1179" s="183" t="s">
        <v>495</v>
      </c>
      <c r="T1179" s="174"/>
      <c r="U1179" s="174"/>
      <c r="V1179" s="174"/>
      <c r="W1179" s="174"/>
      <c r="X1179" s="175"/>
      <c r="Y1179" s="175"/>
      <c r="Z1179" s="183" t="s">
        <v>495</v>
      </c>
      <c r="AA1179" s="174"/>
      <c r="AB1179" s="174"/>
      <c r="AC1179" s="174"/>
      <c r="AD1179" s="174"/>
      <c r="AE1179" s="175"/>
      <c r="AF1179" s="176"/>
      <c r="AG1179" s="185"/>
      <c r="AH1179" s="185"/>
      <c r="AI1179" s="201"/>
      <c r="AJ1179" s="273">
        <f ca="1">(COUNTA(OFFSET(D1179,0,WEEKDAY($A$3,2)):AF1179))+IF(AND((_xlfn.DAYS((EOMONTH($A$3,0)),$A$3)=27),(WEEKDAY($A$3,2))=1),0,(COUNTA(E1179:(OFFSET(D1179,0,(_xlfn.DAYS((EOMONTH($A$3,0)),$A$3))+(WEEKDAY($A$3,2))-28)))))</f>
        <v>4</v>
      </c>
    </row>
    <row r="1180" spans="1:36" x14ac:dyDescent="0.25">
      <c r="A1180" s="200" t="s">
        <v>113</v>
      </c>
      <c r="B1180" s="177" t="s">
        <v>350</v>
      </c>
      <c r="C1180" s="177">
        <v>4</v>
      </c>
      <c r="D1180" s="177">
        <v>266</v>
      </c>
      <c r="E1180" s="183" t="s">
        <v>495</v>
      </c>
      <c r="F1180" s="174"/>
      <c r="G1180" s="174"/>
      <c r="H1180" s="174"/>
      <c r="I1180" s="174"/>
      <c r="J1180" s="175"/>
      <c r="K1180" s="175"/>
      <c r="L1180" s="183" t="s">
        <v>495</v>
      </c>
      <c r="M1180" s="174"/>
      <c r="N1180" s="174"/>
      <c r="O1180" s="174"/>
      <c r="P1180" s="174"/>
      <c r="Q1180" s="175"/>
      <c r="R1180" s="175"/>
      <c r="S1180" s="183" t="s">
        <v>495</v>
      </c>
      <c r="T1180" s="174"/>
      <c r="U1180" s="174"/>
      <c r="V1180" s="174"/>
      <c r="W1180" s="174"/>
      <c r="X1180" s="175"/>
      <c r="Y1180" s="175"/>
      <c r="Z1180" s="183" t="s">
        <v>495</v>
      </c>
      <c r="AA1180" s="174"/>
      <c r="AB1180" s="174"/>
      <c r="AC1180" s="174"/>
      <c r="AD1180" s="174"/>
      <c r="AE1180" s="175"/>
      <c r="AF1180" s="176"/>
      <c r="AG1180" s="185"/>
      <c r="AH1180" s="185"/>
      <c r="AI1180" s="201"/>
      <c r="AJ1180" s="273">
        <f ca="1">(COUNTA(OFFSET(D1180,0,WEEKDAY($A$3,2)):AF1180))+IF(AND((_xlfn.DAYS((EOMONTH($A$3,0)),$A$3)=27),(WEEKDAY($A$3,2))=1),0,(COUNTA(E1180:(OFFSET(D1180,0,(_xlfn.DAYS((EOMONTH($A$3,0)),$A$3))+(WEEKDAY($A$3,2))-28)))))</f>
        <v>4</v>
      </c>
    </row>
    <row r="1181" spans="1:36" x14ac:dyDescent="0.25">
      <c r="A1181" s="200" t="s">
        <v>113</v>
      </c>
      <c r="B1181" s="177" t="s">
        <v>391</v>
      </c>
      <c r="C1181" s="177">
        <v>1</v>
      </c>
      <c r="D1181" s="177">
        <v>950</v>
      </c>
      <c r="E1181" s="183" t="s">
        <v>495</v>
      </c>
      <c r="F1181" s="174"/>
      <c r="G1181" s="174"/>
      <c r="H1181" s="174"/>
      <c r="I1181" s="174"/>
      <c r="J1181" s="175"/>
      <c r="K1181" s="175"/>
      <c r="L1181" s="174"/>
      <c r="M1181" s="174"/>
      <c r="N1181" s="174"/>
      <c r="O1181" s="174"/>
      <c r="P1181" s="174"/>
      <c r="Q1181" s="175"/>
      <c r="R1181" s="175"/>
      <c r="S1181" s="174"/>
      <c r="T1181" s="174"/>
      <c r="U1181" s="174"/>
      <c r="V1181" s="174"/>
      <c r="W1181" s="174"/>
      <c r="X1181" s="175"/>
      <c r="Y1181" s="175"/>
      <c r="Z1181" s="174"/>
      <c r="AA1181" s="174"/>
      <c r="AB1181" s="174"/>
      <c r="AC1181" s="174"/>
      <c r="AD1181" s="174"/>
      <c r="AE1181" s="175"/>
      <c r="AF1181" s="176"/>
      <c r="AG1181" s="185"/>
      <c r="AH1181" s="185"/>
      <c r="AI1181" s="201"/>
      <c r="AJ1181" s="273">
        <f ca="1">(COUNTA(OFFSET(D1181,0,WEEKDAY($A$3,2)):AF1181))+IF(AND((_xlfn.DAYS((EOMONTH($A$3,0)),$A$3)=27),(WEEKDAY($A$3,2))=1),0,(COUNTA(E1181:(OFFSET(D1181,0,(_xlfn.DAYS((EOMONTH($A$3,0)),$A$3))+(WEEKDAY($A$3,2))-28)))))</f>
        <v>1</v>
      </c>
    </row>
    <row r="1182" spans="1:36" x14ac:dyDescent="0.25">
      <c r="A1182" s="200" t="s">
        <v>11</v>
      </c>
      <c r="B1182" s="177" t="s">
        <v>346</v>
      </c>
      <c r="C1182" s="177">
        <v>2</v>
      </c>
      <c r="D1182" s="177">
        <v>8</v>
      </c>
      <c r="E1182" s="183" t="s">
        <v>495</v>
      </c>
      <c r="F1182" s="174"/>
      <c r="G1182" s="174"/>
      <c r="H1182" s="174"/>
      <c r="I1182" s="174"/>
      <c r="J1182" s="175"/>
      <c r="K1182" s="175"/>
      <c r="L1182" s="174"/>
      <c r="M1182" s="174"/>
      <c r="N1182" s="174"/>
      <c r="O1182" s="174"/>
      <c r="P1182" s="174"/>
      <c r="Q1182" s="175"/>
      <c r="R1182" s="175"/>
      <c r="S1182" s="183" t="s">
        <v>495</v>
      </c>
      <c r="T1182" s="174"/>
      <c r="U1182" s="174"/>
      <c r="V1182" s="174"/>
      <c r="W1182" s="174"/>
      <c r="X1182" s="175"/>
      <c r="Y1182" s="175"/>
      <c r="Z1182" s="174"/>
      <c r="AA1182" s="174"/>
      <c r="AB1182" s="174"/>
      <c r="AC1182" s="174"/>
      <c r="AD1182" s="174"/>
      <c r="AE1182" s="175"/>
      <c r="AF1182" s="176"/>
      <c r="AG1182" s="185"/>
      <c r="AH1182" s="185"/>
      <c r="AI1182" s="201"/>
      <c r="AJ1182" s="273">
        <f ca="1">(COUNTA(OFFSET(D1182,0,WEEKDAY($A$3,2)):AF1182))+IF(AND((_xlfn.DAYS((EOMONTH($A$3,0)),$A$3)=27),(WEEKDAY($A$3,2))=1),0,(COUNTA(E1182:(OFFSET(D1182,0,(_xlfn.DAYS((EOMONTH($A$3,0)),$A$3))+(WEEKDAY($A$3,2))-28)))))</f>
        <v>2</v>
      </c>
    </row>
    <row r="1183" spans="1:36" x14ac:dyDescent="0.25">
      <c r="A1183" s="200" t="s">
        <v>11</v>
      </c>
      <c r="B1183" s="177" t="s">
        <v>347</v>
      </c>
      <c r="C1183" s="177">
        <v>4</v>
      </c>
      <c r="D1183" s="177">
        <v>2</v>
      </c>
      <c r="E1183" s="183" t="s">
        <v>495</v>
      </c>
      <c r="F1183" s="174"/>
      <c r="G1183" s="174"/>
      <c r="H1183" s="174"/>
      <c r="I1183" s="174"/>
      <c r="J1183" s="175"/>
      <c r="K1183" s="175"/>
      <c r="L1183" s="183" t="s">
        <v>495</v>
      </c>
      <c r="M1183" s="174"/>
      <c r="N1183" s="174"/>
      <c r="O1183" s="174"/>
      <c r="P1183" s="174"/>
      <c r="Q1183" s="175"/>
      <c r="R1183" s="175"/>
      <c r="S1183" s="183" t="s">
        <v>495</v>
      </c>
      <c r="T1183" s="174"/>
      <c r="U1183" s="174"/>
      <c r="V1183" s="174"/>
      <c r="W1183" s="174"/>
      <c r="X1183" s="175"/>
      <c r="Y1183" s="175"/>
      <c r="Z1183" s="183" t="s">
        <v>495</v>
      </c>
      <c r="AA1183" s="174"/>
      <c r="AB1183" s="174"/>
      <c r="AC1183" s="174"/>
      <c r="AD1183" s="174"/>
      <c r="AE1183" s="175"/>
      <c r="AF1183" s="176"/>
      <c r="AG1183" s="185"/>
      <c r="AH1183" s="185"/>
      <c r="AI1183" s="201"/>
      <c r="AJ1183" s="273">
        <f ca="1">(COUNTA(OFFSET(D1183,0,WEEKDAY($A$3,2)):AF1183))+IF(AND((_xlfn.DAYS((EOMONTH($A$3,0)),$A$3)=27),(WEEKDAY($A$3,2))=1),0,(COUNTA(E1183:(OFFSET(D1183,0,(_xlfn.DAYS((EOMONTH($A$3,0)),$A$3))+(WEEKDAY($A$3,2))-28)))))</f>
        <v>4</v>
      </c>
    </row>
    <row r="1184" spans="1:36" x14ac:dyDescent="0.25">
      <c r="A1184" s="200" t="s">
        <v>11</v>
      </c>
      <c r="B1184" s="177" t="s">
        <v>350</v>
      </c>
      <c r="C1184" s="177">
        <v>4</v>
      </c>
      <c r="D1184" s="177">
        <v>1322</v>
      </c>
      <c r="E1184" s="183" t="s">
        <v>495</v>
      </c>
      <c r="F1184" s="174"/>
      <c r="G1184" s="174"/>
      <c r="H1184" s="174"/>
      <c r="I1184" s="174"/>
      <c r="J1184" s="175"/>
      <c r="K1184" s="175"/>
      <c r="L1184" s="183" t="s">
        <v>495</v>
      </c>
      <c r="M1184" s="174"/>
      <c r="N1184" s="174"/>
      <c r="O1184" s="174"/>
      <c r="P1184" s="174"/>
      <c r="Q1184" s="175"/>
      <c r="R1184" s="175"/>
      <c r="S1184" s="183" t="s">
        <v>495</v>
      </c>
      <c r="T1184" s="174"/>
      <c r="U1184" s="174"/>
      <c r="V1184" s="174"/>
      <c r="W1184" s="174"/>
      <c r="X1184" s="175"/>
      <c r="Y1184" s="175"/>
      <c r="Z1184" s="183" t="s">
        <v>495</v>
      </c>
      <c r="AA1184" s="174"/>
      <c r="AB1184" s="174"/>
      <c r="AC1184" s="174"/>
      <c r="AD1184" s="174"/>
      <c r="AE1184" s="175"/>
      <c r="AF1184" s="176"/>
      <c r="AG1184" s="185"/>
      <c r="AH1184" s="185"/>
      <c r="AI1184" s="201"/>
      <c r="AJ1184" s="273">
        <f ca="1">(COUNTA(OFFSET(D1184,0,WEEKDAY($A$3,2)):AF1184))+IF(AND((_xlfn.DAYS((EOMONTH($A$3,0)),$A$3)=27),(WEEKDAY($A$3,2))=1),0,(COUNTA(E1184:(OFFSET(D1184,0,(_xlfn.DAYS((EOMONTH($A$3,0)),$A$3))+(WEEKDAY($A$3,2))-28)))))</f>
        <v>4</v>
      </c>
    </row>
    <row r="1185" spans="1:36" x14ac:dyDescent="0.25">
      <c r="A1185" s="200" t="s">
        <v>3</v>
      </c>
      <c r="B1185" s="177" t="s">
        <v>346</v>
      </c>
      <c r="C1185" s="177">
        <v>2</v>
      </c>
      <c r="D1185" s="177">
        <v>21</v>
      </c>
      <c r="E1185" s="183" t="s">
        <v>495</v>
      </c>
      <c r="F1185" s="174"/>
      <c r="G1185" s="174"/>
      <c r="H1185" s="174"/>
      <c r="I1185" s="174"/>
      <c r="J1185" s="175"/>
      <c r="K1185" s="175"/>
      <c r="L1185" s="174"/>
      <c r="M1185" s="174"/>
      <c r="N1185" s="174"/>
      <c r="O1185" s="174"/>
      <c r="P1185" s="174"/>
      <c r="Q1185" s="175"/>
      <c r="R1185" s="175"/>
      <c r="S1185" s="183" t="s">
        <v>495</v>
      </c>
      <c r="T1185" s="174"/>
      <c r="U1185" s="174"/>
      <c r="V1185" s="174"/>
      <c r="W1185" s="174"/>
      <c r="X1185" s="175"/>
      <c r="Y1185" s="175"/>
      <c r="Z1185" s="174"/>
      <c r="AA1185" s="174"/>
      <c r="AB1185" s="174"/>
      <c r="AC1185" s="174"/>
      <c r="AD1185" s="174"/>
      <c r="AE1185" s="175"/>
      <c r="AF1185" s="176"/>
      <c r="AG1185" s="185"/>
      <c r="AH1185" s="185"/>
      <c r="AI1185" s="201"/>
      <c r="AJ1185" s="273">
        <f ca="1">(COUNTA(OFFSET(D1185,0,WEEKDAY($A$3,2)):AF1185))+IF(AND((_xlfn.DAYS((EOMONTH($A$3,0)),$A$3)=27),(WEEKDAY($A$3,2))=1),0,(COUNTA(E1185:(OFFSET(D1185,0,(_xlfn.DAYS((EOMONTH($A$3,0)),$A$3))+(WEEKDAY($A$3,2))-28)))))</f>
        <v>2</v>
      </c>
    </row>
    <row r="1186" spans="1:36" x14ac:dyDescent="0.25">
      <c r="A1186" s="200" t="s">
        <v>3</v>
      </c>
      <c r="B1186" s="177" t="s">
        <v>347</v>
      </c>
      <c r="C1186" s="177">
        <v>4</v>
      </c>
      <c r="D1186" s="177">
        <v>1</v>
      </c>
      <c r="E1186" s="183" t="s">
        <v>495</v>
      </c>
      <c r="F1186" s="174"/>
      <c r="G1186" s="174"/>
      <c r="H1186" s="174"/>
      <c r="I1186" s="174"/>
      <c r="J1186" s="175"/>
      <c r="K1186" s="175"/>
      <c r="L1186" s="183" t="s">
        <v>495</v>
      </c>
      <c r="M1186" s="174"/>
      <c r="N1186" s="174"/>
      <c r="O1186" s="174"/>
      <c r="P1186" s="174"/>
      <c r="Q1186" s="175"/>
      <c r="R1186" s="175"/>
      <c r="S1186" s="183" t="s">
        <v>495</v>
      </c>
      <c r="T1186" s="174"/>
      <c r="U1186" s="174"/>
      <c r="V1186" s="174"/>
      <c r="W1186" s="174"/>
      <c r="X1186" s="175"/>
      <c r="Y1186" s="175"/>
      <c r="Z1186" s="183" t="s">
        <v>495</v>
      </c>
      <c r="AA1186" s="174"/>
      <c r="AB1186" s="174"/>
      <c r="AC1186" s="174"/>
      <c r="AD1186" s="174"/>
      <c r="AE1186" s="175"/>
      <c r="AF1186" s="176"/>
      <c r="AG1186" s="185"/>
      <c r="AH1186" s="185"/>
      <c r="AI1186" s="201"/>
      <c r="AJ1186" s="273">
        <f ca="1">(COUNTA(OFFSET(D1186,0,WEEKDAY($A$3,2)):AF1186))+IF(AND((_xlfn.DAYS((EOMONTH($A$3,0)),$A$3)=27),(WEEKDAY($A$3,2))=1),0,(COUNTA(E1186:(OFFSET(D1186,0,(_xlfn.DAYS((EOMONTH($A$3,0)),$A$3))+(WEEKDAY($A$3,2))-28)))))</f>
        <v>4</v>
      </c>
    </row>
    <row r="1187" spans="1:36" x14ac:dyDescent="0.25">
      <c r="A1187" s="200" t="s">
        <v>3</v>
      </c>
      <c r="B1187" s="177" t="s">
        <v>350</v>
      </c>
      <c r="C1187" s="177">
        <v>2</v>
      </c>
      <c r="D1187" s="177">
        <v>244</v>
      </c>
      <c r="E1187" s="183" t="s">
        <v>495</v>
      </c>
      <c r="F1187" s="174"/>
      <c r="G1187" s="174"/>
      <c r="H1187" s="174"/>
      <c r="I1187" s="174"/>
      <c r="J1187" s="175"/>
      <c r="K1187" s="175"/>
      <c r="L1187" s="174"/>
      <c r="M1187" s="174"/>
      <c r="N1187" s="174"/>
      <c r="O1187" s="174"/>
      <c r="P1187" s="174"/>
      <c r="Q1187" s="175"/>
      <c r="R1187" s="175"/>
      <c r="S1187" s="183" t="s">
        <v>495</v>
      </c>
      <c r="T1187" s="174"/>
      <c r="U1187" s="174"/>
      <c r="V1187" s="174"/>
      <c r="W1187" s="174"/>
      <c r="X1187" s="175"/>
      <c r="Y1187" s="175"/>
      <c r="Z1187" s="174"/>
      <c r="AA1187" s="174"/>
      <c r="AB1187" s="174"/>
      <c r="AC1187" s="174"/>
      <c r="AD1187" s="174"/>
      <c r="AE1187" s="175"/>
      <c r="AF1187" s="176"/>
      <c r="AG1187" s="185"/>
      <c r="AH1187" s="185"/>
      <c r="AI1187" s="201"/>
      <c r="AJ1187" s="273">
        <f ca="1">(COUNTA(OFFSET(D1187,0,WEEKDAY($A$3,2)):AF1187))+IF(AND((_xlfn.DAYS((EOMONTH($A$3,0)),$A$3)=27),(WEEKDAY($A$3,2))=1),0,(COUNTA(E1187:(OFFSET(D1187,0,(_xlfn.DAYS((EOMONTH($A$3,0)),$A$3))+(WEEKDAY($A$3,2))-28)))))</f>
        <v>2</v>
      </c>
    </row>
    <row r="1188" spans="1:36" x14ac:dyDescent="0.25">
      <c r="A1188" s="200" t="s">
        <v>126</v>
      </c>
      <c r="B1188" s="177" t="s">
        <v>347</v>
      </c>
      <c r="C1188" s="177">
        <v>4</v>
      </c>
      <c r="D1188" s="177">
        <v>5</v>
      </c>
      <c r="E1188" s="183" t="s">
        <v>495</v>
      </c>
      <c r="F1188" s="174"/>
      <c r="G1188" s="174"/>
      <c r="H1188" s="174"/>
      <c r="I1188" s="174"/>
      <c r="J1188" s="175"/>
      <c r="K1188" s="175"/>
      <c r="L1188" s="183" t="s">
        <v>495</v>
      </c>
      <c r="M1188" s="174"/>
      <c r="N1188" s="174"/>
      <c r="O1188" s="174"/>
      <c r="P1188" s="174"/>
      <c r="Q1188" s="175"/>
      <c r="R1188" s="175"/>
      <c r="S1188" s="183" t="s">
        <v>495</v>
      </c>
      <c r="T1188" s="174"/>
      <c r="U1188" s="174"/>
      <c r="V1188" s="174"/>
      <c r="W1188" s="174"/>
      <c r="X1188" s="175"/>
      <c r="Y1188" s="175"/>
      <c r="Z1188" s="183" t="s">
        <v>495</v>
      </c>
      <c r="AA1188" s="174"/>
      <c r="AB1188" s="174"/>
      <c r="AC1188" s="174"/>
      <c r="AD1188" s="174"/>
      <c r="AE1188" s="175"/>
      <c r="AF1188" s="176"/>
      <c r="AG1188" s="185"/>
      <c r="AH1188" s="185"/>
      <c r="AI1188" s="201"/>
      <c r="AJ1188" s="273">
        <f ca="1">(COUNTA(OFFSET(D1188,0,WEEKDAY($A$3,2)):AF1188))+IF(AND((_xlfn.DAYS((EOMONTH($A$3,0)),$A$3)=27),(WEEKDAY($A$3,2))=1),0,(COUNTA(E1188:(OFFSET(D1188,0,(_xlfn.DAYS((EOMONTH($A$3,0)),$A$3))+(WEEKDAY($A$3,2))-28)))))</f>
        <v>4</v>
      </c>
    </row>
    <row r="1189" spans="1:36" x14ac:dyDescent="0.25">
      <c r="A1189" s="200" t="s">
        <v>126</v>
      </c>
      <c r="B1189" s="177" t="s">
        <v>347</v>
      </c>
      <c r="C1189" s="177">
        <v>20</v>
      </c>
      <c r="D1189" s="177">
        <v>4</v>
      </c>
      <c r="E1189" s="183" t="s">
        <v>495</v>
      </c>
      <c r="F1189" s="183" t="s">
        <v>495</v>
      </c>
      <c r="G1189" s="183" t="s">
        <v>495</v>
      </c>
      <c r="H1189" s="183" t="s">
        <v>495</v>
      </c>
      <c r="I1189" s="183" t="s">
        <v>495</v>
      </c>
      <c r="J1189" s="175"/>
      <c r="K1189" s="175"/>
      <c r="L1189" s="183" t="s">
        <v>495</v>
      </c>
      <c r="M1189" s="183" t="s">
        <v>495</v>
      </c>
      <c r="N1189" s="183" t="s">
        <v>495</v>
      </c>
      <c r="O1189" s="183" t="s">
        <v>495</v>
      </c>
      <c r="P1189" s="183" t="s">
        <v>495</v>
      </c>
      <c r="Q1189" s="175"/>
      <c r="R1189" s="175"/>
      <c r="S1189" s="183" t="s">
        <v>495</v>
      </c>
      <c r="T1189" s="183" t="s">
        <v>495</v>
      </c>
      <c r="U1189" s="183" t="s">
        <v>495</v>
      </c>
      <c r="V1189" s="183" t="s">
        <v>495</v>
      </c>
      <c r="W1189" s="183" t="s">
        <v>495</v>
      </c>
      <c r="X1189" s="175"/>
      <c r="Y1189" s="175"/>
      <c r="Z1189" s="183" t="s">
        <v>495</v>
      </c>
      <c r="AA1189" s="183" t="s">
        <v>495</v>
      </c>
      <c r="AB1189" s="183" t="s">
        <v>495</v>
      </c>
      <c r="AC1189" s="183" t="s">
        <v>495</v>
      </c>
      <c r="AD1189" s="183" t="s">
        <v>495</v>
      </c>
      <c r="AE1189" s="175"/>
      <c r="AF1189" s="176"/>
      <c r="AG1189" s="185"/>
      <c r="AH1189" s="185"/>
      <c r="AI1189" s="201"/>
      <c r="AJ1189" s="273">
        <f ca="1">(COUNTA(OFFSET(D1189,0,WEEKDAY($A$3,2)):AF1189))+IF(AND((_xlfn.DAYS((EOMONTH($A$3,0)),$A$3)=27),(WEEKDAY($A$3,2))=1),0,(COUNTA(E1189:(OFFSET(D1189,0,(_xlfn.DAYS((EOMONTH($A$3,0)),$A$3))+(WEEKDAY($A$3,2))-28)))))</f>
        <v>20</v>
      </c>
    </row>
    <row r="1190" spans="1:36" x14ac:dyDescent="0.25">
      <c r="A1190" s="200" t="s">
        <v>126</v>
      </c>
      <c r="B1190" s="177" t="s">
        <v>348</v>
      </c>
      <c r="C1190" s="177">
        <v>12</v>
      </c>
      <c r="D1190" s="177">
        <v>5</v>
      </c>
      <c r="E1190" s="183" t="s">
        <v>495</v>
      </c>
      <c r="F1190" s="174"/>
      <c r="G1190" s="183" t="s">
        <v>495</v>
      </c>
      <c r="H1190" s="174"/>
      <c r="I1190" s="183" t="s">
        <v>495</v>
      </c>
      <c r="J1190" s="175"/>
      <c r="K1190" s="175"/>
      <c r="L1190" s="183" t="s">
        <v>495</v>
      </c>
      <c r="M1190" s="174"/>
      <c r="N1190" s="183" t="s">
        <v>495</v>
      </c>
      <c r="O1190" s="174"/>
      <c r="P1190" s="183" t="s">
        <v>495</v>
      </c>
      <c r="Q1190" s="175"/>
      <c r="R1190" s="175"/>
      <c r="S1190" s="183" t="s">
        <v>495</v>
      </c>
      <c r="T1190" s="174"/>
      <c r="U1190" s="183" t="s">
        <v>495</v>
      </c>
      <c r="V1190" s="174"/>
      <c r="W1190" s="183" t="s">
        <v>495</v>
      </c>
      <c r="X1190" s="175"/>
      <c r="Y1190" s="175"/>
      <c r="Z1190" s="183" t="s">
        <v>495</v>
      </c>
      <c r="AA1190" s="174"/>
      <c r="AB1190" s="183" t="s">
        <v>495</v>
      </c>
      <c r="AC1190" s="174"/>
      <c r="AD1190" s="183" t="s">
        <v>495</v>
      </c>
      <c r="AE1190" s="175"/>
      <c r="AF1190" s="176"/>
      <c r="AG1190" s="185"/>
      <c r="AH1190" s="185"/>
      <c r="AI1190" s="201"/>
      <c r="AJ1190" s="273">
        <f ca="1">(COUNTA(OFFSET(D1190,0,WEEKDAY($A$3,2)):AF1190))+IF(AND((_xlfn.DAYS((EOMONTH($A$3,0)),$A$3)=27),(WEEKDAY($A$3,2))=1),0,(COUNTA(E1190:(OFFSET(D1190,0,(_xlfn.DAYS((EOMONTH($A$3,0)),$A$3))+(WEEKDAY($A$3,2))-28)))))</f>
        <v>12</v>
      </c>
    </row>
    <row r="1191" spans="1:36" x14ac:dyDescent="0.25">
      <c r="A1191" s="200" t="s">
        <v>126</v>
      </c>
      <c r="B1191" s="177" t="s">
        <v>350</v>
      </c>
      <c r="C1191" s="177">
        <v>4</v>
      </c>
      <c r="D1191" s="177">
        <v>1431</v>
      </c>
      <c r="E1191" s="183" t="s">
        <v>495</v>
      </c>
      <c r="F1191" s="174"/>
      <c r="G1191" s="174"/>
      <c r="H1191" s="174"/>
      <c r="I1191" s="174"/>
      <c r="J1191" s="175"/>
      <c r="K1191" s="175"/>
      <c r="L1191" s="183" t="s">
        <v>495</v>
      </c>
      <c r="M1191" s="174"/>
      <c r="N1191" s="174"/>
      <c r="O1191" s="174"/>
      <c r="P1191" s="174"/>
      <c r="Q1191" s="175"/>
      <c r="R1191" s="175"/>
      <c r="S1191" s="183" t="s">
        <v>495</v>
      </c>
      <c r="T1191" s="174"/>
      <c r="U1191" s="174"/>
      <c r="V1191" s="174"/>
      <c r="W1191" s="174"/>
      <c r="X1191" s="175"/>
      <c r="Y1191" s="175"/>
      <c r="Z1191" s="183" t="s">
        <v>495</v>
      </c>
      <c r="AA1191" s="174"/>
      <c r="AB1191" s="174"/>
      <c r="AC1191" s="174"/>
      <c r="AD1191" s="174"/>
      <c r="AE1191" s="175"/>
      <c r="AF1191" s="176"/>
      <c r="AG1191" s="185"/>
      <c r="AH1191" s="185"/>
      <c r="AI1191" s="201"/>
      <c r="AJ1191" s="273">
        <f ca="1">(COUNTA(OFFSET(D1191,0,WEEKDAY($A$3,2)):AF1191))+IF(AND((_xlfn.DAYS((EOMONTH($A$3,0)),$A$3)=27),(WEEKDAY($A$3,2))=1),0,(COUNTA(E1191:(OFFSET(D1191,0,(_xlfn.DAYS((EOMONTH($A$3,0)),$A$3))+(WEEKDAY($A$3,2))-28)))))</f>
        <v>4</v>
      </c>
    </row>
    <row r="1192" spans="1:36" x14ac:dyDescent="0.25">
      <c r="A1192" s="200" t="s">
        <v>126</v>
      </c>
      <c r="B1192" s="177" t="s">
        <v>350</v>
      </c>
      <c r="C1192" s="177">
        <v>12</v>
      </c>
      <c r="D1192" s="177">
        <v>2523</v>
      </c>
      <c r="E1192" s="183" t="s">
        <v>495</v>
      </c>
      <c r="F1192" s="174"/>
      <c r="G1192" s="183" t="s">
        <v>495</v>
      </c>
      <c r="H1192" s="174"/>
      <c r="I1192" s="183" t="s">
        <v>495</v>
      </c>
      <c r="J1192" s="175"/>
      <c r="K1192" s="175"/>
      <c r="L1192" s="183" t="s">
        <v>495</v>
      </c>
      <c r="M1192" s="174"/>
      <c r="N1192" s="183" t="s">
        <v>495</v>
      </c>
      <c r="O1192" s="174"/>
      <c r="P1192" s="183" t="s">
        <v>495</v>
      </c>
      <c r="Q1192" s="175"/>
      <c r="R1192" s="175"/>
      <c r="S1192" s="183" t="s">
        <v>495</v>
      </c>
      <c r="T1192" s="174"/>
      <c r="U1192" s="183" t="s">
        <v>495</v>
      </c>
      <c r="V1192" s="174"/>
      <c r="W1192" s="183" t="s">
        <v>495</v>
      </c>
      <c r="X1192" s="175"/>
      <c r="Y1192" s="175"/>
      <c r="Z1192" s="183" t="s">
        <v>495</v>
      </c>
      <c r="AA1192" s="174"/>
      <c r="AB1192" s="183" t="s">
        <v>495</v>
      </c>
      <c r="AC1192" s="174"/>
      <c r="AD1192" s="183" t="s">
        <v>495</v>
      </c>
      <c r="AE1192" s="175"/>
      <c r="AF1192" s="176"/>
      <c r="AG1192" s="185"/>
      <c r="AH1192" s="185"/>
      <c r="AI1192" s="201"/>
      <c r="AJ1192" s="273">
        <f ca="1">(COUNTA(OFFSET(D1192,0,WEEKDAY($A$3,2)):AF1192))+IF(AND((_xlfn.DAYS((EOMONTH($A$3,0)),$A$3)=27),(WEEKDAY($A$3,2))=1),0,(COUNTA(E1192:(OFFSET(D1192,0,(_xlfn.DAYS((EOMONTH($A$3,0)),$A$3))+(WEEKDAY($A$3,2))-28)))))</f>
        <v>12</v>
      </c>
    </row>
    <row r="1193" spans="1:36" x14ac:dyDescent="0.25">
      <c r="A1193" s="200" t="s">
        <v>126</v>
      </c>
      <c r="B1193" s="177" t="s">
        <v>391</v>
      </c>
      <c r="C1193" s="177">
        <v>1</v>
      </c>
      <c r="D1193" s="177">
        <v>2116</v>
      </c>
      <c r="E1193" s="183" t="s">
        <v>495</v>
      </c>
      <c r="F1193" s="174"/>
      <c r="G1193" s="174"/>
      <c r="H1193" s="174"/>
      <c r="I1193" s="174"/>
      <c r="J1193" s="175"/>
      <c r="K1193" s="175"/>
      <c r="L1193" s="174"/>
      <c r="M1193" s="174"/>
      <c r="N1193" s="174"/>
      <c r="O1193" s="174"/>
      <c r="P1193" s="174"/>
      <c r="Q1193" s="175"/>
      <c r="R1193" s="175"/>
      <c r="S1193" s="174"/>
      <c r="T1193" s="174"/>
      <c r="U1193" s="174"/>
      <c r="V1193" s="174"/>
      <c r="W1193" s="174"/>
      <c r="X1193" s="175"/>
      <c r="Y1193" s="175"/>
      <c r="Z1193" s="174"/>
      <c r="AA1193" s="174"/>
      <c r="AB1193" s="174"/>
      <c r="AC1193" s="174"/>
      <c r="AD1193" s="174"/>
      <c r="AE1193" s="175"/>
      <c r="AF1193" s="176"/>
      <c r="AG1193" s="185"/>
      <c r="AH1193" s="185"/>
      <c r="AI1193" s="201"/>
      <c r="AJ1193" s="273">
        <f ca="1">(COUNTA(OFFSET(D1193,0,WEEKDAY($A$3,2)):AF1193))+IF(AND((_xlfn.DAYS((EOMONTH($A$3,0)),$A$3)=27),(WEEKDAY($A$3,2))=1),0,(COUNTA(E1193:(OFFSET(D1193,0,(_xlfn.DAYS((EOMONTH($A$3,0)),$A$3))+(WEEKDAY($A$3,2))-28)))))</f>
        <v>1</v>
      </c>
    </row>
    <row r="1194" spans="1:36" x14ac:dyDescent="0.25">
      <c r="A1194" s="200" t="s">
        <v>326</v>
      </c>
      <c r="B1194" s="177" t="s">
        <v>346</v>
      </c>
      <c r="C1194" s="177">
        <v>4</v>
      </c>
      <c r="D1194" s="177">
        <v>10</v>
      </c>
      <c r="E1194" s="183" t="s">
        <v>495</v>
      </c>
      <c r="F1194" s="174"/>
      <c r="G1194" s="174"/>
      <c r="H1194" s="174"/>
      <c r="I1194" s="174"/>
      <c r="J1194" s="175"/>
      <c r="K1194" s="175"/>
      <c r="L1194" s="183" t="s">
        <v>495</v>
      </c>
      <c r="M1194" s="174"/>
      <c r="N1194" s="174"/>
      <c r="O1194" s="174"/>
      <c r="P1194" s="174"/>
      <c r="Q1194" s="175"/>
      <c r="R1194" s="175"/>
      <c r="S1194" s="183" t="s">
        <v>495</v>
      </c>
      <c r="T1194" s="174"/>
      <c r="U1194" s="174"/>
      <c r="V1194" s="174"/>
      <c r="W1194" s="174"/>
      <c r="X1194" s="175"/>
      <c r="Y1194" s="175"/>
      <c r="Z1194" s="183" t="s">
        <v>495</v>
      </c>
      <c r="AA1194" s="174"/>
      <c r="AB1194" s="174"/>
      <c r="AC1194" s="174"/>
      <c r="AD1194" s="174"/>
      <c r="AE1194" s="175"/>
      <c r="AF1194" s="176"/>
      <c r="AG1194" s="185"/>
      <c r="AH1194" s="185"/>
      <c r="AI1194" s="201"/>
      <c r="AJ1194" s="273">
        <f ca="1">(COUNTA(OFFSET(D1194,0,WEEKDAY($A$3,2)):AF1194))+IF(AND((_xlfn.DAYS((EOMONTH($A$3,0)),$A$3)=27),(WEEKDAY($A$3,2))=1),0,(COUNTA(E1194:(OFFSET(D1194,0,(_xlfn.DAYS((EOMONTH($A$3,0)),$A$3))+(WEEKDAY($A$3,2))-28)))))</f>
        <v>4</v>
      </c>
    </row>
    <row r="1195" spans="1:36" x14ac:dyDescent="0.25">
      <c r="A1195" s="200" t="s">
        <v>326</v>
      </c>
      <c r="B1195" s="177" t="s">
        <v>347</v>
      </c>
      <c r="C1195" s="177">
        <v>4</v>
      </c>
      <c r="D1195" s="177">
        <v>1</v>
      </c>
      <c r="E1195" s="183" t="s">
        <v>495</v>
      </c>
      <c r="F1195" s="174"/>
      <c r="G1195" s="174"/>
      <c r="H1195" s="174"/>
      <c r="I1195" s="174"/>
      <c r="J1195" s="175"/>
      <c r="K1195" s="175"/>
      <c r="L1195" s="183" t="s">
        <v>495</v>
      </c>
      <c r="M1195" s="174"/>
      <c r="N1195" s="174"/>
      <c r="O1195" s="174"/>
      <c r="P1195" s="174"/>
      <c r="Q1195" s="175"/>
      <c r="R1195" s="175"/>
      <c r="S1195" s="183" t="s">
        <v>495</v>
      </c>
      <c r="T1195" s="174"/>
      <c r="U1195" s="174"/>
      <c r="V1195" s="174"/>
      <c r="W1195" s="174"/>
      <c r="X1195" s="175"/>
      <c r="Y1195" s="175"/>
      <c r="Z1195" s="183" t="s">
        <v>495</v>
      </c>
      <c r="AA1195" s="174"/>
      <c r="AB1195" s="174"/>
      <c r="AC1195" s="174"/>
      <c r="AD1195" s="174"/>
      <c r="AE1195" s="175"/>
      <c r="AF1195" s="176"/>
      <c r="AG1195" s="185"/>
      <c r="AH1195" s="185"/>
      <c r="AI1195" s="201"/>
      <c r="AJ1195" s="273">
        <f ca="1">(COUNTA(OFFSET(D1195,0,WEEKDAY($A$3,2)):AF1195))+IF(AND((_xlfn.DAYS((EOMONTH($A$3,0)),$A$3)=27),(WEEKDAY($A$3,2))=1),0,(COUNTA(E1195:(OFFSET(D1195,0,(_xlfn.DAYS((EOMONTH($A$3,0)),$A$3))+(WEEKDAY($A$3,2))-28)))))</f>
        <v>4</v>
      </c>
    </row>
    <row r="1196" spans="1:36" x14ac:dyDescent="0.25">
      <c r="A1196" s="200" t="s">
        <v>326</v>
      </c>
      <c r="B1196" s="177" t="s">
        <v>350</v>
      </c>
      <c r="C1196" s="177">
        <v>4</v>
      </c>
      <c r="D1196" s="177">
        <v>230</v>
      </c>
      <c r="E1196" s="183" t="s">
        <v>495</v>
      </c>
      <c r="F1196" s="174"/>
      <c r="G1196" s="174"/>
      <c r="H1196" s="174"/>
      <c r="I1196" s="174"/>
      <c r="J1196" s="175"/>
      <c r="K1196" s="175"/>
      <c r="L1196" s="183" t="s">
        <v>495</v>
      </c>
      <c r="M1196" s="174"/>
      <c r="N1196" s="174"/>
      <c r="O1196" s="174"/>
      <c r="P1196" s="174"/>
      <c r="Q1196" s="175"/>
      <c r="R1196" s="175"/>
      <c r="S1196" s="183" t="s">
        <v>495</v>
      </c>
      <c r="T1196" s="174"/>
      <c r="U1196" s="174"/>
      <c r="V1196" s="174"/>
      <c r="W1196" s="174"/>
      <c r="X1196" s="175"/>
      <c r="Y1196" s="175"/>
      <c r="Z1196" s="183" t="s">
        <v>495</v>
      </c>
      <c r="AA1196" s="174"/>
      <c r="AB1196" s="174"/>
      <c r="AC1196" s="174"/>
      <c r="AD1196" s="174"/>
      <c r="AE1196" s="175"/>
      <c r="AF1196" s="176"/>
      <c r="AG1196" s="185"/>
      <c r="AH1196" s="185"/>
      <c r="AI1196" s="201"/>
      <c r="AJ1196" s="273">
        <f ca="1">(COUNTA(OFFSET(D1196,0,WEEKDAY($A$3,2)):AF1196))+IF(AND((_xlfn.DAYS((EOMONTH($A$3,0)),$A$3)=27),(WEEKDAY($A$3,2))=1),0,(COUNTA(E1196:(OFFSET(D1196,0,(_xlfn.DAYS((EOMONTH($A$3,0)),$A$3))+(WEEKDAY($A$3,2))-28)))))</f>
        <v>4</v>
      </c>
    </row>
    <row r="1197" spans="1:36" x14ac:dyDescent="0.25">
      <c r="A1197" s="200" t="s">
        <v>326</v>
      </c>
      <c r="B1197" s="177" t="s">
        <v>391</v>
      </c>
      <c r="C1197" s="177">
        <v>1</v>
      </c>
      <c r="D1197" s="177">
        <v>180</v>
      </c>
      <c r="E1197" s="183" t="s">
        <v>495</v>
      </c>
      <c r="F1197" s="174"/>
      <c r="G1197" s="174"/>
      <c r="H1197" s="174"/>
      <c r="I1197" s="174"/>
      <c r="J1197" s="175"/>
      <c r="K1197" s="175"/>
      <c r="L1197" s="174"/>
      <c r="M1197" s="174"/>
      <c r="N1197" s="174"/>
      <c r="O1197" s="174"/>
      <c r="P1197" s="174"/>
      <c r="Q1197" s="175"/>
      <c r="R1197" s="175"/>
      <c r="S1197" s="174"/>
      <c r="T1197" s="174"/>
      <c r="U1197" s="174"/>
      <c r="V1197" s="174"/>
      <c r="W1197" s="174"/>
      <c r="X1197" s="175"/>
      <c r="Y1197" s="175"/>
      <c r="Z1197" s="174"/>
      <c r="AA1197" s="174"/>
      <c r="AB1197" s="174"/>
      <c r="AC1197" s="174"/>
      <c r="AD1197" s="174"/>
      <c r="AE1197" s="175"/>
      <c r="AF1197" s="176"/>
      <c r="AG1197" s="185"/>
      <c r="AH1197" s="185"/>
      <c r="AI1197" s="201"/>
      <c r="AJ1197" s="273">
        <f ca="1">(COUNTA(OFFSET(D1197,0,WEEKDAY($A$3,2)):AF1197))+IF(AND((_xlfn.DAYS((EOMONTH($A$3,0)),$A$3)=27),(WEEKDAY($A$3,2))=1),0,(COUNTA(E1197:(OFFSET(D1197,0,(_xlfn.DAYS((EOMONTH($A$3,0)),$A$3))+(WEEKDAY($A$3,2))-28)))))</f>
        <v>1</v>
      </c>
    </row>
    <row r="1198" spans="1:36" x14ac:dyDescent="0.25">
      <c r="A1198" s="200" t="s">
        <v>38</v>
      </c>
      <c r="B1198" s="177" t="s">
        <v>347</v>
      </c>
      <c r="C1198" s="177">
        <v>4</v>
      </c>
      <c r="D1198" s="177">
        <v>4</v>
      </c>
      <c r="E1198" s="183" t="s">
        <v>495</v>
      </c>
      <c r="F1198" s="174"/>
      <c r="G1198" s="174"/>
      <c r="H1198" s="174"/>
      <c r="I1198" s="174"/>
      <c r="J1198" s="175"/>
      <c r="K1198" s="175"/>
      <c r="L1198" s="183" t="s">
        <v>495</v>
      </c>
      <c r="M1198" s="174"/>
      <c r="N1198" s="174"/>
      <c r="O1198" s="174"/>
      <c r="P1198" s="174"/>
      <c r="Q1198" s="175"/>
      <c r="R1198" s="175"/>
      <c r="S1198" s="183" t="s">
        <v>495</v>
      </c>
      <c r="T1198" s="174"/>
      <c r="U1198" s="174"/>
      <c r="V1198" s="174"/>
      <c r="W1198" s="174"/>
      <c r="X1198" s="175"/>
      <c r="Y1198" s="175"/>
      <c r="Z1198" s="183" t="s">
        <v>495</v>
      </c>
      <c r="AA1198" s="174"/>
      <c r="AB1198" s="174"/>
      <c r="AC1198" s="174"/>
      <c r="AD1198" s="174"/>
      <c r="AE1198" s="175"/>
      <c r="AF1198" s="176"/>
      <c r="AG1198" s="185"/>
      <c r="AH1198" s="185"/>
      <c r="AI1198" s="201"/>
      <c r="AJ1198" s="273">
        <f ca="1">(COUNTA(OFFSET(D1198,0,WEEKDAY($A$3,2)):AF1198))+IF(AND((_xlfn.DAYS((EOMONTH($A$3,0)),$A$3)=27),(WEEKDAY($A$3,2))=1),0,(COUNTA(E1198:(OFFSET(D1198,0,(_xlfn.DAYS((EOMONTH($A$3,0)),$A$3))+(WEEKDAY($A$3,2))-28)))))</f>
        <v>4</v>
      </c>
    </row>
    <row r="1199" spans="1:36" x14ac:dyDescent="0.25">
      <c r="A1199" s="200" t="s">
        <v>38</v>
      </c>
      <c r="B1199" s="177" t="s">
        <v>348</v>
      </c>
      <c r="C1199" s="177">
        <v>4</v>
      </c>
      <c r="D1199" s="177">
        <v>2</v>
      </c>
      <c r="E1199" s="183" t="s">
        <v>495</v>
      </c>
      <c r="F1199" s="174"/>
      <c r="G1199" s="174"/>
      <c r="H1199" s="174"/>
      <c r="I1199" s="174"/>
      <c r="J1199" s="175"/>
      <c r="K1199" s="175"/>
      <c r="L1199" s="183" t="s">
        <v>495</v>
      </c>
      <c r="M1199" s="174"/>
      <c r="N1199" s="174"/>
      <c r="O1199" s="174"/>
      <c r="P1199" s="174"/>
      <c r="Q1199" s="175"/>
      <c r="R1199" s="175"/>
      <c r="S1199" s="183" t="s">
        <v>495</v>
      </c>
      <c r="T1199" s="174"/>
      <c r="U1199" s="174"/>
      <c r="V1199" s="174"/>
      <c r="W1199" s="174"/>
      <c r="X1199" s="175"/>
      <c r="Y1199" s="175"/>
      <c r="Z1199" s="183" t="s">
        <v>495</v>
      </c>
      <c r="AA1199" s="174"/>
      <c r="AB1199" s="174"/>
      <c r="AC1199" s="174"/>
      <c r="AD1199" s="174"/>
      <c r="AE1199" s="175"/>
      <c r="AF1199" s="176"/>
      <c r="AG1199" s="185"/>
      <c r="AH1199" s="185"/>
      <c r="AI1199" s="201"/>
      <c r="AJ1199" s="273">
        <f ca="1">(COUNTA(OFFSET(D1199,0,WEEKDAY($A$3,2)):AF1199))+IF(AND((_xlfn.DAYS((EOMONTH($A$3,0)),$A$3)=27),(WEEKDAY($A$3,2))=1),0,(COUNTA(E1199:(OFFSET(D1199,0,(_xlfn.DAYS((EOMONTH($A$3,0)),$A$3))+(WEEKDAY($A$3,2))-28)))))</f>
        <v>4</v>
      </c>
    </row>
    <row r="1200" spans="1:36" x14ac:dyDescent="0.25">
      <c r="A1200" s="200" t="s">
        <v>38</v>
      </c>
      <c r="B1200" s="177" t="s">
        <v>349</v>
      </c>
      <c r="C1200" s="177">
        <v>4</v>
      </c>
      <c r="D1200" s="177">
        <v>123</v>
      </c>
      <c r="E1200" s="183" t="s">
        <v>495</v>
      </c>
      <c r="F1200" s="174"/>
      <c r="G1200" s="174"/>
      <c r="H1200" s="174"/>
      <c r="I1200" s="174"/>
      <c r="J1200" s="175"/>
      <c r="K1200" s="175"/>
      <c r="L1200" s="183" t="s">
        <v>495</v>
      </c>
      <c r="M1200" s="174"/>
      <c r="N1200" s="174"/>
      <c r="O1200" s="174"/>
      <c r="P1200" s="174"/>
      <c r="Q1200" s="175"/>
      <c r="R1200" s="175"/>
      <c r="S1200" s="183" t="s">
        <v>495</v>
      </c>
      <c r="T1200" s="174"/>
      <c r="U1200" s="174"/>
      <c r="V1200" s="174"/>
      <c r="W1200" s="174"/>
      <c r="X1200" s="175"/>
      <c r="Y1200" s="175"/>
      <c r="Z1200" s="183" t="s">
        <v>495</v>
      </c>
      <c r="AA1200" s="174"/>
      <c r="AB1200" s="174"/>
      <c r="AC1200" s="174"/>
      <c r="AD1200" s="174"/>
      <c r="AE1200" s="175"/>
      <c r="AF1200" s="176"/>
      <c r="AG1200" s="185"/>
      <c r="AH1200" s="185"/>
      <c r="AI1200" s="201"/>
      <c r="AJ1200" s="273">
        <f ca="1">(COUNTA(OFFSET(D1200,0,WEEKDAY($A$3,2)):AF1200))+IF(AND((_xlfn.DAYS((EOMONTH($A$3,0)),$A$3)=27),(WEEKDAY($A$3,2))=1),0,(COUNTA(E1200:(OFFSET(D1200,0,(_xlfn.DAYS((EOMONTH($A$3,0)),$A$3))+(WEEKDAY($A$3,2))-28)))))</f>
        <v>4</v>
      </c>
    </row>
    <row r="1201" spans="1:36" x14ac:dyDescent="0.25">
      <c r="A1201" s="200" t="s">
        <v>38</v>
      </c>
      <c r="B1201" s="177" t="s">
        <v>350</v>
      </c>
      <c r="C1201" s="177">
        <v>4</v>
      </c>
      <c r="D1201" s="177">
        <v>1344</v>
      </c>
      <c r="E1201" s="183" t="s">
        <v>495</v>
      </c>
      <c r="F1201" s="174"/>
      <c r="G1201" s="174"/>
      <c r="H1201" s="174"/>
      <c r="I1201" s="174"/>
      <c r="J1201" s="175"/>
      <c r="K1201" s="175"/>
      <c r="L1201" s="183" t="s">
        <v>495</v>
      </c>
      <c r="M1201" s="174"/>
      <c r="N1201" s="174"/>
      <c r="O1201" s="174"/>
      <c r="P1201" s="174"/>
      <c r="Q1201" s="175"/>
      <c r="R1201" s="175"/>
      <c r="S1201" s="183" t="s">
        <v>495</v>
      </c>
      <c r="T1201" s="174"/>
      <c r="U1201" s="174"/>
      <c r="V1201" s="174"/>
      <c r="W1201" s="174"/>
      <c r="X1201" s="175"/>
      <c r="Y1201" s="175"/>
      <c r="Z1201" s="183" t="s">
        <v>495</v>
      </c>
      <c r="AA1201" s="174"/>
      <c r="AB1201" s="174"/>
      <c r="AC1201" s="174"/>
      <c r="AD1201" s="174"/>
      <c r="AE1201" s="175"/>
      <c r="AF1201" s="176"/>
      <c r="AG1201" s="185"/>
      <c r="AH1201" s="185"/>
      <c r="AI1201" s="201"/>
      <c r="AJ1201" s="273">
        <f ca="1">(COUNTA(OFFSET(D1201,0,WEEKDAY($A$3,2)):AF1201))+IF(AND((_xlfn.DAYS((EOMONTH($A$3,0)),$A$3)=27),(WEEKDAY($A$3,2))=1),0,(COUNTA(E1201:(OFFSET(D1201,0,(_xlfn.DAYS((EOMONTH($A$3,0)),$A$3))+(WEEKDAY($A$3,2))-28)))))</f>
        <v>4</v>
      </c>
    </row>
    <row r="1202" spans="1:36" x14ac:dyDescent="0.25">
      <c r="A1202" s="200" t="s">
        <v>256</v>
      </c>
      <c r="B1202" s="177" t="s">
        <v>345</v>
      </c>
      <c r="C1202" s="177">
        <v>4</v>
      </c>
      <c r="D1202" s="177">
        <v>3</v>
      </c>
      <c r="E1202" s="183" t="s">
        <v>495</v>
      </c>
      <c r="F1202" s="174"/>
      <c r="G1202" s="174"/>
      <c r="H1202" s="174"/>
      <c r="I1202" s="174"/>
      <c r="J1202" s="175"/>
      <c r="K1202" s="175"/>
      <c r="L1202" s="183" t="s">
        <v>495</v>
      </c>
      <c r="M1202" s="174"/>
      <c r="N1202" s="174"/>
      <c r="O1202" s="174"/>
      <c r="P1202" s="174"/>
      <c r="Q1202" s="175"/>
      <c r="R1202" s="175"/>
      <c r="S1202" s="183" t="s">
        <v>495</v>
      </c>
      <c r="T1202" s="174"/>
      <c r="U1202" s="174"/>
      <c r="V1202" s="174"/>
      <c r="W1202" s="174"/>
      <c r="X1202" s="175"/>
      <c r="Y1202" s="175"/>
      <c r="Z1202" s="183" t="s">
        <v>495</v>
      </c>
      <c r="AA1202" s="174"/>
      <c r="AB1202" s="174"/>
      <c r="AC1202" s="174"/>
      <c r="AD1202" s="174"/>
      <c r="AE1202" s="175"/>
      <c r="AF1202" s="176"/>
      <c r="AG1202" s="185"/>
      <c r="AH1202" s="185"/>
      <c r="AI1202" s="201"/>
      <c r="AJ1202" s="273">
        <f ca="1">(COUNTA(OFFSET(D1202,0,WEEKDAY($A$3,2)):AF1202))+IF(AND((_xlfn.DAYS((EOMONTH($A$3,0)),$A$3)=27),(WEEKDAY($A$3,2))=1),0,(COUNTA(E1202:(OFFSET(D1202,0,(_xlfn.DAYS((EOMONTH($A$3,0)),$A$3))+(WEEKDAY($A$3,2))-28)))))</f>
        <v>4</v>
      </c>
    </row>
    <row r="1203" spans="1:36" x14ac:dyDescent="0.25">
      <c r="A1203" s="200" t="s">
        <v>256</v>
      </c>
      <c r="B1203" s="177" t="s">
        <v>347</v>
      </c>
      <c r="C1203" s="177">
        <v>4</v>
      </c>
      <c r="D1203" s="177">
        <v>13</v>
      </c>
      <c r="E1203" s="183" t="s">
        <v>495</v>
      </c>
      <c r="F1203" s="174"/>
      <c r="G1203" s="174"/>
      <c r="H1203" s="174"/>
      <c r="I1203" s="174"/>
      <c r="J1203" s="175"/>
      <c r="K1203" s="175"/>
      <c r="L1203" s="183" t="s">
        <v>495</v>
      </c>
      <c r="M1203" s="174"/>
      <c r="N1203" s="174"/>
      <c r="O1203" s="174"/>
      <c r="P1203" s="174"/>
      <c r="Q1203" s="175"/>
      <c r="R1203" s="175"/>
      <c r="S1203" s="183" t="s">
        <v>495</v>
      </c>
      <c r="T1203" s="174"/>
      <c r="U1203" s="174"/>
      <c r="V1203" s="174"/>
      <c r="W1203" s="174"/>
      <c r="X1203" s="175"/>
      <c r="Y1203" s="175"/>
      <c r="Z1203" s="183" t="s">
        <v>495</v>
      </c>
      <c r="AA1203" s="174"/>
      <c r="AB1203" s="174"/>
      <c r="AC1203" s="174"/>
      <c r="AD1203" s="174"/>
      <c r="AE1203" s="175"/>
      <c r="AF1203" s="176"/>
      <c r="AG1203" s="185"/>
      <c r="AH1203" s="185"/>
      <c r="AI1203" s="201"/>
      <c r="AJ1203" s="273">
        <f ca="1">(COUNTA(OFFSET(D1203,0,WEEKDAY($A$3,2)):AF1203))+IF(AND((_xlfn.DAYS((EOMONTH($A$3,0)),$A$3)=27),(WEEKDAY($A$3,2))=1),0,(COUNTA(E1203:(OFFSET(D1203,0,(_xlfn.DAYS((EOMONTH($A$3,0)),$A$3))+(WEEKDAY($A$3,2))-28)))))</f>
        <v>4</v>
      </c>
    </row>
    <row r="1204" spans="1:36" x14ac:dyDescent="0.25">
      <c r="A1204" s="200" t="s">
        <v>256</v>
      </c>
      <c r="B1204" s="177" t="s">
        <v>348</v>
      </c>
      <c r="C1204" s="177">
        <v>12</v>
      </c>
      <c r="D1204" s="177">
        <v>6</v>
      </c>
      <c r="E1204" s="183" t="s">
        <v>495</v>
      </c>
      <c r="F1204" s="174"/>
      <c r="G1204" s="183" t="s">
        <v>495</v>
      </c>
      <c r="H1204" s="174"/>
      <c r="I1204" s="183" t="s">
        <v>495</v>
      </c>
      <c r="J1204" s="175"/>
      <c r="K1204" s="175"/>
      <c r="L1204" s="183" t="s">
        <v>495</v>
      </c>
      <c r="M1204" s="174"/>
      <c r="N1204" s="183" t="s">
        <v>495</v>
      </c>
      <c r="O1204" s="174"/>
      <c r="P1204" s="183" t="s">
        <v>495</v>
      </c>
      <c r="Q1204" s="175"/>
      <c r="R1204" s="175"/>
      <c r="S1204" s="183" t="s">
        <v>495</v>
      </c>
      <c r="T1204" s="174"/>
      <c r="U1204" s="183" t="s">
        <v>495</v>
      </c>
      <c r="V1204" s="174"/>
      <c r="W1204" s="183" t="s">
        <v>495</v>
      </c>
      <c r="X1204" s="175"/>
      <c r="Y1204" s="175"/>
      <c r="Z1204" s="183" t="s">
        <v>495</v>
      </c>
      <c r="AA1204" s="174"/>
      <c r="AB1204" s="183" t="s">
        <v>495</v>
      </c>
      <c r="AC1204" s="174"/>
      <c r="AD1204" s="183" t="s">
        <v>495</v>
      </c>
      <c r="AE1204" s="175"/>
      <c r="AF1204" s="176"/>
      <c r="AG1204" s="185"/>
      <c r="AH1204" s="185"/>
      <c r="AI1204" s="201"/>
      <c r="AJ1204" s="273">
        <f ca="1">(COUNTA(OFFSET(D1204,0,WEEKDAY($A$3,2)):AF1204))+IF(AND((_xlfn.DAYS((EOMONTH($A$3,0)),$A$3)=27),(WEEKDAY($A$3,2))=1),0,(COUNTA(E1204:(OFFSET(D1204,0,(_xlfn.DAYS((EOMONTH($A$3,0)),$A$3))+(WEEKDAY($A$3,2))-28)))))</f>
        <v>12</v>
      </c>
    </row>
    <row r="1205" spans="1:36" x14ac:dyDescent="0.25">
      <c r="A1205" s="200" t="s">
        <v>256</v>
      </c>
      <c r="B1205" s="177" t="s">
        <v>349</v>
      </c>
      <c r="C1205" s="177">
        <v>2</v>
      </c>
      <c r="D1205" s="177">
        <v>192.8</v>
      </c>
      <c r="E1205" s="183" t="s">
        <v>495</v>
      </c>
      <c r="F1205" s="174"/>
      <c r="G1205" s="174"/>
      <c r="H1205" s="174"/>
      <c r="I1205" s="174"/>
      <c r="J1205" s="175"/>
      <c r="K1205" s="175"/>
      <c r="L1205" s="174"/>
      <c r="M1205" s="174"/>
      <c r="N1205" s="174"/>
      <c r="O1205" s="174"/>
      <c r="P1205" s="174"/>
      <c r="Q1205" s="175"/>
      <c r="R1205" s="175"/>
      <c r="S1205" s="183" t="s">
        <v>495</v>
      </c>
      <c r="T1205" s="174"/>
      <c r="U1205" s="174"/>
      <c r="V1205" s="174"/>
      <c r="W1205" s="174"/>
      <c r="X1205" s="175"/>
      <c r="Y1205" s="175"/>
      <c r="Z1205" s="174"/>
      <c r="AA1205" s="174"/>
      <c r="AB1205" s="174"/>
      <c r="AC1205" s="174"/>
      <c r="AD1205" s="174"/>
      <c r="AE1205" s="175"/>
      <c r="AF1205" s="176"/>
      <c r="AG1205" s="185"/>
      <c r="AH1205" s="185"/>
      <c r="AI1205" s="201"/>
      <c r="AJ1205" s="273">
        <f ca="1">(COUNTA(OFFSET(D1205,0,WEEKDAY($A$3,2)):AF1205))+IF(AND((_xlfn.DAYS((EOMONTH($A$3,0)),$A$3)=27),(WEEKDAY($A$3,2))=1),0,(COUNTA(E1205:(OFFSET(D1205,0,(_xlfn.DAYS((EOMONTH($A$3,0)),$A$3))+(WEEKDAY($A$3,2))-28)))))</f>
        <v>2</v>
      </c>
    </row>
    <row r="1206" spans="1:36" x14ac:dyDescent="0.25">
      <c r="A1206" s="200" t="s">
        <v>256</v>
      </c>
      <c r="B1206" s="177" t="s">
        <v>349</v>
      </c>
      <c r="C1206" s="177">
        <v>4</v>
      </c>
      <c r="D1206" s="177">
        <v>263</v>
      </c>
      <c r="E1206" s="183" t="s">
        <v>495</v>
      </c>
      <c r="F1206" s="174"/>
      <c r="G1206" s="174"/>
      <c r="H1206" s="174"/>
      <c r="I1206" s="174"/>
      <c r="J1206" s="175"/>
      <c r="K1206" s="175"/>
      <c r="L1206" s="183" t="s">
        <v>495</v>
      </c>
      <c r="M1206" s="174"/>
      <c r="N1206" s="174"/>
      <c r="O1206" s="174"/>
      <c r="P1206" s="174"/>
      <c r="Q1206" s="175"/>
      <c r="R1206" s="175"/>
      <c r="S1206" s="183" t="s">
        <v>495</v>
      </c>
      <c r="T1206" s="174"/>
      <c r="U1206" s="174"/>
      <c r="V1206" s="174"/>
      <c r="W1206" s="174"/>
      <c r="X1206" s="175"/>
      <c r="Y1206" s="175"/>
      <c r="Z1206" s="183" t="s">
        <v>495</v>
      </c>
      <c r="AA1206" s="174"/>
      <c r="AB1206" s="174"/>
      <c r="AC1206" s="174"/>
      <c r="AD1206" s="174"/>
      <c r="AE1206" s="175"/>
      <c r="AF1206" s="176"/>
      <c r="AG1206" s="185"/>
      <c r="AH1206" s="185"/>
      <c r="AI1206" s="201"/>
      <c r="AJ1206" s="273">
        <f ca="1">(COUNTA(OFFSET(D1206,0,WEEKDAY($A$3,2)):AF1206))+IF(AND((_xlfn.DAYS((EOMONTH($A$3,0)),$A$3)=27),(WEEKDAY($A$3,2))=1),0,(COUNTA(E1206:(OFFSET(D1206,0,(_xlfn.DAYS((EOMONTH($A$3,0)),$A$3))+(WEEKDAY($A$3,2))-28)))))</f>
        <v>4</v>
      </c>
    </row>
    <row r="1207" spans="1:36" x14ac:dyDescent="0.25">
      <c r="A1207" s="200" t="s">
        <v>256</v>
      </c>
      <c r="B1207" s="177" t="s">
        <v>350</v>
      </c>
      <c r="C1207" s="177">
        <v>4</v>
      </c>
      <c r="D1207" s="177">
        <v>4878</v>
      </c>
      <c r="E1207" s="183" t="s">
        <v>495</v>
      </c>
      <c r="F1207" s="174"/>
      <c r="G1207" s="174"/>
      <c r="H1207" s="174"/>
      <c r="I1207" s="174"/>
      <c r="J1207" s="175"/>
      <c r="K1207" s="175"/>
      <c r="L1207" s="183" t="s">
        <v>495</v>
      </c>
      <c r="M1207" s="174"/>
      <c r="N1207" s="174"/>
      <c r="O1207" s="174"/>
      <c r="P1207" s="174"/>
      <c r="Q1207" s="175"/>
      <c r="R1207" s="175"/>
      <c r="S1207" s="183" t="s">
        <v>495</v>
      </c>
      <c r="T1207" s="174"/>
      <c r="U1207" s="174"/>
      <c r="V1207" s="174"/>
      <c r="W1207" s="174"/>
      <c r="X1207" s="175"/>
      <c r="Y1207" s="175"/>
      <c r="Z1207" s="183" t="s">
        <v>495</v>
      </c>
      <c r="AA1207" s="174"/>
      <c r="AB1207" s="174"/>
      <c r="AC1207" s="174"/>
      <c r="AD1207" s="174"/>
      <c r="AE1207" s="175"/>
      <c r="AF1207" s="176"/>
      <c r="AG1207" s="185"/>
      <c r="AH1207" s="185"/>
      <c r="AI1207" s="201"/>
      <c r="AJ1207" s="273">
        <f ca="1">(COUNTA(OFFSET(D1207,0,WEEKDAY($A$3,2)):AF1207))+IF(AND((_xlfn.DAYS((EOMONTH($A$3,0)),$A$3)=27),(WEEKDAY($A$3,2))=1),0,(COUNTA(E1207:(OFFSET(D1207,0,(_xlfn.DAYS((EOMONTH($A$3,0)),$A$3))+(WEEKDAY($A$3,2))-28)))))</f>
        <v>4</v>
      </c>
    </row>
    <row r="1208" spans="1:36" x14ac:dyDescent="0.25">
      <c r="A1208" s="200" t="s">
        <v>256</v>
      </c>
      <c r="B1208" s="177" t="s">
        <v>350</v>
      </c>
      <c r="C1208" s="177">
        <v>12</v>
      </c>
      <c r="D1208" s="177">
        <v>283</v>
      </c>
      <c r="E1208" s="183" t="s">
        <v>495</v>
      </c>
      <c r="F1208" s="174"/>
      <c r="G1208" s="183" t="s">
        <v>495</v>
      </c>
      <c r="H1208" s="174"/>
      <c r="I1208" s="183" t="s">
        <v>495</v>
      </c>
      <c r="J1208" s="175"/>
      <c r="K1208" s="175"/>
      <c r="L1208" s="183" t="s">
        <v>495</v>
      </c>
      <c r="M1208" s="174"/>
      <c r="N1208" s="183" t="s">
        <v>495</v>
      </c>
      <c r="O1208" s="174"/>
      <c r="P1208" s="183" t="s">
        <v>495</v>
      </c>
      <c r="Q1208" s="175"/>
      <c r="R1208" s="175"/>
      <c r="S1208" s="183" t="s">
        <v>495</v>
      </c>
      <c r="T1208" s="174"/>
      <c r="U1208" s="183" t="s">
        <v>495</v>
      </c>
      <c r="V1208" s="174"/>
      <c r="W1208" s="183" t="s">
        <v>495</v>
      </c>
      <c r="X1208" s="175"/>
      <c r="Y1208" s="175"/>
      <c r="Z1208" s="183" t="s">
        <v>495</v>
      </c>
      <c r="AA1208" s="174"/>
      <c r="AB1208" s="183" t="s">
        <v>495</v>
      </c>
      <c r="AC1208" s="174"/>
      <c r="AD1208" s="183" t="s">
        <v>495</v>
      </c>
      <c r="AE1208" s="175"/>
      <c r="AF1208" s="176"/>
      <c r="AG1208" s="185"/>
      <c r="AH1208" s="185"/>
      <c r="AI1208" s="201"/>
      <c r="AJ1208" s="273">
        <f ca="1">(COUNTA(OFFSET(D1208,0,WEEKDAY($A$3,2)):AF1208))+IF(AND((_xlfn.DAYS((EOMONTH($A$3,0)),$A$3)=27),(WEEKDAY($A$3,2))=1),0,(COUNTA(E1208:(OFFSET(D1208,0,(_xlfn.DAYS((EOMONTH($A$3,0)),$A$3))+(WEEKDAY($A$3,2))-28)))))</f>
        <v>12</v>
      </c>
    </row>
    <row r="1209" spans="1:36" x14ac:dyDescent="0.25">
      <c r="A1209" s="200" t="s">
        <v>256</v>
      </c>
      <c r="B1209" s="177" t="s">
        <v>391</v>
      </c>
      <c r="C1209" s="177">
        <v>2</v>
      </c>
      <c r="D1209" s="177">
        <v>2822</v>
      </c>
      <c r="E1209" s="183" t="s">
        <v>495</v>
      </c>
      <c r="F1209" s="174"/>
      <c r="G1209" s="174"/>
      <c r="H1209" s="174"/>
      <c r="I1209" s="174"/>
      <c r="J1209" s="175"/>
      <c r="K1209" s="175"/>
      <c r="L1209" s="174"/>
      <c r="M1209" s="174"/>
      <c r="N1209" s="174"/>
      <c r="O1209" s="174"/>
      <c r="P1209" s="174"/>
      <c r="Q1209" s="175"/>
      <c r="R1209" s="175"/>
      <c r="S1209" s="183" t="s">
        <v>495</v>
      </c>
      <c r="T1209" s="174"/>
      <c r="U1209" s="174"/>
      <c r="V1209" s="174"/>
      <c r="W1209" s="174"/>
      <c r="X1209" s="175"/>
      <c r="Y1209" s="175"/>
      <c r="Z1209" s="174"/>
      <c r="AA1209" s="174"/>
      <c r="AB1209" s="174"/>
      <c r="AC1209" s="174"/>
      <c r="AD1209" s="174"/>
      <c r="AE1209" s="175"/>
      <c r="AF1209" s="176"/>
      <c r="AG1209" s="185"/>
      <c r="AH1209" s="185"/>
      <c r="AI1209" s="201"/>
      <c r="AJ1209" s="273">
        <f ca="1">(COUNTA(OFFSET(D1209,0,WEEKDAY($A$3,2)):AF1209))+IF(AND((_xlfn.DAYS((EOMONTH($A$3,0)),$A$3)=27),(WEEKDAY($A$3,2))=1),0,(COUNTA(E1209:(OFFSET(D1209,0,(_xlfn.DAYS((EOMONTH($A$3,0)),$A$3))+(WEEKDAY($A$3,2))-28)))))</f>
        <v>2</v>
      </c>
    </row>
    <row r="1210" spans="1:36" x14ac:dyDescent="0.25">
      <c r="A1210" s="200" t="s">
        <v>249</v>
      </c>
      <c r="B1210" s="177" t="s">
        <v>347</v>
      </c>
      <c r="C1210" s="177">
        <v>4</v>
      </c>
      <c r="D1210" s="177">
        <v>1</v>
      </c>
      <c r="E1210" s="183" t="s">
        <v>495</v>
      </c>
      <c r="F1210" s="174"/>
      <c r="G1210" s="174"/>
      <c r="H1210" s="174"/>
      <c r="I1210" s="174"/>
      <c r="J1210" s="175"/>
      <c r="K1210" s="175"/>
      <c r="L1210" s="183" t="s">
        <v>495</v>
      </c>
      <c r="M1210" s="174"/>
      <c r="N1210" s="174"/>
      <c r="O1210" s="174"/>
      <c r="P1210" s="174"/>
      <c r="Q1210" s="175"/>
      <c r="R1210" s="175"/>
      <c r="S1210" s="183" t="s">
        <v>495</v>
      </c>
      <c r="T1210" s="174"/>
      <c r="U1210" s="174"/>
      <c r="V1210" s="174"/>
      <c r="W1210" s="174"/>
      <c r="X1210" s="175"/>
      <c r="Y1210" s="175"/>
      <c r="Z1210" s="183" t="s">
        <v>495</v>
      </c>
      <c r="AA1210" s="174"/>
      <c r="AB1210" s="174"/>
      <c r="AC1210" s="174"/>
      <c r="AD1210" s="174"/>
      <c r="AE1210" s="175"/>
      <c r="AF1210" s="176"/>
      <c r="AG1210" s="185"/>
      <c r="AH1210" s="185"/>
      <c r="AI1210" s="201"/>
      <c r="AJ1210" s="273">
        <f ca="1">(COUNTA(OFFSET(D1210,0,WEEKDAY($A$3,2)):AF1210))+IF(AND((_xlfn.DAYS((EOMONTH($A$3,0)),$A$3)=27),(WEEKDAY($A$3,2))=1),0,(COUNTA(E1210:(OFFSET(D1210,0,(_xlfn.DAYS((EOMONTH($A$3,0)),$A$3))+(WEEKDAY($A$3,2))-28)))))</f>
        <v>4</v>
      </c>
    </row>
    <row r="1211" spans="1:36" x14ac:dyDescent="0.25">
      <c r="A1211" s="200" t="s">
        <v>249</v>
      </c>
      <c r="B1211" s="177" t="s">
        <v>348</v>
      </c>
      <c r="C1211" s="177">
        <v>4</v>
      </c>
      <c r="D1211" s="177">
        <v>1</v>
      </c>
      <c r="E1211" s="183" t="s">
        <v>495</v>
      </c>
      <c r="F1211" s="174"/>
      <c r="G1211" s="174"/>
      <c r="H1211" s="174"/>
      <c r="I1211" s="174"/>
      <c r="J1211" s="175"/>
      <c r="K1211" s="175"/>
      <c r="L1211" s="183" t="s">
        <v>495</v>
      </c>
      <c r="M1211" s="174"/>
      <c r="N1211" s="174"/>
      <c r="O1211" s="174"/>
      <c r="P1211" s="174"/>
      <c r="Q1211" s="175"/>
      <c r="R1211" s="175"/>
      <c r="S1211" s="183" t="s">
        <v>495</v>
      </c>
      <c r="T1211" s="174"/>
      <c r="U1211" s="174"/>
      <c r="V1211" s="174"/>
      <c r="W1211" s="174"/>
      <c r="X1211" s="175"/>
      <c r="Y1211" s="175"/>
      <c r="Z1211" s="183" t="s">
        <v>495</v>
      </c>
      <c r="AA1211" s="174"/>
      <c r="AB1211" s="174"/>
      <c r="AC1211" s="174"/>
      <c r="AD1211" s="174"/>
      <c r="AE1211" s="175"/>
      <c r="AF1211" s="176"/>
      <c r="AG1211" s="185"/>
      <c r="AH1211" s="185"/>
      <c r="AI1211" s="201"/>
      <c r="AJ1211" s="273">
        <f ca="1">(COUNTA(OFFSET(D1211,0,WEEKDAY($A$3,2)):AF1211))+IF(AND((_xlfn.DAYS((EOMONTH($A$3,0)),$A$3)=27),(WEEKDAY($A$3,2))=1),0,(COUNTA(E1211:(OFFSET(D1211,0,(_xlfn.DAYS((EOMONTH($A$3,0)),$A$3))+(WEEKDAY($A$3,2))-28)))))</f>
        <v>4</v>
      </c>
    </row>
    <row r="1212" spans="1:36" x14ac:dyDescent="0.25">
      <c r="A1212" s="200" t="s">
        <v>249</v>
      </c>
      <c r="B1212" s="177" t="s">
        <v>350</v>
      </c>
      <c r="C1212" s="177">
        <v>4</v>
      </c>
      <c r="D1212" s="177">
        <v>782</v>
      </c>
      <c r="E1212" s="183" t="s">
        <v>495</v>
      </c>
      <c r="F1212" s="174"/>
      <c r="G1212" s="174"/>
      <c r="H1212" s="174"/>
      <c r="I1212" s="174"/>
      <c r="J1212" s="175"/>
      <c r="K1212" s="175"/>
      <c r="L1212" s="183" t="s">
        <v>495</v>
      </c>
      <c r="M1212" s="174"/>
      <c r="N1212" s="174"/>
      <c r="O1212" s="174"/>
      <c r="P1212" s="174"/>
      <c r="Q1212" s="175"/>
      <c r="R1212" s="175"/>
      <c r="S1212" s="183" t="s">
        <v>495</v>
      </c>
      <c r="T1212" s="174"/>
      <c r="U1212" s="174"/>
      <c r="V1212" s="174"/>
      <c r="W1212" s="174"/>
      <c r="X1212" s="175"/>
      <c r="Y1212" s="175"/>
      <c r="Z1212" s="183" t="s">
        <v>495</v>
      </c>
      <c r="AA1212" s="174"/>
      <c r="AB1212" s="174"/>
      <c r="AC1212" s="174"/>
      <c r="AD1212" s="174"/>
      <c r="AE1212" s="175"/>
      <c r="AF1212" s="176"/>
      <c r="AG1212" s="185"/>
      <c r="AH1212" s="185"/>
      <c r="AI1212" s="201"/>
      <c r="AJ1212" s="273">
        <f ca="1">(COUNTA(OFFSET(D1212,0,WEEKDAY($A$3,2)):AF1212))+IF(AND((_xlfn.DAYS((EOMONTH($A$3,0)),$A$3)=27),(WEEKDAY($A$3,2))=1),0,(COUNTA(E1212:(OFFSET(D1212,0,(_xlfn.DAYS((EOMONTH($A$3,0)),$A$3))+(WEEKDAY($A$3,2))-28)))))</f>
        <v>4</v>
      </c>
    </row>
    <row r="1213" spans="1:36" ht="15.75" thickBot="1" x14ac:dyDescent="0.3">
      <c r="A1213" s="204" t="s">
        <v>249</v>
      </c>
      <c r="B1213" s="205" t="s">
        <v>391</v>
      </c>
      <c r="C1213" s="205">
        <v>1</v>
      </c>
      <c r="D1213" s="205">
        <v>2822</v>
      </c>
      <c r="E1213" s="206" t="s">
        <v>495</v>
      </c>
      <c r="F1213" s="207"/>
      <c r="G1213" s="207"/>
      <c r="H1213" s="207"/>
      <c r="I1213" s="207"/>
      <c r="J1213" s="208"/>
      <c r="K1213" s="208"/>
      <c r="L1213" s="207"/>
      <c r="M1213" s="207"/>
      <c r="N1213" s="207"/>
      <c r="O1213" s="207"/>
      <c r="P1213" s="207"/>
      <c r="Q1213" s="208"/>
      <c r="R1213" s="208"/>
      <c r="S1213" s="207"/>
      <c r="T1213" s="207"/>
      <c r="U1213" s="207"/>
      <c r="V1213" s="207"/>
      <c r="W1213" s="207"/>
      <c r="X1213" s="208"/>
      <c r="Y1213" s="208"/>
      <c r="Z1213" s="207"/>
      <c r="AA1213" s="207"/>
      <c r="AB1213" s="207"/>
      <c r="AC1213" s="207"/>
      <c r="AD1213" s="207"/>
      <c r="AE1213" s="208"/>
      <c r="AF1213" s="209"/>
      <c r="AG1213" s="210"/>
      <c r="AH1213" s="210"/>
      <c r="AI1213" s="211"/>
      <c r="AJ1213" s="273">
        <f ca="1">(COUNTA(OFFSET(D1213,0,WEEKDAY($A$3,2)):AF1213))+IF(AND((_xlfn.DAYS((EOMONTH($A$3,0)),$A$3)=27),(WEEKDAY($A$3,2))=1),0,(COUNTA(E1213:(OFFSET(D1213,0,(_xlfn.DAYS((EOMONTH($A$3,0)),$A$3))+(WEEKDAY($A$3,2))-28)))))</f>
        <v>1</v>
      </c>
    </row>
    <row r="1215" spans="1:36" x14ac:dyDescent="0.25">
      <c r="D1215" s="433" t="s">
        <v>520</v>
      </c>
      <c r="E1215" s="433"/>
      <c r="P1215" s="433" t="s">
        <v>520</v>
      </c>
      <c r="Q1215" s="433"/>
    </row>
    <row r="1216" spans="1:36" x14ac:dyDescent="0.25">
      <c r="D1216" s="433" t="s">
        <v>515</v>
      </c>
      <c r="E1216" s="433"/>
      <c r="F1216" s="213"/>
      <c r="G1216" s="213"/>
      <c r="H1216" s="213"/>
      <c r="I1216" s="213"/>
      <c r="P1216" s="433" t="s">
        <v>516</v>
      </c>
      <c r="Q1216" s="433"/>
      <c r="R1216" s="213"/>
      <c r="S1216" s="213"/>
      <c r="T1216" s="213"/>
      <c r="U1216" s="213"/>
      <c r="AA1216" s="433" t="s">
        <v>2587</v>
      </c>
      <c r="AB1216" s="433"/>
      <c r="AC1216" s="213"/>
      <c r="AD1216" s="213"/>
      <c r="AE1216" s="213"/>
      <c r="AF1216" s="213"/>
    </row>
    <row r="1217" spans="5:31" x14ac:dyDescent="0.25">
      <c r="E1217" s="182" t="s">
        <v>519</v>
      </c>
      <c r="F1217" s="182" t="s">
        <v>517</v>
      </c>
      <c r="G1217" s="182"/>
      <c r="H1217" s="182" t="s">
        <v>518</v>
      </c>
      <c r="Q1217" s="182" t="s">
        <v>519</v>
      </c>
      <c r="R1217" s="182" t="s">
        <v>517</v>
      </c>
      <c r="S1217" s="182"/>
      <c r="T1217" s="182" t="s">
        <v>518</v>
      </c>
      <c r="AB1217" s="182" t="s">
        <v>519</v>
      </c>
      <c r="AC1217" s="182" t="s">
        <v>517</v>
      </c>
      <c r="AD1217" s="182"/>
      <c r="AE1217" s="182" t="s">
        <v>518</v>
      </c>
    </row>
  </sheetData>
  <autoFilter ref="A4:AN1213"/>
  <mergeCells count="14">
    <mergeCell ref="A2:D2"/>
    <mergeCell ref="AA1216:AB1216"/>
    <mergeCell ref="AG2:AI2"/>
    <mergeCell ref="AG3:AH3"/>
    <mergeCell ref="E3:K3"/>
    <mergeCell ref="L3:R3"/>
    <mergeCell ref="S3:Y3"/>
    <mergeCell ref="Z3:AF3"/>
    <mergeCell ref="E2:AF2"/>
    <mergeCell ref="P1216:Q1216"/>
    <mergeCell ref="D1216:E1216"/>
    <mergeCell ref="D1215:E1215"/>
    <mergeCell ref="P1215:Q1215"/>
    <mergeCell ref="A3:D3"/>
  </mergeCells>
  <conditionalFormatting sqref="E71:P71 E85:P85 E107:P107 E257:P257 E261:P261 E288:P288 E370:P370 E373:P373 E376:P376 E383:P383 E387:P387 E441:P441 E482:P482 E487:P487 E491:P491 E589:P589 E631:P631 E666:P666 E669:P669 E671:P671 E691:P691 E695:P695 E740:P740 E816:P816 E820:P820 E825:P825 E827:P827 E838:P838 E850:P850 E859:P859 E895:P895 E928:P928 E986:P986 E990:P990 E1030:P1030 E1036:P1036 E1068:P1068 E1074:P1074 E1100:P1100 E1104:P1104 E1134:P1134 E1138:P1138 E1150:P1150 E1157:P1157 E1166:P1166 E1193:P1193 E1197:P1197 E1213:P1213 E29:P29 E31:P32 E39:P40 E45:P45 E53:P53 E55:P55 E63:P63 E65:P65 E67:P69 E80:P80 E91:P92 E103:P103 E111:P111 E115:P115 E229:P231 E259:P259 E271:P272 E274:P276 E279:P280 E282:P284 E286:P286 E295:P295 E299:P300 E302:P304 E306:P308 E310:P312 E314:P315 E318:P318 E321:P322 E324:P324 E327:P327 E335:P336 E338:P339 E355:P356 E358:P360 E362:P364 E385:P385 E390:P390 E393:P393 E395:P396 E403:P403 E411:P412 E414:P416 E418:P419 E421:P421 E423:P424 E426:P428 E434:P434 E438:P439 E449:P450 E452:P457 E493:P493 E498:P498 E500:P501 E556:P557 E563:P563 E565:P566 E575:P576 E600:P601 E603:P603 E605:P606 E611:P613 E615:P617 E619:P620 E625:P625 E627:P627 E638:P638 E640:P642 E644:P644 E646:P647 E649:P653 E655:P656 E661:P662 E675:P676 E679:P683 E687:P687 E689:P689 E698:P699 E702:P704 E706:P708 E710:P713 E715:P716 E720:P721 E723:P724 E726:P726 E728:P729 E731:P732 E737:P737 E743:P744 E746:P748 E750:P751 E754:P755 E757:P757 E761:P762 E766:P767 E769:P770 E772:P772 E778:P779 E781:P783 E785:P787 E789:P791 E793:P794 E796:P798 E812:P812 E818:P818 E829:P830 E832:P833 E842:P846 E852:P855 E857:P857 E861:P863 E865:P866 E872:P872 E874:P876 E878:P879 E881:P882 E885:P886 E899:P900 E902:P903 E909:P910 E912:P913 E915:P916 E918:P920 E922:P923 E934:P935 E937:P938 E940:P940 E946:P946 E948:P949 E951:P951 E953:P954 E956:P958 E964:P965 E968:P969 E971:P972 E977:P977 E984:P984 E988:P988 E992:P992 E994:P994 E996:P998 E1000:P1001 E1007:P1008 E1010:P1010 E1013:P1014 E1016:P1017 E1022:P1023 E1025:P1026 E1046:P1046 E1050:P1050 E1052:P1053 E1056:P1056 E1061:P1061 E1063:P1064 E1071:P1071 E1078:P1078 E1080:P1080 E1085:P1085 E1087:P1089 E1091:P1092 E1107:P1108 E1111:P1113 E1115:P1117 E1119:P1121 E1123:P1125 E1127:P1128 E1131:P1132 E1136:P1136 E1142:P1143 E1155:P1155 E1160:P1161 E1171:P1171 E1174:P1175 E1177:P1178 E1181:P1182 E1185:P1185 E1187:P1187 E1205:P1205 E1209:P1209 E14:P14 E20:P21 E23:P24 E136:P137 E140:P140 E144:P144 E148:P149 E151:P152 E155:P157 E160:P160 E162:P162 E165:P166 E168:P169 E171:P172 E174:P174 E180:P180 E184:P185 E187:P188 E190:P191 E194:P196 E201:P201 E203:P204 E206:P208 E210:P212 E214:P216 E218:P220 E224:P224 E227:P227 E235:P235 E237:P238 E240:P241 E243:P245 E248:P249 E253:P254 E344:P344 E346:P347 E349:P350 E430:P432 E470:P470 E505:P505 E507:P508 E510:P513 E518:P518 E521:P521 E523:P525 E528:P528 E530:P530 E532:P532 E536:P536 E543:P543 E545:P547 E549:P550 E130:P130 E133:P134">
    <cfRule type="cellIs" dxfId="329" priority="1964" operator="equal">
      <formula>"x"</formula>
    </cfRule>
  </conditionalFormatting>
  <conditionalFormatting sqref="J15:K19 J22:K22 J25:K28 J30:K30 J41:K44 J46:K52 J54:K54 J56:K58 J70:K70 J90:K90 J104:K106 J108:K110 J112:K113 J135:K135 J138:K139 J141:K143 J145:K147 J150:K150 J153:K154 J158:K159 J161:K161 J163:K164 J167:K167 J170:K170 J173:K173 J175:K179 J181:K183 J186:K186 J189:K189 J192:K193 J197:K200 J202:K202 J205:K205 J209:K209 J213:K213 J217:K217 J221:K223 J225:K226 J228:K228 J232:K234 J236:K236 J239:K239 J242:K242 J246:K247 J255:K256 J258:K258 J260:K260 J262:K263 J273:K273 J277:K278 J281:K281 J301:K301 J305:K305 J309:K309 J313:K313 J316:K317 J319:K320 J323:K323 J325:K326 J337:K337 J345:K345 J348:K348 J357:K357 J361:K361 J371:K372 J384:K384 J386:K386 J388:K389 J391:K392 J394:K394 J401:K401 J413:K413 J417:K417 J425:K425 J429:K429 J433:K433 J435:K437 J440:K440 J442:K442 J451:K451 J492:K492 J494:K497 J499:K499 J506:K506 J509:K509 J519:K520 J522:K522 J526:K527 J529:K529 J531:K531 J537:K542 J544:K544 J548:K548 J551:K555 J558:K560 J564:K564 J567:K568 J577:K584 J602:K602 J604:K604 J607:K610 J614:K614 J618:K618 J626:K626 J632:K632 J639:K639 J643:K643 J645:K645 J648:K648 J654:K654 J663:K665 J667:K668 J670:K670 J677:K678 J684:K686 J688:K688 J690:K690 J692:K694 J696:K697 J700:K701 J705:K705 J709:K709 J714:K714 J722:K722 J725:K725 J727:K727 J730:K730 J733:K733 J741:K742 J745:K745 J749:K749 J752:K753 J756:K756 J758:K760 J763:K765 J768:K768 J771:K771 J780:K780 J784:K784 J788:K788 J792:K792 J795:K795 J813:K815 J817:K817 J819:K819 J821:K824 J826:K826 J828:K828 J831:K831 J834:K837 J847:K849 J851:K851 J856:K856 J858:K858 J860:K860 J864:K864 J867:K867 J873:K873 J877:K877 J880:K880 J883:K884 J896:K898 J901:K901 J904:K904 J911:K911 J914:K914 J917:K917 J921:K921 J936:K936 J939:K939 J947:K947 J950:K950 J952:K952 J955:K955 J959:K959 J966:K967 J970:K970 J973:K976 J987:K987 J989:K989 J995:K995 J999:K999 J1009:K1009 J1011:K1012 J1015:K1015 J1024:K1024 J1037:K1040 J1047:K1049 J1051:K1051 J1054:K1055 J1057:K1060 J1062:K1062 J1065:K1067 J1070:K1070 J1075:K1077 J1079:K1079 J1081:K1084 J1086:K1086 J1090:K1090 J1101:K1103 J1105:K1106 J1109:K1110 J1114:K1114 J1118:K1118 J1122:K1122 J1126:K1126 J1129:K1130 J1133:K1133 J1135:K1135 J1137:K1137 J1139:K1141 J1151:K1154 J1156:K1156 J1158:K1159 J1167:K1167 J1176:K1176 J1179:K1180 J1183:K1184 J1186:K1186 J1188:K1188 J1194:K1196 J1210:K1212 J5:K13 J33:K38 J60:K62 J64:K64 J66:K66 J75:K75 J79:K79 J81:K84 J87:K87 J93:K97 J99:K102 J116:K117 J119:K124 J128:K128 J131:K132 J250:K252 J265:K270 J285:K285 J287:K287 J289:K289 J291:K294 J296:K298 J328:K334 J340:K343 J352:K354 J365:K369 J374:K375 J378:K382 J399:K399 J404:K404 J406:K410 J420:K420 J422:K422 J444:K448 J458:K469 J471:K476 J478:K481 J483:K486 J488:K490 J502:K504 J514:K517 J534:K535 J562:K562 J570:K574 J586:K588 J591:K599 J622:K624 J628:K630 J634:K637 J657:K660 J672:K674 J717:K719 J735:K736 J738:K739 J773:K777 J799:K811 J839:K841 J869:K871 J887:K890 J892:K894 J906:K908 J924:K927 J929:K933 J941:K945 J961:K963 J978:K980 J982:K983 J985:K985 J991:K991 J993:K993 J1003:K1006 J1018:K1021 J1027:K1029 J1032:K1035 J1042:K1045 J1072:K1073 J1093:K1093 J1095:K1099 J1144:K1149 J1163:K1165 J1169:K1170 J1172:K1173 J1190:K1192 J1198:K1204 J1206:K1208">
    <cfRule type="cellIs" dxfId="328" priority="1974" operator="equal">
      <formula>"N"</formula>
    </cfRule>
    <cfRule type="cellIs" dxfId="327" priority="1975" operator="equal">
      <formula>"O"</formula>
    </cfRule>
    <cfRule type="cellIs" dxfId="326" priority="1976" operator="equal">
      <formula>"D"</formula>
    </cfRule>
    <cfRule type="cellIs" dxfId="325" priority="1977" operator="equal">
      <formula>"R"</formula>
    </cfRule>
  </conditionalFormatting>
  <conditionalFormatting sqref="J15:K19 J22:K22 J25:K28 J30:K30 J41:K44 J46:K52 J54:K54 J56:K58 J70:K70 J90:K90 J104:K106 J108:K110 J112:K113 J135:K135 J138:K139 J141:K143 J145:K147 J150:K150 J153:K154 J158:K159 J161:K161 J163:K164 J167:K167 J170:K170 J173:K173 J175:K179 J181:K183 J186:K186 J189:K189 J192:K193 J197:K200 J202:K202 J205:K205 J209:K209 J213:K213 J217:K217 J221:K223 J225:K226 J228:K228 J232:K234 J236:K236 J239:K239 J242:K242 J246:K247 J255:K256 J258:K258 J260:K260 J262:K263 J273:K273 J277:K278 J281:K281 J301:K301 J305:K305 J309:K309 J313:K313 J316:K317 J319:K320 J323:K323 J325:K326 J337:K337 J345:K345 J348:K348 J357:K357 J361:K361 J371:K372 J384:K384 J386:K386 J388:K389 J391:K392 J394:K394 J401:K401 J413:K413 J417:K417 J425:K425 J429:K429 J433:K433 J435:K437 J440:K440 J442:K442 J451:K451 J492:K492 J494:K497 J499:K499 J506:K506 J509:K509 J519:K520 J522:K522 J526:K527 J529:K529 J531:K531 J537:K542 J544:K544 J548:K548 J551:K555 J558:K560 J564:K564 J567:K568 J577:K584 J602:K602 J604:K604 J607:K610 J614:K614 J618:K618 J626:K626 J632:K632 J639:K639 J643:K643 J645:K645 J648:K648 J654:K654 J663:K665 J667:K668 J670:K670 J677:K678 J684:K686 J688:K688 J690:K690 J692:K694 J696:K697 J700:K701 J705:K705 J709:K709 J714:K714 J722:K722 J725:K725 J727:K727 J730:K730 J733:K733 J741:K742 J745:K745 J749:K749 J752:K753 J756:K756 J758:K760 J763:K765 J768:K768 J771:K771 J780:K780 J784:K784 J788:K788 J792:K792 J795:K795 J813:K815 J817:K817 J819:K819 J821:K824 J826:K826 J828:K828 J831:K831 J834:K837 J847:K849 J851:K851 J856:K856 J858:K858 J860:K860 J864:K864 J867:K867 J873:K873 J877:K877 J880:K880 J883:K884 J896:K898 J901:K901 J904:K904 J911:K911 J914:K914 J917:K917 J921:K921 J936:K936 J939:K939 J947:K947 J950:K950 J952:K952 J955:K955 J959:K959 J966:K967 J970:K970 J973:K976 J987:K987 J989:K989 J995:K995 J999:K999 J1009:K1009 J1011:K1012 J1015:K1015 J1024:K1024 J1037:K1040 J1047:K1049 J1051:K1051 J1054:K1055 J1057:K1060 J1062:K1062 J1065:K1067 J1070:K1070 J1075:K1077 J1079:K1079 J1081:K1084 J1086:K1086 J1090:K1090 J1101:K1103 J1105:K1106 J1109:K1110 J1114:K1114 J1118:K1118 J1122:K1122 J1126:K1126 J1129:K1130 J1133:K1133 J1135:K1135 J1137:K1137 J1139:K1141 J1151:K1154 J1156:K1156 J1158:K1159 J1167:K1167 J1176:K1176 J1179:K1180 J1183:K1184 J1186:K1186 J1188:K1188 J1194:K1196 J1210:K1212 J5:K13 J33:K38 J60:K62 J64:K64 J66:K66 J75:K75 J79:K79 J81:K84 J87:K87 J93:K97 J99:K102 J116:K117 J119:K124 J128:K128 J131:K132 J250:K252 J265:K270 J285:K285 J287:K287 J289:K289 J291:K294 J296:K298 J328:K334 J340:K343 J352:K354 J365:K369 J374:K375 J378:K382 J399:K399 J404:K404 J406:K410 J420:K420 J422:K422 J444:K448 J458:K469 J471:K476 J478:K481 J483:K486 J488:K490 J502:K504 J514:K517 J534:K535 J562:K562 J570:K574 J586:K588 J591:K599 J622:K624 J628:K630 J634:K637 J657:K660 J672:K674 J717:K719 J735:K736 J738:K739 J773:K777 J799:K811 J839:K841 J869:K871 J887:K890 J892:K894 J906:K908 J924:K927 J929:K933 J941:K945 J961:K963 J978:K980 J982:K983 J985:K985 J991:K991 J993:K993 J1003:K1006 J1018:K1021 J1027:K1029 J1032:K1035 J1042:K1045 J1072:K1073 J1093:K1093 J1095:K1099 J1144:K1149 J1163:K1165 J1169:K1170 J1172:K1173 J1190:K1192 J1198:K1204 J1206:K1208">
    <cfRule type="cellIs" dxfId="324" priority="1973" operator="equal">
      <formula>"x"</formula>
    </cfRule>
  </conditionalFormatting>
  <conditionalFormatting sqref="E71:P71 E85:P85 E107:P107 E160:P160 E162:P162 E201:P201 E257:P257 E261:P261 E288:P288 E370:P370 E373:P373 E376:P376 E383:P383 E387:P387 E441:P441 E470:P470 E482:P482 E487:P487 E491:P491 E505:P505 E528:P528 E532:P532 E536:P536 E589:P589 E631:P631 E666:P666 E669:P669 E671:P671 E691:P691 E695:P695 E740:P740 E816:P816 E820:P820 E825:P825 E827:P827 E838:P838 E850:P850 E859:P859 E895:P895 E928:P928 E986:P986 E990:P990 E1030:P1030 E1036:P1036 E1068:P1068 E1074:P1074 E1100:P1100 E1104:P1104 E1134:P1134 E1138:P1138 E1150:P1150 E1157:P1157 E1166:P1166 E1193:P1193 E1197:P1197 E1213:P1213 E29:P29 E31:P32 E39:P40 E45:P45 E53:P53 E55:P55 E63:P63 E65:P65 E67:P69 E80:P80 E91:P92 E103:P103 E111:P111 E115:P115 E130:P130 E133:P134 E136:P137 E140:P140 E144:P144 E148:P149 E151:P152 E155:P157 E165:P166 E168:P169 E171:P172 E174:P174 E180:P180 E184:P185 E187:P188 E190:P191 E194:P196 E203:P204 E206:P208 E210:P212 E214:P216 E218:P220 E224:P224 E227:P227 E229:P231 E235:P235 E237:P238 E240:P241 E243:P245 E248:P249 E253:P254 E259:P259 E271:P272 E274:P276 E279:P280 E282:P284 E286:P286 E295:P295 E299:P300 E302:P304 E306:P308 E310:P312 E314:P315 E318:P318 E321:P322 E324:P324 E327:P327 E335:P336 E338:P339 E344:P344 E346:P347 E349:P350 E355:P356 E358:P360 E362:P364 E385:P385 E390:P390 E393:P393 E395:P396 E403:P403 E411:P412 E414:P416 E418:P419 E421:P421 E423:P424 E426:P428 E430:P432 E434:P434 E438:P439 E449:P450 E452:P457 E493:P493 E498:P498 E500:P501 E507:P508 E510:P513 E518:P518 E521:P521 E523:P525 E530:P530 E543:P543 E545:P547 E549:P550 E556:P557 E563:P563 E565:P566 E575:P576 E600:P601 E603:P603 E605:P606 E611:P613 E615:P617 E619:P620 E625:P625 E627:P627 E638:P638 E640:P642 E644:P644 E646:P647 E649:P653 E655:P656 E661:P662 E675:P676 E679:P683 E687:P687 E689:P689 E698:P699 E702:P704 E706:P708 E710:P713 E715:P716 E720:P721 E723:P724 E726:P726 E728:P729 E731:P732 E737:P737 E743:P744 E746:P748 E750:P751 E754:P755 E757:P757 E761:P762 E766:P767 E769:P770 E772:P772 E778:P779 E781:P783 E785:P787 E789:P791 E793:P794 E796:P798 E812:P812 E818:P818 E829:P830 E832:P833 E842:P846 E852:P855 E857:P857 E861:P863 E865:P866 E872:P872 E874:P876 E878:P879 E881:P882 E885:P886 E899:P900 E902:P903 E909:P910 E912:P913 E915:P916 E918:P920 E922:P923 E934:P935 E937:P938 E940:P940 E946:P946 E948:P949 E951:P951 E953:P954 E956:P958 E964:P965 E968:P969 E971:P972 E977:P977 E984:P984 E988:P988 E992:P992 E994:P994 E996:P998 E1000:P1001 E1007:P1008 E1010:P1010 E1013:P1014 E1016:P1017 E1022:P1023 E1025:P1026 E1046:P1046 E1050:P1050 E1052:P1053 E1056:P1056 E1061:P1061 E1063:P1064 E1071:P1071 E1078:P1078 E1080:P1080 E1085:P1085 E1087:P1089 E1091:P1092 E1107:P1108 E1111:P1113 E1115:P1117 E1119:P1121 E1123:P1125 E1127:P1128 E1131:P1132 E1136:P1136 E1142:P1143 E1155:P1155 E1160:P1161 E1171:P1171 E1174:P1175 E1177:P1178 E1181:P1182 E1185:P1185 E1187:P1187 E1205:P1205 E1209:P1209 E14:P14 E20:P21 E23:P24">
    <cfRule type="cellIs" dxfId="323" priority="1965" operator="equal">
      <formula>"N"</formula>
    </cfRule>
    <cfRule type="cellIs" dxfId="322" priority="1966" operator="equal">
      <formula>"O"</formula>
    </cfRule>
    <cfRule type="cellIs" dxfId="321" priority="1967" operator="equal">
      <formula>"D"</formula>
    </cfRule>
    <cfRule type="cellIs" dxfId="320" priority="1968" operator="equal">
      <formula>"R"</formula>
    </cfRule>
  </conditionalFormatting>
  <conditionalFormatting sqref="S32:W32 S39:W39 S67:W67 S71:W71 S85:W85 S107:W107 S230:W230 S257:W257 S261:W261 S275:W275 S279:W279 S283:W283 S288:W288 S299:W299 S303:W303 S307:W307 S311:W311 S321:W321 S335:W335 S339:W339 S359:W359 S363:W363 S370:W370 S373:W373 S376:W376 S383:W383 S387:W387 S396:W396 S415:W415 S419:W419 S423:W423 S427:W427 S439:W439 S441:W441 S449:W449 S453:W453 S482:W482 S487:W487 S491:W491 S501:W501 S550:W550 S557:W557 S566:W566 S575:W575 S589:W589 S600:W600 S606:W606 S612:W612 S616:W616 S620:W620 S631:W631 S641:W641 S646:W646 S650:W650 S652:W652 S656:W656 S661:W661 S666:W666 S669:W669 S671:W671 S679:W679 S683:W683 S691:W691 S695:W695 S699:W699 S703:W703 S707:W707 S710:W710 S712:W712 S716:W716 S720:W720 S724:W724 S728:W728 S732:W732 S740:W740 S743:W743 S747:W747 S751:W751 S767:W767 S782:W782 S786:W786 S790:W790 S794:W794 S798:W798 S816:W816 S820:W820 S825:W825 S827:W827 S833:W833 S838:W838 S845:W845 S850:W850 S854:W854 S859:W859 S862:W862 S866:W866 S875:W875 S878:W878 S882:W882 S886:W886 S895:W895 S899:W899 S903:W903 S909:W909 S913:W913 S915:W915 S919:W919 S923:W923 S928:W928 S934:W934 S938:W938 S949:W949 S953:W953 S957:W957 S972:W972 S986:W986 S990:W990 S997:W997 S1001:W1001 S1007:W1007 S1013:W1013 S1017:W1017 S1026:W1026 S1030:W1030 S1036:W1036 S1052:W1052 S1064:W1064 S1068:W1068 S1074:W1074 S1088:W1088 S1092:W1092 S1100:W1100 S1104:W1104 S1108:W1108 S1112:W1112 S1116:W1116 S1120:W1120 S1124:W1124 S1128:W1128 S1132:W1132 S1134:W1134 S1138:W1138 S1142:W1142 S1150:W1150 S1157:W1157 S1161:W1161 S1166:W1166 S1174:W1174 S1178:W1178 S1181:W1181 S1193:W1193 S1197:W1197 S1213:W1213 S20:W20 Z20:AD20 Z1213:AD1213 Z1197:AD1197 Z1193:AD1193 Z1181:AD1181 Z1178:AD1178 Z1174:AD1174 Z1166:AD1166 Z1161:AD1161 Z1157:AD1157 Z1150:AD1150 Z1142:AD1142 Z1138:AD1138 Z1134:AD1134 Z1132:AD1132 Z1128:AD1128 Z1124:AD1124 Z1120:AD1120 Z1116:AD1116 Z1112:AD1112 Z1108:AD1108 Z1104:AD1104 Z1100:AD1100 Z1092:AD1092 Z1088:AD1088 Z1074:AD1074 Z1068:AD1068 Z1064:AD1064 Z1052:AD1052 Z1036:AD1036 Z1030:AD1030 Z1026:AD1026 Z1017:AD1017 Z1013:AD1013 Z1007:AD1007 Z1001:AD1001 Z997:AD997 Z990:AD990 Z986:AD986 Z972:AD972 Z957:AD957 Z953:AD953 Z949:AD949 Z938:AD938 Z934:AD934 Z928:AD928 Z923:AD923 Z919:AD919 Z915:AD915 Z913:AD913 Z909:AD909 Z903:AD903 Z899:AD899 Z895:AD895 Z886:AD886 Z882:AD882 Z878:AD878 Z875:AD875 Z866:AD866 Z862:AD862 Z859:AD859 Z854:AD854 Z850:AD850 Z845:AD845 Z838:AD838 Z833:AD833 Z827:AD827 Z825:AD825 Z820:AD820 Z816:AD816 Z798:AD798 Z794:AD794 Z790:AD790 Z786:AD786 Z782:AD782 Z767:AD767 Z751:AD751 Z747:AD747 Z743:AD743 Z740:AD740 Z732:AD732 Z728:AD728 Z724:AD724 Z720:AD720 Z716:AD716 Z712:AD712 Z710:AD710 Z707:AD707 Z703:AD703 Z699:AD699 Z695:AD695 Z691:AD691 Z683:AD683 Z679:AD679 Z671:AD671 Z669:AD669 Z666:AD666 Z661:AD661 Z656:AD656 Z652:AD652 Z650:AD650 Z646:AD646 Z641:AD641 Z631:AD631 Z620:AD620 Z616:AD616 Z612:AD612 Z606:AD606 Z600:AD600 Z589:AD589 Z575:AD575 Z566:AD566 Z557:AD557 Z550:AD550 Z501:AD501 Z491:AD491 Z487:AD487 Z482:AD482 Z453:AD453 Z449:AD449 Z441:AD441 Z439:AD439 Z427:AD427 Z423:AD423 Z419:AD419 Z415:AD415 Z396:AD396 Z387:AD387 Z383:AD383 Z376:AD376 Z373:AD373 Z370:AD370 Z363:AD363 Z359:AD359 Z339:AD339 Z335:AD335 Z321:AD321 Z311:AD311 Z307:AD307 Z303:AD303 Z299:AD299 Z288:AD288 Z283:AD283 Z279:AD279 Z275:AD275 Z261:AD261 Z257:AD257 Z230:AD230 Z107:AD107 Z85:AD85 Z71:AD71 Z67:AD67 Z39:AD39 Z32:AD32 S24:W24 Z24:AD24 S137:W137 Z137:AD137 S148:W148 Z148:AD148 S152:W152 Z152:AD152 Z156:AD156 S156:W156 S160:W160 Z160:AD160 Z168:AD168 S168:W168 Z184:AD184 S184:W184 Z188:AD188 S188:W188 S194:W194 Z194:AD194 Z196:AD196 S196:W196 Z207:AD207 S207:W207 Z211:AD211 S211:W211 Z215:AD215 S215:W215 Z219:AD219 S219:W219 S241:W241 Z241:AD241 Z245:AD245 S245:W245 Z350:AD350 S350:W350 S431:W431 Z431:AD431 Z455:AD455 S455:W455 S457:W457 Z457:AD457 S511:W511 Z511:AD511 Z513:AD513 S513:W513 S524:W524 Z524:AD524 Z528:AD528 S528:W528 S532:W532 Z532:AD532 S546:W546 Z546:AD546 Z162:AD162 S162:W162 S165:W165 Z165:AD165 S190:W190 Z190:AD190 S201:W201 Z201:AD201 S248:W248 Z248:AD248 Z470:AD470 S470:W470 Z505:AD505 S505:W505 Z536:AD536 S536:W536">
    <cfRule type="cellIs" dxfId="319" priority="1318" operator="equal">
      <formula>"x"</formula>
    </cfRule>
  </conditionalFormatting>
  <conditionalFormatting sqref="S32:W32 S39:W39 S67:W67 S71:W71 S85:W85 S107:W107 S137:W137 S148:W148 S152:W152 S156:W156 S160:W160 S162:W162 S165:W165 S168:W168 S184:W184 S188:W188 S190:W190 S194:W194 S196:W196 S201:W201 S207:W207 S211:W211 S215:W215 S219:W219 S230:W230 S241:W241 S245:W245 S248:W248 S257:W257 S261:W261 S275:W275 S279:W279 S283:W283 S288:W288 S299:W299 S303:W303 S307:W307 S311:W311 S321:W321 S335:W335 S339:W339 S350:W350 S359:W359 S363:W363 S370:W370 S373:W373 S376:W376 S383:W383 S387:W387 S396:W396 S415:W415 S419:W419 S423:W423 S427:W427 S431:W431 S439:W439 S441:W441 S449:W449 S453:W453 S455:W455 S457:W457 S470:W470 S482:W482 S487:W487 S491:W491 S501:W501 S505:W505 S511:W511 S513:W513 S524:W524 S528:W528 S532:W532 S536:W536 S546:W546 S550:W550 S557:W557 S566:W566 S575:W575 S589:W589 S600:W600 S606:W606 S612:W612 S616:W616 S620:W620 S631:W631 S641:W641 S646:W646 S650:W650 S652:W652 S656:W656 S661:W661 S666:W666 S669:W669 S671:W671 S679:W679 S683:W683 S691:W691 S695:W695 S699:W699 S703:W703 S707:W707 S710:W710 S712:W712 S716:W716 S720:W720 S724:W724 S728:W728 S732:W732 S740:W740 S743:W743 S747:W747 S751:W751 S767:W767 S782:W782 S786:W786 S790:W790 S794:W794 S798:W798 S816:W816 S820:W820 S825:W825 S827:W827 S833:W833 S838:W838 S845:W845 S850:W850 S854:W854 S859:W859 S862:W862 S866:W866 S875:W875 S878:W878 S882:W882 S886:W886 S895:W895 S899:W899 S903:W903 S909:W909 S913:W913 S915:W915 S919:W919 S923:W923 S928:W928 S934:W934 S938:W938 S949:W949 S953:W953 S957:W957 S972:W972 S986:W986 S990:W990 S997:W997 S1001:W1001 S1007:W1007 S1013:W1013 S1017:W1017 S1026:W1026 S1030:W1030 S1036:W1036 S1052:W1052 S1064:W1064 S1068:W1068 S1074:W1074 S1088:W1088 S1092:W1092 S1100:W1100 S1104:W1104 S1108:W1108 S1112:W1112 S1116:W1116 S1120:W1120 S1124:W1124 S1128:W1128 S1132:W1132 S1134:W1134 S1138:W1138 S1142:W1142 S1150:W1150 S1157:W1157 S1161:W1161 S1166:W1166 S1174:W1174 S1178:W1178 S1181:W1181 S1193:W1193 S1197:W1197 S1213:W1213 S20:W20 Z20:AD20 Z1213:AD1213 Z1197:AD1197 Z1193:AD1193 Z1181:AD1181 Z1178:AD1178 Z1174:AD1174 Z1166:AD1166 Z1161:AD1161 Z1157:AD1157 Z1150:AD1150 Z1142:AD1142 Z1138:AD1138 Z1134:AD1134 Z1132:AD1132 Z1128:AD1128 Z1124:AD1124 Z1120:AD1120 Z1116:AD1116 Z1112:AD1112 Z1108:AD1108 Z1104:AD1104 Z1100:AD1100 Z1092:AD1092 Z1088:AD1088 Z1074:AD1074 Z1068:AD1068 Z1064:AD1064 Z1052:AD1052 Z1036:AD1036 Z1030:AD1030 Z1026:AD1026 Z1017:AD1017 Z1013:AD1013 Z1007:AD1007 Z1001:AD1001 Z997:AD997 Z990:AD990 Z986:AD986 Z972:AD972 Z957:AD957 Z953:AD953 Z949:AD949 Z938:AD938 Z934:AD934 Z928:AD928 Z923:AD923 Z919:AD919 Z915:AD915 Z913:AD913 Z909:AD909 Z903:AD903 Z899:AD899 Z895:AD895 Z886:AD886 Z882:AD882 Z878:AD878 Z875:AD875 Z866:AD866 Z862:AD862 Z859:AD859 Z854:AD854 Z850:AD850 Z845:AD845 Z838:AD838 Z833:AD833 Z827:AD827 Z825:AD825 Z820:AD820 Z816:AD816 Z798:AD798 Z794:AD794 Z790:AD790 Z786:AD786 Z782:AD782 Z767:AD767 Z751:AD751 Z747:AD747 Z743:AD743 Z740:AD740 Z732:AD732 Z728:AD728 Z724:AD724 Z720:AD720 Z716:AD716 Z712:AD712 Z710:AD710 Z707:AD707 Z703:AD703 Z699:AD699 Z695:AD695 Z691:AD691 Z683:AD683 Z679:AD679 Z671:AD671 Z669:AD669 Z666:AD666 Z661:AD661 Z656:AD656 Z652:AD652 Z650:AD650 Z646:AD646 Z641:AD641 Z631:AD631 Z620:AD620 Z616:AD616 Z612:AD612 Z606:AD606 Z600:AD600 Z589:AD589 Z575:AD575 Z566:AD566 Z557:AD557 Z550:AD550 Z546:AD546 Z536:AD536 Z532:AD532 Z528:AD528 Z524:AD524 Z513:AD513 Z511:AD511 Z505:AD505 Z501:AD501 Z491:AD491 Z487:AD487 Z482:AD482 Z470:AD470 Z457:AD457 Z455:AD455 Z453:AD453 Z449:AD449 Z441:AD441 Z439:AD439 Z431:AD431 Z427:AD427 Z423:AD423 Z419:AD419 Z415:AD415 Z396:AD396 Z387:AD387 Z383:AD383 Z376:AD376 Z373:AD373 Z370:AD370 Z363:AD363 Z359:AD359 Z350:AD350 Z339:AD339 Z335:AD335 Z321:AD321 Z311:AD311 Z307:AD307 Z303:AD303 Z299:AD299 Z288:AD288 Z283:AD283 Z279:AD279 Z275:AD275 Z261:AD261 Z257:AD257 Z248:AD248 Z245:AD245 Z241:AD241 Z230:AD230 Z219:AD219 Z215:AD215 Z211:AD211 Z207:AD207 Z201:AD201 Z196:AD196 Z194:AD194 Z190:AD190 Z188:AD188 Z184:AD184 Z168:AD168 Z165:AD165 Z162:AD162 Z160:AD160 Z156:AD156 Z152:AD152 Z148:AD148 Z137:AD137 Z107:AD107 Z85:AD85 Z71:AD71 Z67:AD67 Z39:AD39 Z32:AD32 S24:W24 Z24:AD24">
    <cfRule type="cellIs" dxfId="318" priority="1319" operator="equal">
      <formula>"N"</formula>
    </cfRule>
    <cfRule type="cellIs" dxfId="317" priority="1320" operator="equal">
      <formula>"O"</formula>
    </cfRule>
    <cfRule type="cellIs" dxfId="316" priority="1321" operator="equal">
      <formula>"D"</formula>
    </cfRule>
    <cfRule type="cellIs" dxfId="315" priority="1322" operator="equal">
      <formula>"R"</formula>
    </cfRule>
  </conditionalFormatting>
  <conditionalFormatting sqref="AA12:AD12 AA7:AD7 AA5:AD5 AA15:AD19 AA22:AD22 AA25:AD28 AA30:AD30 AA33:AD34 AA36:AD37 AA41:AD44 AA46:AD52 AA54:AD54 AA56:AD58 AA61:AD61 AA70:AD70 AA81:AD81 AA83:AD83 AA90:AD90 AA94:AD94 AA96:AD96 AA102:AD102 AA104:AD106 AA108:AD110 AA112:AD113 AA122:AD123 AA135:AD135 AA138:AD139 AA141:AD143 AA145:AD147 AA150:AD150 AA153:AD154 AA158:AD159 AA161:AD161 AA163:AD164 AA167:AD167 AA170:AD170 AA173:AD173 AA175:AD179 AA181:AD183 AA186:AD186 AA189:AD189 AA192:AD193 AA197:AD200 AA202:AD202 AA205:AD205 AA209:AD209 AA213:AD213 AA217:AD217 AA221:AD223 AA225:AD226 AA228:AD228 AA232:AD234 AA236:AD236 AA239:AD239 AA242:AD242 AA246:AD247 AA250:AD250 AA252:AD252 AA255:AD256 AA258:AD258 AA260:AD260 AA262:AD263 AA265:AD265 AA267:AD267 AA269:AD269 AA273:AD273 AA277:AD278 AA281:AD281 AA292:AD292 AA297:AD297 AA301:AD301 AA305:AD305 AA309:AD309 AA313:AD313 AA316:AD317 AA319:AD320 AA323:AD323 AA325:AD326 AA328:AD333 AA337:AD337 AA342:AD342 AA345:AD345 AA348:AD348 AA353:AD353 AA357:AD357 AA361:AD361 AA365:AD367 AA371:AD372 AA378:AD378 AA381:AD381 AA384:AD384 AA386:AD386 AA388:AD389 AA391:AD392 AA394:AD394 AA401:AD401 AA406:AD407 AA409:AD409 AA413:AD413 AA417:AD417 AA425:AD425 AA429:AD429 AA433:AD433 AA435:AD437 AA440:AD440 AA442:AD442 AA444:AD444 AA446:AD447 AA451:AD451 AA458:AD461 AA463:AD463 AA465:AD468 AA471:AD474 AA476:AD476 AA478:AD479 AA481:AD481 AA483:AD483 AA485:AD485 AA488:AD488 AA492:AD492 AA494:AD497 AA499:AD499 AA502:AD503 AA506:AD506 AA509:AD509 AA514:AD514 AA516:AD516 AA519:AD520 AA522:AD522 AA526:AD527 AA529:AD529 AA531:AD531 AA534:AD534 AA537:AD542 AA544:AD544 AA548:AD548 AA551:AD555 AA558:AD560 AA564:AD564 AA567:AD568 AA570:AD570 AA572:AD573 AA577:AD584 AA588:AD588 AA593:AD595 AA597:AD598 AA602:AD602 AA604:AD604 AA607:AD610 AA614:AD614 AA618:AD618 AA623:AD623 AA626:AD626 AA629:AD630 AA632:AD632 AA634:AD634 AA636:AD637 AA639:AD639 AA643:AD643 AA645:AD645 AA648:AD648 AA654:AD654 AA657:AD657 AA659:AD659 AA663:AD665 AA667:AD668 AA670:AD670 AA672:AD673 AA677:AD678 AA684:AD686 AA688:AD688 AA690:AD690 AA692:AD694 AA696:AD697 AA700:AD701 AA705:AD705 AA709:AD709 AA714:AD714 AA717:AD718 AA722:AD722 AA725:AD725 AA727:AD727 AA730:AD730 AA733:AD733 AA736:AD736 AA738:AD738 AA741:AD742 AA745:AD745 AA749:AD749 AA752:AD753 AA756:AD756 AA758:AD760 AA763:AD765 AA768:AD768 AA771:AD771 AA773:AD774 AA776:AD776 AA780:AD780 AA784:AD784 AA788:AD788 AA792:AD792 AA795:AD795 AA799:AD804 AA806:AD807 AA809:AD809 AA813:AD815 AA817:AD817 AA819:AD819 AA821:AD824 AA826:AD826 AA828:AD828 AA831:AD831 AA834:AD837 AA840:AD840 AA847:AD849 AA851:AD851 AA856:AD856 AA858:AD858 AA860:AD860 AA864:AD864 AA867:AD867 AA869:AD870 AA873:AD873 AA877:AD877 AA880:AD880 AA883:AD884 AA887:AD887 AA889:AD889 AA893:AD893 AA896:AD898 AA901:AD901 AA904:AD904 AA907:AD907 AA911:AD911 AA914:AD914 AA917:AD917 AA921:AD921 AA924:AD925 AA927:AD927 AA930:AD930 AA932:AD932 AA936:AD936 AA939:AD939 AA942:AD945 AA947:AD947 AA950:AD950 AA952:AD952 AA955:AD955 AA959:AD959 AA962:AD962 AA966:AD967 AA970:AD970 AA973:AD976 AA978:AD979 AA983:AD983 AA987:AD987 AA989:AD989 AA995:AD995 AA999:AD999 AA1003:AD1003 AA1005:AD1006 AA1009:AD1009 AA1011:AD1012 AA1015:AD1015 AA1018:AD1018 AA1020:AD1020 AA1024:AD1024 AA1027:AD1027 AA1032:AD1034 AA1037:AD1040 AA1044:AD1044 AA1047:AD1049 AA1051:AD1051 AA1054:AD1055 AA1057:AD1060 AA1062:AD1062 AA1065:AD1067 AA1070:AD1070 AA1072:AD1072 AA1075:AD1077 AA1079:AD1079 AA1081:AD1084 AA1086:AD1086 AA1090:AD1090 AA1095:AD1095 AA1098:AD1098 AA1101:AD1103 AA1105:AD1106 AA1109:AD1110 AA1114:AD1114 AA1118:AD1118 AA1122:AD1122 AA1126:AD1126 AA1129:AD1130 AA1133:AD1133 AA1135:AD1135 AA1137:AD1137 AA1139:AD1141 AA1144:AD1146 AA1148:AD1148 AA1151:AD1154 AA1156:AD1156 AA1158:AD1159 AA1164:AD1164 AA1167:AD1167 AA1170:AD1170 AA1172:AD1172 AA1176:AD1176 AA1179:AD1180 AA1183:AD1184 AA1186:AD1186 AA1188:AD1188 AA1191:AD1191 AA1194:AD1196 AA1198:AD1203 AA1206:AD1207 AA1210:AD1212">
    <cfRule type="cellIs" dxfId="314" priority="491" operator="equal">
      <formula>"x"</formula>
    </cfRule>
  </conditionalFormatting>
  <conditionalFormatting sqref="AA12:AD12 AA7:AD7 AA5:AD5 AA15:AD19 AA22:AD22 AA25:AD28 AA30:AD30 AA33:AD34 AA36:AD37 AA41:AD44 AA46:AD52 AA54:AD54 AA56:AD58 AA61:AD61 AA70:AD70 AA81:AD81 AA83:AD83 AA90:AD90 AA94:AD94 AA96:AD96 AA102:AD102 AA104:AD106 AA108:AD110 AA112:AD113 AA122:AD123 AA135:AD135 AA138:AD139 AA141:AD143 AA145:AD147 AA150:AD150 AA153:AD154 AA158:AD159 AA161:AD161 AA163:AD164 AA167:AD167 AA170:AD170 AA173:AD173 AA175:AD179 AA181:AD183 AA186:AD186 AA189:AD189 AA192:AD193 AA197:AD200 AA202:AD202 AA205:AD205 AA209:AD209 AA213:AD213 AA217:AD217 AA221:AD223 AA225:AD226 AA228:AD228 AA232:AD234 AA236:AD236 AA239:AD239 AA242:AD242 AA246:AD247 AA250:AD250 AA252:AD252 AA255:AD256 AA258:AD258 AA260:AD260 AA262:AD263 AA265:AD265 AA267:AD267 AA269:AD269 AA273:AD273 AA277:AD278 AA281:AD281 AA292:AD292 AA297:AD297 AA301:AD301 AA305:AD305 AA309:AD309 AA313:AD313 AA316:AD317 AA319:AD320 AA323:AD323 AA325:AD326 AA328:AD333 AA337:AD337 AA342:AD342 AA345:AD345 AA348:AD348 AA353:AD353 AA357:AD357 AA361:AD361 AA365:AD367 AA371:AD372 AA378:AD378 AA381:AD381 AA384:AD384 AA386:AD386 AA388:AD389 AA391:AD392 AA394:AD394 AA401:AD401 AA406:AD407 AA409:AD409 AA413:AD413 AA417:AD417 AA425:AD425 AA429:AD429 AA433:AD433 AA435:AD437 AA440:AD440 AA442:AD442 AA444:AD444 AA446:AD447 AA451:AD451 AA458:AD461 AA463:AD463 AA465:AD468 AA471:AD474 AA476:AD476 AA478:AD479 AA481:AD481 AA483:AD483 AA485:AD485 AA488:AD488 AA492:AD492 AA494:AD497 AA499:AD499 AA502:AD503 AA506:AD506 AA509:AD509 AA514:AD514 AA516:AD516 AA519:AD520 AA522:AD522 AA526:AD527 AA529:AD529 AA531:AD531 AA534:AD534 AA537:AD542 AA544:AD544 AA548:AD548 AA551:AD555 AA558:AD560 AA564:AD564 AA567:AD568 AA570:AD570 AA572:AD573 AA577:AD584 AA588:AD588 AA593:AD595 AA597:AD598 AA602:AD602 AA604:AD604 AA607:AD610 AA614:AD614 AA618:AD618 AA623:AD623 AA626:AD626 AA629:AD630 AA632:AD632 AA634:AD634 AA636:AD637 AA639:AD639 AA643:AD643 AA645:AD645 AA648:AD648 AA654:AD654 AA657:AD657 AA659:AD659 AA663:AD665 AA667:AD668 AA670:AD670 AA672:AD673 AA677:AD678 AA684:AD686 AA688:AD688 AA690:AD690 AA692:AD694 AA696:AD697 AA700:AD701 AA705:AD705 AA709:AD709 AA714:AD714 AA717:AD718 AA722:AD722 AA725:AD725 AA727:AD727 AA730:AD730 AA733:AD733 AA736:AD736 AA738:AD738 AA741:AD742 AA745:AD745 AA749:AD749 AA752:AD753 AA756:AD756 AA758:AD760 AA763:AD765 AA768:AD768 AA771:AD771 AA773:AD774 AA776:AD776 AA780:AD780 AA784:AD784 AA788:AD788 AA792:AD792 AA795:AD795 AA799:AD804 AA806:AD807 AA809:AD809 AA813:AD815 AA817:AD817 AA819:AD819 AA821:AD824 AA826:AD826 AA828:AD828 AA831:AD831 AA834:AD837 AA840:AD840 AA847:AD849 AA851:AD851 AA856:AD856 AA858:AD858 AA860:AD860 AA864:AD864 AA867:AD867 AA869:AD870 AA873:AD873 AA877:AD877 AA880:AD880 AA883:AD884 AA887:AD887 AA889:AD889 AA893:AD893 AA896:AD898 AA901:AD901 AA904:AD904 AA907:AD907 AA911:AD911 AA914:AD914 AA917:AD917 AA921:AD921 AA924:AD925 AA927:AD927 AA930:AD930 AA932:AD932 AA936:AD936 AA939:AD939 AA942:AD945 AA947:AD947 AA950:AD950 AA952:AD952 AA955:AD955 AA959:AD959 AA962:AD962 AA966:AD967 AA970:AD970 AA973:AD976 AA978:AD979 AA983:AD983 AA987:AD987 AA989:AD989 AA995:AD995 AA999:AD999 AA1003:AD1003 AA1005:AD1006 AA1009:AD1009 AA1011:AD1012 AA1015:AD1015 AA1018:AD1018 AA1020:AD1020 AA1024:AD1024 AA1027:AD1027 AA1032:AD1034 AA1037:AD1040 AA1044:AD1044 AA1047:AD1049 AA1051:AD1051 AA1054:AD1055 AA1057:AD1060 AA1062:AD1062 AA1065:AD1067 AA1070:AD1070 AA1072:AD1072 AA1075:AD1077 AA1079:AD1079 AA1081:AD1084 AA1086:AD1086 AA1090:AD1090 AA1095:AD1095 AA1098:AD1098 AA1101:AD1103 AA1105:AD1106 AA1109:AD1110 AA1114:AD1114 AA1118:AD1118 AA1122:AD1122 AA1126:AD1126 AA1129:AD1130 AA1133:AD1133 AA1135:AD1135 AA1137:AD1137 AA1139:AD1141 AA1144:AD1146 AA1148:AD1148 AA1151:AD1154 AA1156:AD1156 AA1158:AD1159 AA1164:AD1164 AA1167:AD1167 AA1170:AD1170 AA1172:AD1172 AA1176:AD1176 AA1179:AD1180 AA1183:AD1184 AA1186:AD1186 AA1188:AD1188 AA1191:AD1191 AA1194:AD1196 AA1198:AD1203 AA1206:AD1207 AA1210:AD1212">
    <cfRule type="cellIs" dxfId="313" priority="492" operator="equal">
      <formula>"N"</formula>
    </cfRule>
    <cfRule type="cellIs" dxfId="312" priority="493" operator="equal">
      <formula>"O"</formula>
    </cfRule>
    <cfRule type="cellIs" dxfId="311" priority="494" operator="equal">
      <formula>"D"</formula>
    </cfRule>
    <cfRule type="cellIs" dxfId="310" priority="495" operator="equal">
      <formula>"R"</formula>
    </cfRule>
  </conditionalFormatting>
  <conditionalFormatting sqref="E6:I6 E8:I11 E13:I13 E35:I35 E38:I38 E60:I60 E62:I62 E64:I64 E66:I66 E75:I75 E79:I79 E82:I82 E84:I84 E87:I87 E93:I93 E95:I95 E97:I97 E99:I101 E116:I117 E119:I121 E124:I124 E128:I128 E131:I132 E251:I251 E266:I266 E268:I268 E270:I270 E285:I285 E287:I287 E289:I289 E291:I291 E293:I294 E296:I296 E298:I298 E334:I334 E340:I341 E343:I343 E352:I352 E354:I354 E368:I369 E374:I375 E379:I380 E382:I382 E399:I399 E404:I404 E408:I408 E410:I410 E420:I420 E422:I422 E445:I445 E448:I448 E462:I462 E464:I464 E469:I469 E475:I475 E480:I480 E484:I484 E486:I486 E489:I490 E504:I504 E515:I515 E517:I517 E535:I535 E562:I562 E571:I571 E574:I574 E586:I587 E591:I592 E596:I596 E599:I599 E622:I622 E624:I624 E628:I628 E635:I635 E658:I658 E660:I660 E674:I674 E719:I719 E735:I735 E739:I739 E775:I775 E777:I777 E805:I805 E808:I808 E810:I811 E839:I839 E841:I841 E871:I871 E888:I888 E890:I890 E892:I892 E894:I894 E906:I906 E908:I908 E926:I926 E929:I929 E931:I931 E933:I933 E941:I941 E961:I961 E963:I963 E980:I980 E982:I982 E985:I985 E991:I991 E993:I993 E1004:I1004 E1019:I1019 E1021:I1021 E1028:I1029 E1035:I1035 E1042:I1043 E1045:I1045 E1073:I1073 E1093:I1093 E1096:I1097 E1099:I1099 E1147:I1147 E1149:I1149 E1163:I1163 E1165:I1165 E1169:I1169 E1173:I1173 E1190:I1190 E1192:I1192 E1204:I1204 E1208:I1208">
    <cfRule type="cellIs" dxfId="309" priority="487" operator="equal">
      <formula>"N"</formula>
    </cfRule>
    <cfRule type="cellIs" dxfId="308" priority="488" operator="equal">
      <formula>"O"</formula>
    </cfRule>
    <cfRule type="cellIs" dxfId="307" priority="489" operator="equal">
      <formula>"D"</formula>
    </cfRule>
    <cfRule type="cellIs" dxfId="306" priority="490" operator="equal">
      <formula>"R"</formula>
    </cfRule>
  </conditionalFormatting>
  <conditionalFormatting sqref="E59:I59 E86:I86 E88:I89 E98:I98 E114:I114 E118:I118 E126:I126 E264:I264 E290:I290 E351:I351 E377:I377 E397:I397 E405:I405 E443:I443 E477:I477 E533:I533 E561:I561 E569:I569 E585:I585 E590:I590 E621:I621 E633:I633 E734:I734 E868:I868 E891:I891 E905:I905 E960:I960 E981:I981 E1002:I1002 E1031:I1031 E1041:I1041 E1069:I1069 E1094:I1094 E1162:I1162 E1168:I1168 E1189:I1189 F72:I73 F76:I76 F125:I125">
    <cfRule type="cellIs" dxfId="305" priority="447" operator="equal">
      <formula>"N"</formula>
    </cfRule>
    <cfRule type="cellIs" dxfId="304" priority="448" operator="equal">
      <formula>"O"</formula>
    </cfRule>
    <cfRule type="cellIs" dxfId="303" priority="449" operator="equal">
      <formula>"D"</formula>
    </cfRule>
    <cfRule type="cellIs" dxfId="302" priority="450" operator="equal">
      <formula>"R"</formula>
    </cfRule>
  </conditionalFormatting>
  <conditionalFormatting sqref="E59:I59 E86:I86 E88:I89 E98:I98 E114:I114 E118:I118 E126:I126 E264:I264 E290:I290 E351:I351 E377:I377 E397:I397 E405:I405 E443:I443 E477:I477 E533:I533 E561:I561 E569:I569 E585:I585 E590:I590 E621:I621 E633:I633 E734:I734 E868:I868 E891:I891 E905:I905 E960:I960 E981:I981 E1002:I1002 E1031:I1031 E1041:I1041 E1069:I1069 E1094:I1094 E1162:I1162 E1168:I1168 E1189:I1189 F72:I73 F76:I76 F125:I125">
    <cfRule type="cellIs" dxfId="301" priority="446" operator="equal">
      <formula>"x"</formula>
    </cfRule>
  </conditionalFormatting>
  <conditionalFormatting sqref="Q59:R59 X59:Y59 AE59:AF59 Q86:R86 X86:Y86 AE86:AF86 Q88:R89 X88:Y89 AE88:AF89 Q98:R98 X98:Y98 AE98:AF98 Q114:R114 X114:Y114 AE114:AF114 Q118:R118 X118:Y118 AE118:AF118 Q126:R126 X126:Y126 AE126:AF126 Q264:R264 X264:Y264 AE264:AF264 Q290:R290 X290:Y290 AE290:AF290 Q351:R351 X351:Y351 AE351:AF351 Q377:R377 X377:Y377 AE377:AF377 Q397:R397 X397:Y397 AE397:AF397 Q405:R405 X405:Y405 AE405:AF405 Q443:R443 X443:Y443 AE443:AF443 Q477:R477 X477:Y477 AE477:AF477 Q533:R533 X533:Y533 AE533:AF533 Q561:R561 X561:Y561 AE561:AF561 Q569:R569 X569:Y569 AE569:AF569 Q585:R585 X585:Y585 AE585:AF585 Q590:R590 X590:Y590 AE590:AF590 Q621:R621 X621:Y621 AE621:AF621 Q633:R633 X633:Y633 AE633:AF633 Q734:R734 X734:Y734 AE734:AF734 Q868:R868 X868:Y868 AE868:AF868 Q891:R891 X891:Y891 AE891:AF891 Q905:R905 X905:Y905 AE905:AF905 Q960:R960 X960:Y960 AE960:AF960 Q981:R981 X981:Y981 AE981:AF981 Q1002:R1002 X1002:Y1002 AE1002:AF1002 Q1031:R1031 X1031:Y1031 AE1031:AF1031 Q1041:R1041 X1041:Y1041 AE1041:AF1041 Q1069:R1069 X1069:Y1069 AE1069:AF1069 Q1094:R1094 X1094:Y1094 AE1094:AF1094 Q1162:R1162 X1162:Y1162 AE1162:AF1162 Q1168:R1168 X1168:Y1168 AE1168:AF1168 Q1189:R1189 X1189:Y1189 AE1189:AF1189">
    <cfRule type="cellIs" dxfId="300" priority="442" operator="equal">
      <formula>"N"</formula>
    </cfRule>
    <cfRule type="cellIs" dxfId="299" priority="443" operator="equal">
      <formula>"O"</formula>
    </cfRule>
    <cfRule type="cellIs" dxfId="298" priority="444" operator="equal">
      <formula>"D"</formula>
    </cfRule>
    <cfRule type="cellIs" dxfId="297" priority="445" operator="equal">
      <formula>"R"</formula>
    </cfRule>
  </conditionalFormatting>
  <conditionalFormatting sqref="T14:W14 Z14:AD14 T21:W21 Z21:AD21 T23:W23 Z23:AD23 T29:W29 Z29:AD29 T31:W31 Z31:AD31 T40:W40 Z40:AD40 T45:W45 Z45:AD45 T53:W53 Z53:AD53 T55:W55 Z55:AD55 T63:W63 Z63:AD63 T65:W65 Z65:AD65 T68:W69 Z68:AD69 T80:W80 Z80:AD80 T91:W92 Z91:AD92 T103:W103 Z103:AD103 T111:W111 Z111:AD111 T115:W115 Z115:AD115 T130:W130 Z130:AD130 T133:W134 Z133:AD134 T136:W136 Z136:AD136 T140:W140 Z140:AD140 T144:W144 Z144:AD144 T149:W149 Z149:AD149 T151:W151 Z151:AD151 T155:W155 Z155:AD155 T157:W157 Z157:AD157 T166:W166 Z166:AD166 T169:W169 Z169:AD169 T171:W172 Z171:AD172 T174:W174 Z174:AD174 T180:W180 Z180:AD180 T185:W185 Z185:AD185 T187:W187 Z187:AD187 T191:W191 Z191:AD191 T195:W195 Z195:AD195 T203:W204 Z203:AD204 T206:W206 Z206:AD206 T208:W208 Z208:AD208 T210:W210 Z210:AD210 T212:W212 Z212:AD212 T214:W214 Z214:AD214 T216:W216 Z216:AD216 T218:W218 Z218:AD218 T220:W220 Z220:AD220 T224:W224 Z224:AD224 T227:W227 Z227:AD227 T229:W229 Z229:AD229 T231:W231 Z231:AD231 T235:W235 Z235:AD235 T237:W238 Z237:AD238 T240:W240 Z240:AD240 T243:W244 Z243:AD244 T249:W249 Z249:AD249 T253:W254 Z253:AD254 T259:W259 Z259:AD259 T271:W272 Z271:AD272 T274:W274 Z274:AD274 T276:W276 Z276:AD276 T280:W280 Z280:AD280 T282:W282 Z282:AD282 T284:W284 Z284:AD284 T286:W286 Z286:AD286 T295:W295 Z295:AD295 T300:W300 Z300:AD300 T302:W302 Z302:AD302 T304:W304 Z304:AD304 T306:W306 Z306:AD306 T308:W308 Z308:AD308 T310:W310 Z310:AD310 T312:W312 Z312:AD312 T314:W315 Z314:AD315 T318:W318 Z318:AD318 T322:W322 Z322:AD322 T324:W324 Z324:AD324 T327:W327 Z327:AD327 T336:W336 Z336:AD336 T338:W338 Z338:AD338 T344:W344 Z344:AD344 T346:W347 Z346:AD347 T349:W349 Z349:AD349 T355:W356 Z355:AD356 T358:W358 Z358:AD358 T360:W360 Z360:AD360 T362:W362 Z362:AD362 T364:W364 Z364:AD364 T385:W385 Z385:AD385 T390:W390 Z390:AD390 T393:W393 Z393:AD393 T395:W395 Z395:AD395 T403:W403 Z403:AD403 T411:W412 Z411:AD412 T414:W414 Z414:AD414 T416:W416 Z416:AD416 T418:W418 Z418:AD418 T421:W421 Z421:AD421 T424:W424 Z424:AD424 T426:W426 Z426:AD426 T428:W428 Z428:AD428 T430:W430 Z430:AD430 T432:W432 Z432:AD432 T434:W434 Z434:AD434 T438:W438 Z438:AD438 T450:W450 Z450:AD450 T452:W452 Z452:AD452 T454:W454 Z454:AD454 T456:W456 Z456:AD456 T493:W493 Z493:AD493 T498:W498 Z498:AD498 T500:W500 Z500:AD500 T507:W508 Z507:AD508 T510:W510 Z510:AD510 T512:W512 Z512:AD512 T518:W518 Z518:AD518 T521:W521 Z521:AD521 T523:W523 Z523:AD523 T525:W525 Z525:AD525 T530:W530 Z530:AD530 T543:W543 Z543:AD543 T545:W545 Z545:AD545 T547:W547 Z547:AD547 T549:W549 Z549:AD549 T556:W556 Z556:AD556 T563:W563 Z563:AD563 T565:W565 Z565:AD565 T576:W576 Z576:AD576 T601:W601 Z601:AD601 T603:W603 Z603:AD603 T605:W605 Z605:AD605 T611:W611 Z611:AD611 T613:W613 Z613:AD613 T615:W615 Z615:AD615 T617:W617 Z617:AD617 T619:W619 Z619:AD619 T625:W625 Z625:AD625 T627:W627 Z627:AD627 T638:W638 Z638:AD638 T640:W640 Z640:AD640 T642:W642 Z642:AD642 T644:W644 Z644:AD644 T647:W647 Z647:AD647 T649:W649 Z649:AD649 T651:W651 Z651:AD651 T653:W653 Z653:AD653 T655:W655 Z655:AD655 T662:W662 Z662:AD662 T675:W676 Z675:AD676 T680:W682 Z680:AD682 T687:W687 Z687:AD687 T689:W689 Z689:AD689 T698:W698 Z698:AD698 T702:W702 Z702:AD702 T704:W704 Z704:AD704 T706:W706 Z706:AD706 T708:W708 Z708:AD708 T711:W711 Z711:AD711 T713:W713 Z713:AD713 T715:W715 Z715:AD715 T721:W721 Z721:AD721 T723:W723 Z723:AD723 T726:W726 Z726:AD726 T729:W729 Z729:AD729 T731:W731 Z731:AD731 T737:W737 Z737:AD737 T744:W744 Z744:AD744 T746:W746 Z746:AD746 T748:W748 Z748:AD748 T750:W750 Z750:AD750 T754:W755 Z754:AD755 T757:W757 Z757:AD757 T761:W762 Z761:AD762 T766:W766 Z766:AD766 T769:W770 Z769:AD770 T772:W772 Z772:AD772 T778:W779 Z778:AD779 T781:W781 Z781:AD781 T783:W783 Z783:AD783 T785:W785 Z785:AD785 T787:W787 Z787:AD787 T789:W789 Z789:AD789 T791:W791 Z791:AD791 T793:W793 Z793:AD793 T796:W797 Z796:AD797 T812:W812 Z812:AD812 T818:W818 Z818:AD818 T829:W830 Z829:AD830 T832:W832 Z832:AD832 T842:W844 Z842:AD844 T846:W846 Z846:AD846 T852:W853 Z852:AD853 T855:W855 Z855:AD855 T857:W857 Z857:AD857 T861:W861 Z861:AD861 T863:W863 Z863:AD863 T865:W865 Z865:AD865 T872:W872 Z872:AD872 T874:W874 Z874:AD874 T876:W876 Z876:AD876 T879:W879 Z879:AD879 T881:W881 Z881:AD881 T885:W885 Z885:AD885 T900:W900 Z900:AD900 T902:W902 Z902:AD902 T910:W910 Z910:AD910 T912:W912 Z912:AD912 T916:W916 Z916:AD916 T918:W918 Z918:AD918 T920:W920 Z920:AD920 T922:W922 Z922:AD922 T935:W935 Z935:AD935 T937:W937 Z937:AD937 T940:W940 Z940:AD940 T946:W946 Z946:AD946 T948:W948 Z948:AD948 T951:W951 Z951:AD951 T954:W954 Z954:AD954 T956:W956 Z956:AD956 T958:W958 Z958:AD958 T964:W965 Z964:AD965 T968:W969 Z968:AD969 T971:W971 Z971:AD971 T977:W977 Z977:AD977 T984:W984 Z984:AD984 T988:W988 Z988:AD988 T992:W992 Z992:AD992 T994:W994 Z994:AD994 T996:W996 Z996:AD996 T998:W998 Z998:AD998 T1000:W1000 Z1000:AD1000 T1008:W1008 Z1008:AD1008 T1010:W1010 Z1010:AD1010 T1014:W1014 Z1014:AD1014 T1016:W1016 Z1016:AD1016 T1022:W1023 Z1022:AD1023 T1025:W1025 Z1025:AD1025 T1046:W1046 Z1046:AD1046 T1050:W1050 Z1050:AD1050 T1053:W1053 Z1053:AD1053 T1056:W1056 Z1056:AD1056 T1061:W1061 Z1061:AD1061 T1063:W1063 Z1063:AD1063 T1071:W1071 Z1071:AD1071 T1078:W1078 Z1078:AD1078 T1080:W1080 Z1080:AD1080 T1085:W1085 Z1085:AD1085 T1087:W1087 Z1087:AD1087 T1089:W1089 Z1089:AD1089 T1091:W1091 Z1091:AD1091 T1107:W1107 Z1107:AD1107 T1111:W1111 Z1111:AD1111 T1113:W1113 Z1113:AD1113 T1115:W1115 Z1115:AD1115 T1117:W1117 Z1117:AD1117 T1119:W1119 Z1119:AD1119 T1121:W1121 Z1121:AD1121 T1123:W1123 Z1123:AD1123 T1125:W1125 Z1125:AD1125 T1127:W1127 Z1127:AD1127 T1131:W1131 Z1131:AD1131 T1136:W1136 Z1136:AD1136 T1143:W1143 Z1143:AD1143 T1155:W1155 Z1155:AD1155 T1160:W1160 Z1160:AD1160 T1171:W1171 Z1171:AD1171 T1175:W1175 Z1175:AD1175 T1177:W1177 Z1177:AD1177 T1182:W1182 Z1182:AD1182 T1185:W1185 Z1185:AD1185 T1187:W1187 Z1187:AD1187 T1205:W1205 Z1205:AD1205 T1209:W1209 Z1209:AD1209">
    <cfRule type="cellIs" dxfId="296" priority="1008" operator="equal">
      <formula>"x"</formula>
    </cfRule>
  </conditionalFormatting>
  <conditionalFormatting sqref="T14:W14 Z14:AD14 T21:W21 Z21:AD21 T23:W23 Z23:AD23 T29:W29 Z29:AD29 T31:W31 Z31:AD31 T40:W40 Z40:AD40 T45:W45 Z45:AD45 T53:W53 Z53:AD53 T55:W55 Z55:AD55 T63:W63 Z63:AD63 T65:W65 Z65:AD65 T68:W69 Z68:AD69 T80:W80 Z80:AD80 T91:W92 Z91:AD92 T103:W103 Z103:AD103 T111:W111 Z111:AD111 T115:W115 Z115:AD115 T130:W130 Z130:AD130 T133:W134 Z133:AD134 T136:W136 Z136:AD136 T140:W140 Z140:AD140 T144:W144 Z144:AD144 T149:W149 Z149:AD149 T151:W151 Z151:AD151 T155:W155 Z155:AD155 T157:W157 Z157:AD157 T166:W166 Z166:AD166 T169:W169 Z169:AD169 T171:W172 Z171:AD172 T174:W174 Z174:AD174 T180:W180 Z180:AD180 T185:W185 Z185:AD185 T187:W187 Z187:AD187 T191:W191 Z191:AD191 T195:W195 Z195:AD195 T203:W204 Z203:AD204 T206:W206 Z206:AD206 T208:W208 Z208:AD208 T210:W210 Z210:AD210 T212:W212 Z212:AD212 T214:W214 Z214:AD214 T216:W216 Z216:AD216 T218:W218 Z218:AD218 T220:W220 Z220:AD220 T224:W224 Z224:AD224 T227:W227 Z227:AD227 T229:W229 Z229:AD229 T231:W231 Z231:AD231 T235:W235 Z235:AD235 T237:W238 Z237:AD238 T240:W240 Z240:AD240 T243:W244 Z243:AD244 T249:W249 Z249:AD249 T253:W254 Z253:AD254 T259:W259 Z259:AD259 T271:W272 Z271:AD272 T274:W274 Z274:AD274 T276:W276 Z276:AD276 T280:W280 Z280:AD280 T282:W282 Z282:AD282 T284:W284 Z284:AD284 T286:W286 Z286:AD286 T295:W295 Z295:AD295 T300:W300 Z300:AD300 T302:W302 Z302:AD302 T304:W304 Z304:AD304 T306:W306 Z306:AD306 T308:W308 Z308:AD308 T310:W310 Z310:AD310 T312:W312 Z312:AD312 T314:W315 Z314:AD315 T318:W318 Z318:AD318 T322:W322 Z322:AD322 T324:W324 Z324:AD324 T327:W327 Z327:AD327 T336:W336 Z336:AD336 T338:W338 Z338:AD338 T344:W344 Z344:AD344 T346:W347 Z346:AD347 T349:W349 Z349:AD349 T355:W356 Z355:AD356 T358:W358 Z358:AD358 T360:W360 Z360:AD360 T362:W362 Z362:AD362 T364:W364 Z364:AD364 T385:W385 Z385:AD385 T390:W390 Z390:AD390 T393:W393 Z393:AD393 T395:W395 Z395:AD395 T403:W403 Z403:AD403 T411:W412 Z411:AD412 T414:W414 Z414:AD414 T416:W416 Z416:AD416 T418:W418 Z418:AD418 T421:W421 Z421:AD421 T424:W424 Z424:AD424 T426:W426 Z426:AD426 T428:W428 Z428:AD428 T430:W430 Z430:AD430 T432:W432 Z432:AD432 T434:W434 Z434:AD434 T438:W438 Z438:AD438 T450:W450 Z450:AD450 T452:W452 Z452:AD452 T454:W454 Z454:AD454 T456:W456 Z456:AD456 T493:W493 Z493:AD493 T498:W498 Z498:AD498 T500:W500 Z500:AD500 T507:W508 Z507:AD508 T510:W510 Z510:AD510 T512:W512 Z512:AD512 T518:W518 Z518:AD518 T521:W521 Z521:AD521 T523:W523 Z523:AD523 T525:W525 Z525:AD525 T530:W530 Z530:AD530 T543:W543 Z543:AD543 T545:W545 Z545:AD545 T547:W547 Z547:AD547 T549:W549 Z549:AD549 T556:W556 Z556:AD556 T563:W563 Z563:AD563 T565:W565 Z565:AD565 T576:W576 Z576:AD576 T601:W601 Z601:AD601 T603:W603 Z603:AD603 T605:W605 Z605:AD605 T611:W611 Z611:AD611 T613:W613 Z613:AD613 T615:W615 Z615:AD615 T617:W617 Z617:AD617 T619:W619 Z619:AD619 T625:W625 Z625:AD625 T627:W627 Z627:AD627 T638:W638 Z638:AD638 T640:W640 Z640:AD640 T642:W642 Z642:AD642 T644:W644 Z644:AD644 T647:W647 Z647:AD647 T649:W649 Z649:AD649 T651:W651 Z651:AD651 T653:W653 Z653:AD653 T655:W655 Z655:AD655 T662:W662 Z662:AD662 T675:W676 Z675:AD676 T680:W682 Z680:AD682 T687:W687 Z687:AD687 T689:W689 Z689:AD689 T698:W698 Z698:AD698 T702:W702 Z702:AD702 T704:W704 Z704:AD704 T706:W706 Z706:AD706 T708:W708 Z708:AD708 T711:W711 Z711:AD711 T713:W713 Z713:AD713 T715:W715 Z715:AD715 T721:W721 Z721:AD721 T723:W723 Z723:AD723 T726:W726 Z726:AD726 T729:W729 Z729:AD729 T731:W731 Z731:AD731 T737:W737 Z737:AD737 T744:W744 Z744:AD744 T746:W746 Z746:AD746 T748:W748 Z748:AD748 T750:W750 Z750:AD750 T754:W755 Z754:AD755 T757:W757 Z757:AD757 T761:W762 Z761:AD762 T766:W766 Z766:AD766 T769:W770 Z769:AD770 T772:W772 Z772:AD772 T778:W779 Z778:AD779 T781:W781 Z781:AD781 T783:W783 Z783:AD783 T785:W785 Z785:AD785 T787:W787 Z787:AD787 T789:W789 Z789:AD789 T791:W791 Z791:AD791 T793:W793 Z793:AD793 T796:W797 Z796:AD797 T812:W812 Z812:AD812 T818:W818 Z818:AD818 T829:W830 Z829:AD830 T832:W832 Z832:AD832 T842:W844 Z842:AD844 T846:W846 Z846:AD846 T852:W853 Z852:AD853 T855:W855 Z855:AD855 T857:W857 Z857:AD857 T861:W861 Z861:AD861 T863:W863 Z863:AD863 T865:W865 Z865:AD865 T872:W872 Z872:AD872 T874:W874 Z874:AD874 T876:W876 Z876:AD876 T879:W879 Z879:AD879 T881:W881 Z881:AD881 T885:W885 Z885:AD885 T900:W900 Z900:AD900 T902:W902 Z902:AD902 T910:W910 Z910:AD910 T912:W912 Z912:AD912 T916:W916 Z916:AD916 T918:W918 Z918:AD918 T920:W920 Z920:AD920 T922:W922 Z922:AD922 T935:W935 Z935:AD935 T937:W937 Z937:AD937 T940:W940 Z940:AD940 T946:W946 Z946:AD946 T948:W948 Z948:AD948 T951:W951 Z951:AD951 T954:W954 Z954:AD954 T956:W956 Z956:AD956 T958:W958 Z958:AD958 T964:W965 Z964:AD965 T968:W969 Z968:AD969 T971:W971 Z971:AD971 T977:W977 Z977:AD977 T984:W984 Z984:AD984 T988:W988 Z988:AD988 T992:W992 Z992:AD992 T994:W994 Z994:AD994 T996:W996 Z996:AD996 T998:W998 Z998:AD998 T1000:W1000 Z1000:AD1000 T1008:W1008 Z1008:AD1008 T1010:W1010 Z1010:AD1010 T1014:W1014 Z1014:AD1014 T1016:W1016 Z1016:AD1016 T1022:W1023 Z1022:AD1023 T1025:W1025 Z1025:AD1025 T1046:W1046 Z1046:AD1046 T1050:W1050 Z1050:AD1050 T1053:W1053 Z1053:AD1053 T1056:W1056 Z1056:AD1056 T1061:W1061 Z1061:AD1061 T1063:W1063 Z1063:AD1063 T1071:W1071 Z1071:AD1071 T1078:W1078 Z1078:AD1078 T1080:W1080 Z1080:AD1080 T1085:W1085 Z1085:AD1085 T1087:W1087 Z1087:AD1087 T1089:W1089 Z1089:AD1089 T1091:W1091 Z1091:AD1091 T1107:W1107 Z1107:AD1107 T1111:W1111 Z1111:AD1111 T1113:W1113 Z1113:AD1113 T1115:W1115 Z1115:AD1115 T1117:W1117 Z1117:AD1117 T1119:W1119 Z1119:AD1119 T1121:W1121 Z1121:AD1121 T1123:W1123 Z1123:AD1123 T1125:W1125 Z1125:AD1125 T1127:W1127 Z1127:AD1127 T1131:W1131 Z1131:AD1131 T1136:W1136 Z1136:AD1136 T1143:W1143 Z1143:AD1143 T1155:W1155 Z1155:AD1155 T1160:W1160 Z1160:AD1160 T1171:W1171 Z1171:AD1171 T1175:W1175 Z1175:AD1175 T1177:W1177 Z1177:AD1177 T1182:W1182 Z1182:AD1182 T1185:W1185 Z1185:AD1185 T1187:W1187 Z1187:AD1187 T1205:W1205 Z1205:AD1205 T1209:W1209 Z1209:AD1209">
    <cfRule type="cellIs" dxfId="295" priority="1009" operator="equal">
      <formula>"N"</formula>
    </cfRule>
    <cfRule type="cellIs" dxfId="294" priority="1010" operator="equal">
      <formula>"O"</formula>
    </cfRule>
    <cfRule type="cellIs" dxfId="293" priority="1011" operator="equal">
      <formula>"D"</formula>
    </cfRule>
    <cfRule type="cellIs" dxfId="292" priority="1012" operator="equal">
      <formula>"R"</formula>
    </cfRule>
  </conditionalFormatting>
  <conditionalFormatting sqref="Q71:R71 Q85:R85 Q107:R107 Q257:R257 Q261:R261 Q288:R288 Q370:R370 Q373:R373 Q376:R376 Q383:R383 Q387:R387 Q441:R441 Q482:R482 Q487:R487 Q491:R491 Q589:R589 Q631:R631 Q666:R666 Q669:R669 Q671:R671 Q691:R691 Q695:R695 Q740:R740 Q816:R816 Q820:R820 Q825:R825 Q827:R827 Q838:R838 Q850:R850 Q859:R859 Q895:R895 Q928:R928 Q986:R986 Q990:R990 Q1030:R1030 Q1036:R1036 Q1068:R1068 Q1074:R1074 Q1100:R1100 Q1104:R1104 Q1134:R1134 Q1138:R1138 Q1150:R1150 Q1157:R1157 Q1166:R1166 Q1193:R1193 Q1197:R1197 Q1213:R1213 Q29:R29 Q31:R32 Q39:R40 Q45:R45 Q53:R53 Q55:R55 Q63:R63 Q65:R65 Q67:R69 Q80:R80 Q91:R92 Q103:R103 Q111:R111 Q115:R115 Q229:R231 Q259:R259 Q271:R272 Q274:R276 Q279:R280 Q282:R284 Q286:R286 Q295:R295 Q299:R300 Q302:R304 Q306:R308 Q310:R312 Q314:R315 Q318:R318 Q321:R322 Q324:R324 Q327:R327 Q335:R336 Q338:R339 Q355:R356 Q358:R360 Q362:R364 Q385:R385 Q390:R390 Q393:R393 Q395:R396 Q403:R403 Q411:R412 Q414:R416 Q418:R419 Q421:R421 Q423:R424 Q426:R428 Q434:R434 Q438:R439 Q449:R450 Q452:R457 Q493:R493 Q498:R498 Q500:R501 Q556:R557 Q563:R563 Q565:R566 Q575:R576 Q600:R601 Q603:R603 Q605:R606 Q611:R613 Q615:R617 Q619:R620 Q625:R625 Q627:R627 Q638:R638 Q640:R642 Q644:R644 Q646:R647 Q649:R653 Q655:R656 Q661:R662 Q675:R676 Q679:R683 Q687:R687 Q689:R689 Q698:R699 Q702:R704 Q706:R708 Q710:R713 Q715:R716 Q720:R721 Q723:R724 Q726:R726 Q728:R729 Q731:R732 Q737:R737 Q743:R744 Q746:R748 Q750:R751 Q754:R755 Q757:R757 Q761:R762 Q766:R767 Q769:R770 Q772:R772 Q778:R779 Q781:R783 Q785:R787 Q789:R791 Q793:R794 Q796:R798 Q812:R812 Q818:R818 Q829:R830 Q832:R833 Q842:R846 Q852:R855 Q857:R857 Q861:R863 Q865:R866 Q872:R872 Q874:R876 Q878:R879 Q881:R882 Q885:R886 Q899:R900 Q902:R903 Q909:R910 Q912:R913 Q915:R916 Q918:R920 Q922:R923 Q934:R935 Q937:R938 Q940:R940 Q946:R946 Q948:R949 Q951:R951 Q953:R954 Q956:R958 Q964:R965 Q968:R969 Q971:R972 Q977:R977 Q984:R984 Q988:R988 Q992:R992 Q994:R994 Q996:R998 Q1000:R1001 Q1007:R1008 Q1010:R1010 Q1013:R1014 Q1016:R1017 Q1022:R1023 Q1025:R1026 Q1046:R1046 Q1050:R1050 Q1052:R1053 Q1056:R1056 Q1061:R1061 Q1063:R1064 Q1071:R1071 Q1078:R1078 Q1080:R1080 Q1085:R1085 Q1087:R1089 Q1091:R1092 Q1107:R1108 Q1111:R1113 Q1115:R1117 Q1119:R1121 Q1123:R1125 Q1127:R1128 Q1131:R1132 Q1136:R1136 Q1142:R1143 Q1155:R1155 Q1160:R1161 Q1171:R1171 Q1174:R1175 Q1177:R1178 Q1181:R1182 Q1185:R1185 Q1187:R1187 Q1205:R1205 Q1209:R1209 Q14:R14 Q20:R21 Q23:R24 Q136:R137 Q140:R140 Q144:R144 Q148:R149 Q151:R152 Q155:R157 Q160:R160 Q162:R162 Q165:R166 Q168:R169 Q171:R172 Q174:R174 Q180:R180 Q184:R185 Q187:R188 Q190:R191 Q194:R196 Q201:R201 Q203:R204 Q206:R208 Q210:R212 Q214:R216 Q218:R220 Q224:R224 Q227:R227 Q235:R235 Q237:R238 Q240:R241 Q243:R245 Q248:R249 Q253:R254 Q344:R344 Q346:R347 Q349:R350 Q430:R432 Q470:R470 Q505:R505 Q507:R508 Q510:R513 Q518:R518 Q521:R521 Q523:R525 Q528:R528 Q530:R530 Q532:R532 Q536:R536 Q543:R543 Q545:R547 Q549:R550 Q130:R130 Q133:R134">
    <cfRule type="cellIs" dxfId="291" priority="989" operator="equal">
      <formula>"x"</formula>
    </cfRule>
  </conditionalFormatting>
  <conditionalFormatting sqref="Q12:R12 Q7:R7 Q5:R5 Q15:R19 Q22:R22 Q25:R28 Q30:R30 Q33:R34 Q36:R37 Q41:R44 Q46:R52 Q54:R54 Q56:R58 Q61:R61 Q70:R70 Q81:R81 Q83:R83 Q90:R90 Q94:R94 Q96:R96 Q102:R102 Q104:R106 Q108:R110 Q112:R113 Q122:R123 Q135:R135 Q138:R139 Q141:R143 Q145:R147 Q150:R150 Q153:R154 Q158:R159 Q161:R161 Q163:R164 Q167:R167 Q170:R170 Q173:R173 Q175:R179 Q181:R183 Q186:R186 Q189:R189 Q192:R193 Q197:R200 Q202:R202 Q205:R205 Q209:R209 Q213:R213 Q217:R217 Q221:R223 Q225:R226 Q228:R228 Q232:R234 Q236:R236 Q239:R239 Q242:R242 Q246:R247 Q250:R250 Q252:R252 Q255:R256 Q258:R258 Q260:R260 Q262:R263 Q265:R265 Q267:R267 Q269:R269 Q273:R273 Q277:R278 Q281:R281 Q292:R292 Q297:R297 Q301:R301 Q305:R305 Q309:R309 Q313:R313 Q316:R317 Q319:R320 Q323:R323 Q325:R326 Q328:R333 Q337:R337 Q342:R342 Q345:R345 Q348:R348 Q353:R353 Q357:R357 Q361:R361 Q365:R367 Q371:R372 Q378:R378 Q381:R381 Q384:R384 Q386:R386 Q388:R389 Q391:R392 Q394:R394 Q401:R401 Q406:R407 Q409:R409 Q413:R413 Q417:R417 Q425:R425 Q429:R429 Q433:R433 Q435:R437 Q440:R440 Q442:R442 Q444:R444 Q446:R447 Q451:R451 Q458:R461 Q463:R463 Q465:R468 Q471:R474 Q476:R476 Q478:R479 Q481:R481 Q483:R483 Q485:R485 Q488:R488 Q492:R492 Q494:R497 Q499:R499 Q502:R503 Q506:R506 Q509:R509 Q514:R514 Q516:R516 Q519:R520 Q522:R522 Q526:R527 Q529:R529 Q531:R531 Q534:R534 Q537:R542 Q544:R544 Q548:R548 Q551:R555 Q558:R560 Q564:R564 Q567:R568 Q570:R570 Q572:R573 Q577:R584 Q588:R588 Q593:R595 Q597:R598 Q602:R602 Q604:R604 Q607:R610 Q614:R614 Q618:R618 Q623:R623 Q626:R626 Q629:R630 Q632:R632 Q634:R634 Q636:R637 Q639:R639 Q643:R643 Q645:R645 Q648:R648 Q654:R654 Q657:R657 Q659:R659 Q663:R665 Q667:R668 Q670:R670 Q672:R673 Q677:R678 Q684:R686 Q688:R688 Q690:R690 Q692:R694 Q696:R697 Q700:R701 Q705:R705 Q709:R709 Q714:R714 Q717:R718 Q722:R722 Q725:R725 Q727:R727 Q730:R730 Q733:R733 Q736:R736 Q738:R738 Q741:R742 Q745:R745 Q749:R749 Q752:R753 Q756:R756 Q758:R760 Q763:R765 Q768:R768 Q771:R771 Q773:R774 Q776:R776 Q780:R780 Q784:R784 Q788:R788 Q792:R792 Q795:R795 Q799:R804 Q806:R807 Q809:R809 Q813:R815 Q817:R817 Q819:R819 Q821:R824 Q826:R826 Q828:R828 Q831:R831 Q834:R837 Q840:R840 Q847:R849 Q851:R851 Q856:R856 Q858:R858 Q860:R860 Q864:R864 Q867:R867 Q869:R870 Q873:R873 Q877:R877 Q880:R880 Q883:R884 Q887:R887 Q889:R889 Q893:R893 Q896:R898 Q901:R901 Q904:R904 Q907:R907 Q911:R911 Q914:R914 Q917:R917 Q921:R921 Q924:R925 Q927:R927 Q930:R930 Q932:R932 Q936:R936 Q939:R939 Q942:R945 Q947:R947 Q950:R950 Q952:R952 Q955:R955 Q959:R959 Q962:R962 Q966:R967 Q970:R970 Q973:R976 Q978:R979 Q983:R983 Q987:R987 Q989:R989 Q995:R995 Q999:R999 Q1003:R1003 Q1005:R1006 Q1009:R1009 Q1011:R1012 Q1015:R1015 Q1018:R1018 Q1020:R1020 Q1024:R1024 Q1027:R1027 Q1032:R1034 Q1037:R1040 Q1044:R1044 Q1047:R1049 Q1051:R1051 Q1054:R1055 Q1057:R1060 Q1062:R1062 Q1065:R1067 Q1070:R1070 Q1072:R1072 Q1075:R1077 Q1079:R1079 Q1081:R1084 Q1086:R1086 Q1090:R1090 Q1095:R1095 Q1098:R1098 Q1101:R1103 Q1105:R1106 Q1109:R1110 Q1114:R1114 Q1118:R1118 Q1122:R1122 Q1126:R1126 Q1129:R1130 Q1133:R1133 Q1135:R1135 Q1137:R1137 Q1139:R1141 Q1144:R1146 Q1148:R1148 Q1151:R1154 Q1156:R1156 Q1158:R1159 Q1164:R1164 Q1167:R1167 Q1170:R1170 Q1172:R1172 Q1176:R1176 Q1179:R1180 Q1183:R1184 Q1186:R1186 Q1188:R1188 Q1191:R1191 Q1194:R1196 Q1198:R1203 Q1206:R1207 Q1210:R1212">
    <cfRule type="cellIs" dxfId="290" priority="995" operator="equal">
      <formula>"N"</formula>
    </cfRule>
    <cfRule type="cellIs" dxfId="289" priority="996" operator="equal">
      <formula>"O"</formula>
    </cfRule>
    <cfRule type="cellIs" dxfId="288" priority="997" operator="equal">
      <formula>"D"</formula>
    </cfRule>
    <cfRule type="cellIs" dxfId="287" priority="998" operator="equal">
      <formula>"R"</formula>
    </cfRule>
  </conditionalFormatting>
  <conditionalFormatting sqref="Q12:R12 Q7:R7 Q5:R5 Q15:R19 Q22:R22 Q25:R28 Q30:R30 Q33:R34 Q36:R37 Q41:R44 Q46:R52 Q54:R54 Q56:R58 Q61:R61 Q70:R70 Q81:R81 Q83:R83 Q90:R90 Q94:R94 Q96:R96 Q102:R102 Q104:R106 Q108:R110 Q112:R113 Q122:R123 Q135:R135 Q138:R139 Q141:R143 Q145:R147 Q150:R150 Q153:R154 Q158:R159 Q161:R161 Q163:R164 Q167:R167 Q170:R170 Q173:R173 Q175:R179 Q181:R183 Q186:R186 Q189:R189 Q192:R193 Q197:R200 Q202:R202 Q205:R205 Q209:R209 Q213:R213 Q217:R217 Q221:R223 Q225:R226 Q228:R228 Q232:R234 Q236:R236 Q239:R239 Q242:R242 Q246:R247 Q250:R250 Q252:R252 Q255:R256 Q258:R258 Q260:R260 Q262:R263 Q265:R265 Q267:R267 Q269:R269 Q273:R273 Q277:R278 Q281:R281 Q292:R292 Q297:R297 Q301:R301 Q305:R305 Q309:R309 Q313:R313 Q316:R317 Q319:R320 Q323:R323 Q325:R326 Q328:R333 Q337:R337 Q342:R342 Q345:R345 Q348:R348 Q353:R353 Q357:R357 Q361:R361 Q365:R367 Q371:R372 Q378:R378 Q381:R381 Q384:R384 Q386:R386 Q388:R389 Q391:R392 Q394:R394 Q401:R401 Q406:R407 Q409:R409 Q413:R413 Q417:R417 Q425:R425 Q429:R429 Q433:R433 Q435:R437 Q440:R440 Q442:R442 Q444:R444 Q446:R447 Q451:R451 Q458:R461 Q463:R463 Q465:R468 Q471:R474 Q476:R476 Q478:R479 Q481:R481 Q483:R483 Q485:R485 Q488:R488 Q492:R492 Q494:R497 Q499:R499 Q502:R503 Q506:R506 Q509:R509 Q514:R514 Q516:R516 Q519:R520 Q522:R522 Q526:R527 Q529:R529 Q531:R531 Q534:R534 Q537:R542 Q544:R544 Q548:R548 Q551:R555 Q558:R560 Q564:R564 Q567:R568 Q570:R570 Q572:R573 Q577:R584 Q588:R588 Q593:R595 Q597:R598 Q602:R602 Q604:R604 Q607:R610 Q614:R614 Q618:R618 Q623:R623 Q626:R626 Q629:R630 Q632:R632 Q634:R634 Q636:R637 Q639:R639 Q643:R643 Q645:R645 Q648:R648 Q654:R654 Q657:R657 Q659:R659 Q663:R665 Q667:R668 Q670:R670 Q672:R673 Q677:R678 Q684:R686 Q688:R688 Q690:R690 Q692:R694 Q696:R697 Q700:R701 Q705:R705 Q709:R709 Q714:R714 Q717:R718 Q722:R722 Q725:R725 Q727:R727 Q730:R730 Q733:R733 Q736:R736 Q738:R738 Q741:R742 Q745:R745 Q749:R749 Q752:R753 Q756:R756 Q758:R760 Q763:R765 Q768:R768 Q771:R771 Q773:R774 Q776:R776 Q780:R780 Q784:R784 Q788:R788 Q792:R792 Q795:R795 Q799:R804 Q806:R807 Q809:R809 Q813:R815 Q817:R817 Q819:R819 Q821:R824 Q826:R826 Q828:R828 Q831:R831 Q834:R837 Q840:R840 Q847:R849 Q851:R851 Q856:R856 Q858:R858 Q860:R860 Q864:R864 Q867:R867 Q869:R870 Q873:R873 Q877:R877 Q880:R880 Q883:R884 Q887:R887 Q889:R889 Q893:R893 Q896:R898 Q901:R901 Q904:R904 Q907:R907 Q911:R911 Q914:R914 Q917:R917 Q921:R921 Q924:R925 Q927:R927 Q930:R930 Q932:R932 Q936:R936 Q939:R939 Q942:R945 Q947:R947 Q950:R950 Q952:R952 Q955:R955 Q959:R959 Q962:R962 Q966:R967 Q970:R970 Q973:R976 Q978:R979 Q983:R983 Q987:R987 Q989:R989 Q995:R995 Q999:R999 Q1003:R1003 Q1005:R1006 Q1009:R1009 Q1011:R1012 Q1015:R1015 Q1018:R1018 Q1020:R1020 Q1024:R1024 Q1027:R1027 Q1032:R1034 Q1037:R1040 Q1044:R1044 Q1047:R1049 Q1051:R1051 Q1054:R1055 Q1057:R1060 Q1062:R1062 Q1065:R1067 Q1070:R1070 Q1072:R1072 Q1075:R1077 Q1079:R1079 Q1081:R1084 Q1086:R1086 Q1090:R1090 Q1095:R1095 Q1098:R1098 Q1101:R1103 Q1105:R1106 Q1109:R1110 Q1114:R1114 Q1118:R1118 Q1122:R1122 Q1126:R1126 Q1129:R1130 Q1133:R1133 Q1135:R1135 Q1137:R1137 Q1139:R1141 Q1144:R1146 Q1148:R1148 Q1151:R1154 Q1156:R1156 Q1158:R1159 Q1164:R1164 Q1167:R1167 Q1170:R1170 Q1172:R1172 Q1176:R1176 Q1179:R1180 Q1183:R1184 Q1186:R1186 Q1188:R1188 Q1191:R1191 Q1194:R1196 Q1198:R1203 Q1206:R1207 Q1210:R1212">
    <cfRule type="cellIs" dxfId="286" priority="994" operator="equal">
      <formula>"x"</formula>
    </cfRule>
  </conditionalFormatting>
  <conditionalFormatting sqref="Q71:R71 Q85:R85 Q107:R107 Q160:R160 Q162:R162 Q201:R201 Q257:R257 Q261:R261 Q288:R288 Q370:R370 Q373:R373 Q376:R376 Q383:R383 Q387:R387 Q441:R441 Q470:R470 Q482:R482 Q487:R487 Q491:R491 Q505:R505 Q528:R528 Q532:R532 Q536:R536 Q589:R589 Q631:R631 Q666:R666 Q669:R669 Q671:R671 Q691:R691 Q695:R695 Q740:R740 Q816:R816 Q820:R820 Q825:R825 Q827:R827 Q838:R838 Q850:R850 Q859:R859 Q895:R895 Q928:R928 Q986:R986 Q990:R990 Q1030:R1030 Q1036:R1036 Q1068:R1068 Q1074:R1074 Q1100:R1100 Q1104:R1104 Q1134:R1134 Q1138:R1138 Q1150:R1150 Q1157:R1157 Q1166:R1166 Q1193:R1193 Q1197:R1197 Q1213:R1213 Q29:R29 Q31:R32 Q39:R40 Q45:R45 Q53:R53 Q55:R55 Q63:R63 Q65:R65 Q67:R69 Q80:R80 Q91:R92 Q103:R103 Q111:R111 Q115:R115 Q130:R130 Q133:R134 Q136:R137 Q140:R140 Q144:R144 Q148:R149 Q151:R152 Q155:R157 Q165:R166 Q168:R169 Q171:R172 Q174:R174 Q180:R180 Q184:R185 Q187:R188 Q190:R191 Q194:R196 Q203:R204 Q206:R208 Q210:R212 Q214:R216 Q218:R220 Q224:R224 Q227:R227 Q229:R231 Q235:R235 Q237:R238 Q240:R241 Q243:R245 Q248:R249 Q253:R254 Q259:R259 Q271:R272 Q274:R276 Q279:R280 Q282:R284 Q286:R286 Q295:R295 Q299:R300 Q302:R304 Q306:R308 Q310:R312 Q314:R315 Q318:R318 Q321:R322 Q324:R324 Q327:R327 Q335:R336 Q338:R339 Q344:R344 Q346:R347 Q349:R350 Q355:R356 Q358:R360 Q362:R364 Q385:R385 Q390:R390 Q393:R393 Q395:R396 Q403:R403 Q411:R412 Q414:R416 Q418:R419 Q421:R421 Q423:R424 Q426:R428 Q430:R432 Q434:R434 Q438:R439 Q449:R450 Q452:R457 Q493:R493 Q498:R498 Q500:R501 Q507:R508 Q510:R513 Q518:R518 Q521:R521 Q523:R525 Q530:R530 Q543:R543 Q545:R547 Q549:R550 Q556:R557 Q563:R563 Q565:R566 Q575:R576 Q600:R601 Q603:R603 Q605:R606 Q611:R613 Q615:R617 Q619:R620 Q625:R625 Q627:R627 Q638:R638 Q640:R642 Q644:R644 Q646:R647 Q649:R653 Q655:R656 Q661:R662 Q675:R676 Q679:R683 Q687:R687 Q689:R689 Q698:R699 Q702:R704 Q706:R708 Q710:R713 Q715:R716 Q720:R721 Q723:R724 Q726:R726 Q728:R729 Q731:R732 Q737:R737 Q743:R744 Q746:R748 Q750:R751 Q754:R755 Q757:R757 Q761:R762 Q766:R767 Q769:R770 Q772:R772 Q778:R779 Q781:R783 Q785:R787 Q789:R791 Q793:R794 Q796:R798 Q812:R812 Q818:R818 Q829:R830 Q832:R833 Q842:R846 Q852:R855 Q857:R857 Q861:R863 Q865:R866 Q872:R872 Q874:R876 Q878:R879 Q881:R882 Q885:R886 Q899:R900 Q902:R903 Q909:R910 Q912:R913 Q915:R916 Q918:R920 Q922:R923 Q934:R935 Q937:R938 Q940:R940 Q946:R946 Q948:R949 Q951:R951 Q953:R954 Q956:R958 Q964:R965 Q968:R969 Q971:R972 Q977:R977 Q984:R984 Q988:R988 Q992:R992 Q994:R994 Q996:R998 Q1000:R1001 Q1007:R1008 Q1010:R1010 Q1013:R1014 Q1016:R1017 Q1022:R1023 Q1025:R1026 Q1046:R1046 Q1050:R1050 Q1052:R1053 Q1056:R1056 Q1061:R1061 Q1063:R1064 Q1071:R1071 Q1078:R1078 Q1080:R1080 Q1085:R1085 Q1087:R1089 Q1091:R1092 Q1107:R1108 Q1111:R1113 Q1115:R1117 Q1119:R1121 Q1123:R1125 Q1127:R1128 Q1131:R1132 Q1136:R1136 Q1142:R1143 Q1155:R1155 Q1160:R1161 Q1171:R1171 Q1174:R1175 Q1177:R1178 Q1181:R1182 Q1185:R1185 Q1187:R1187 Q1205:R1205 Q1209:R1209 Q14:R14 Q20:R21 Q23:R24">
    <cfRule type="cellIs" dxfId="285" priority="990" operator="equal">
      <formula>"N"</formula>
    </cfRule>
    <cfRule type="cellIs" dxfId="284" priority="991" operator="equal">
      <formula>"O"</formula>
    </cfRule>
    <cfRule type="cellIs" dxfId="283" priority="992" operator="equal">
      <formula>"D"</formula>
    </cfRule>
    <cfRule type="cellIs" dxfId="282" priority="993" operator="equal">
      <formula>"R"</formula>
    </cfRule>
  </conditionalFormatting>
  <conditionalFormatting sqref="X71:Y71 X85:Y85 X107:Y107 X257:Y257 X261:Y261 X288:Y288 X370:Y370 X373:Y373 X376:Y376 X383:Y383 X387:Y387 X441:Y441 X482:Y482 X487:Y487 X491:Y491 X589:Y589 X631:Y631 X666:Y666 X669:Y669 X671:Y671 X691:Y691 X695:Y695 X740:Y740 X816:Y816 X820:Y820 X825:Y825 X827:Y827 X838:Y838 X850:Y850 X859:Y859 X895:Y895 X928:Y928 X986:Y986 X990:Y990 X1030:Y1030 X1036:Y1036 X1068:Y1068 X1074:Y1074 X1100:Y1100 X1104:Y1104 X1134:Y1134 X1138:Y1138 X1150:Y1150 X1157:Y1157 X1166:Y1166 X1193:Y1193 X1197:Y1197 X1213:Y1213 X29:Y29 X31:Y32 X39:Y40 X45:Y45 X53:Y53 X55:Y55 X63:Y63 X65:Y65 X67:Y69 X80:Y80 X91:Y92 X103:Y103 X111:Y111 X115:Y115 X229:Y231 X259:Y259 X271:Y272 X274:Y276 X279:Y280 X282:Y284 X286:Y286 X295:Y295 X299:Y300 X302:Y304 X306:Y308 X310:Y312 X314:Y315 X318:Y318 X321:Y322 X324:Y324 X327:Y327 X335:Y336 X338:Y339 X355:Y356 X358:Y360 X362:Y364 X385:Y385 X390:Y390 X393:Y393 X395:Y396 X403:Y403 X411:Y412 X414:Y416 X418:Y419 X421:Y421 X423:Y424 X426:Y428 X434:Y434 X438:Y439 X449:Y450 X452:Y457 X493:Y493 X498:Y498 X500:Y501 X556:Y557 X563:Y563 X565:Y566 X575:Y576 X600:Y601 X603:Y603 X605:Y606 X611:Y613 X615:Y617 X619:Y620 X625:Y625 X627:Y627 X638:Y638 X640:Y642 X644:Y644 X646:Y647 X649:Y653 X655:Y656 X661:Y662 X675:Y676 X679:Y683 X687:Y687 X689:Y689 X698:Y699 X702:Y704 X706:Y708 X710:Y713 X715:Y716 X720:Y721 X723:Y724 X726:Y726 X728:Y729 X731:Y732 X737:Y737 X743:Y744 X746:Y748 X750:Y751 X754:Y755 X757:Y757 X761:Y762 X766:Y767 X769:Y770 X772:Y772 X778:Y779 X781:Y783 X785:Y787 X789:Y791 X793:Y794 X796:Y798 X812:Y812 X818:Y818 X829:Y830 X832:Y833 X842:Y846 X852:Y855 X857:Y857 X861:Y863 X865:Y866 X872:Y872 X874:Y876 X878:Y879 X881:Y882 X885:Y886 X899:Y900 X902:Y903 X909:Y910 X912:Y913 X915:Y916 X918:Y920 X922:Y923 X934:Y935 X937:Y938 X940:Y940 X946:Y946 X948:Y949 X951:Y951 X953:Y954 X956:Y958 X964:Y965 X968:Y969 X971:Y972 X977:Y977 X984:Y984 X988:Y988 X992:Y992 X994:Y994 X996:Y998 X1000:Y1001 X1007:Y1008 X1010:Y1010 X1013:Y1014 X1016:Y1017 X1022:Y1023 X1025:Y1026 X1046:Y1046 X1050:Y1050 X1052:Y1053 X1056:Y1056 X1061:Y1061 X1063:Y1064 X1071:Y1071 X1078:Y1078 X1080:Y1080 X1085:Y1085 X1087:Y1089 X1091:Y1092 X1107:Y1108 X1111:Y1113 X1115:Y1117 X1119:Y1121 X1123:Y1125 X1127:Y1128 X1131:Y1132 X1136:Y1136 X1142:Y1143 X1155:Y1155 X1160:Y1161 X1171:Y1171 X1174:Y1175 X1177:Y1178 X1181:Y1182 X1185:Y1185 X1187:Y1187 X1205:Y1205 X1209:Y1209 X14:Y14 X20:Y21 X23:Y24 X136:Y137 X140:Y140 X144:Y144 X148:Y149 X151:Y152 X155:Y157 X160:Y160 X162:Y162 X165:Y166 X168:Y169 X171:Y172 X174:Y174 X180:Y180 X184:Y185 X187:Y188 X190:Y191 X194:Y196 X201:Y201 X203:Y204 X206:Y208 X210:Y212 X214:Y216 X218:Y220 X224:Y224 X227:Y227 X235:Y235 X237:Y238 X240:Y241 X243:Y245 X248:Y249 X253:Y254 X344:Y344 X346:Y347 X349:Y350 X430:Y432 X470:Y470 X505:Y505 X507:Y508 X510:Y513 X518:Y518 X521:Y521 X523:Y525 X528:Y528 X530:Y530 X532:Y532 X536:Y536 X543:Y543 X545:Y547 X549:Y550 X130:Y130 X133:Y134">
    <cfRule type="cellIs" dxfId="281" priority="825" operator="equal">
      <formula>"x"</formula>
    </cfRule>
  </conditionalFormatting>
  <conditionalFormatting sqref="X12:Y12 X7:Y7 X5:Y5 X15:Y19 X22:Y22 X25:Y28 X30:Y30 X33:Y34 X36:Y37 X41:Y44 X46:Y52 X54:Y54 X56:Y58 X61:Y61 X70:Y70 X81:Y81 X83:Y83 X90:Y90 X94:Y94 X96:Y96 X102:Y102 X104:Y106 X108:Y110 X112:Y113 X122:Y123 X135:Y135 X138:Y139 X141:Y143 X145:Y147 X150:Y150 X153:Y154 X158:Y159 X161:Y161 X163:Y164 X167:Y167 X170:Y170 X173:Y173 X175:Y179 X181:Y183 X186:Y186 X189:Y189 X192:Y193 X197:Y200 X202:Y202 X205:Y205 X209:Y209 X213:Y213 X217:Y217 X221:Y223 X225:Y226 X228:Y228 X232:Y234 X236:Y236 X239:Y239 X242:Y242 X246:Y247 X250:Y250 X252:Y252 X255:Y256 X258:Y258 X260:Y260 X262:Y263 X265:Y265 X267:Y267 X269:Y269 X273:Y273 X277:Y278 X281:Y281 X292:Y292 X297:Y297 X301:Y301 X305:Y305 X309:Y309 X313:Y313 X316:Y317 X319:Y320 X323:Y323 X325:Y326 X328:Y333 X337:Y337 X342:Y342 X345:Y345 X348:Y348 X353:Y353 X357:Y357 X361:Y361 X365:Y367 X371:Y372 X378:Y378 X381:Y381 X384:Y384 X386:Y386 X388:Y389 X391:Y392 X394:Y394 X401:Y401 X406:Y407 X409:Y409 X413:Y413 X417:Y417 X425:Y425 X429:Y429 X433:Y433 X435:Y437 X440:Y440 X442:Y442 X444:Y444 X446:Y447 X451:Y451 X458:Y461 X463:Y463 X465:Y468 X471:Y474 X476:Y476 X478:Y479 X481:Y481 X483:Y483 X485:Y485 X488:Y488 X492:Y492 X494:Y497 X499:Y499 X502:Y503 X506:Y506 X509:Y509 X514:Y514 X516:Y516 X519:Y520 X522:Y522 X526:Y527 X529:Y529 X531:Y531 X534:Y534 X537:Y542 X544:Y544 X548:Y548 X551:Y555 X558:Y560 X564:Y564 X567:Y568 X570:Y570 X572:Y573 X577:Y584 X588:Y588 X593:Y595 X597:Y598 X602:Y602 X604:Y604 X607:Y610 X614:Y614 X618:Y618 X623:Y623 X626:Y626 X629:Y630 X632:Y632 X634:Y634 X636:Y637 X639:Y639 X643:Y643 X645:Y645 X648:Y648 X654:Y654 X657:Y657 X659:Y659 X663:Y665 X667:Y668 X670:Y670 X672:Y673 X677:Y678 X684:Y686 X688:Y688 X690:Y690 X692:Y694 X696:Y697 X700:Y701 X705:Y705 X709:Y709 X714:Y714 X717:Y718 X722:Y722 X725:Y725 X727:Y727 X730:Y730 X733:Y733 X736:Y736 X738:Y738 X741:Y742 X745:Y745 X749:Y749 X752:Y753 X756:Y756 X758:Y760 X763:Y765 X768:Y768 X771:Y771 X773:Y774 X776:Y776 X780:Y780 X784:Y784 X788:Y788 X792:Y792 X795:Y795 X799:Y804 X806:Y807 X809:Y809 X813:Y815 X817:Y817 X819:Y819 X821:Y824 X826:Y826 X828:Y828 X831:Y831 X834:Y837 X840:Y840 X847:Y849 X851:Y851 X856:Y856 X858:Y858 X860:Y860 X864:Y864 X867:Y867 X869:Y870 X873:Y873 X877:Y877 X880:Y880 X883:Y884 X887:Y887 X889:Y889 X893:Y893 X896:Y898 X901:Y901 X904:Y904 X907:Y907 X911:Y911 X914:Y914 X917:Y917 X921:Y921 X924:Y925 X927:Y927 X930:Y930 X932:Y932 X936:Y936 X939:Y939 X942:Y945 X947:Y947 X950:Y950 X952:Y952 X955:Y955 X959:Y959 X962:Y962 X966:Y967 X970:Y970 X973:Y976 X978:Y979 X983:Y983 X987:Y987 X989:Y989 X995:Y995 X999:Y999 X1003:Y1003 X1005:Y1006 X1009:Y1009 X1011:Y1012 X1015:Y1015 X1018:Y1018 X1020:Y1020 X1024:Y1024 X1027:Y1027 X1032:Y1034 X1037:Y1040 X1044:Y1044 X1047:Y1049 X1051:Y1051 X1054:Y1055 X1057:Y1060 X1062:Y1062 X1065:Y1067 X1070:Y1070 X1072:Y1072 X1075:Y1077 X1079:Y1079 X1081:Y1084 X1086:Y1086 X1090:Y1090 X1095:Y1095 X1098:Y1098 X1101:Y1103 X1105:Y1106 X1109:Y1110 X1114:Y1114 X1118:Y1118 X1122:Y1122 X1126:Y1126 X1129:Y1130 X1133:Y1133 X1135:Y1135 X1137:Y1137 X1139:Y1141 X1144:Y1146 X1148:Y1148 X1151:Y1154 X1156:Y1156 X1158:Y1159 X1164:Y1164 X1167:Y1167 X1170:Y1170 X1172:Y1172 X1176:Y1176 X1179:Y1180 X1183:Y1184 X1186:Y1186 X1188:Y1188 X1191:Y1191 X1194:Y1196 X1198:Y1203 X1206:Y1207 X1210:Y1212">
    <cfRule type="cellIs" dxfId="280" priority="831" operator="equal">
      <formula>"N"</formula>
    </cfRule>
    <cfRule type="cellIs" dxfId="279" priority="832" operator="equal">
      <formula>"O"</formula>
    </cfRule>
    <cfRule type="cellIs" dxfId="278" priority="833" operator="equal">
      <formula>"D"</formula>
    </cfRule>
    <cfRule type="cellIs" dxfId="277" priority="834" operator="equal">
      <formula>"R"</formula>
    </cfRule>
  </conditionalFormatting>
  <conditionalFormatting sqref="X12:Y12 X7:Y7 X5:Y5 X15:Y19 X22:Y22 X25:Y28 X30:Y30 X33:Y34 X36:Y37 X41:Y44 X46:Y52 X54:Y54 X56:Y58 X61:Y61 X70:Y70 X81:Y81 X83:Y83 X90:Y90 X94:Y94 X96:Y96 X102:Y102 X104:Y106 X108:Y110 X112:Y113 X122:Y123 X135:Y135 X138:Y139 X141:Y143 X145:Y147 X150:Y150 X153:Y154 X158:Y159 X161:Y161 X163:Y164 X167:Y167 X170:Y170 X173:Y173 X175:Y179 X181:Y183 X186:Y186 X189:Y189 X192:Y193 X197:Y200 X202:Y202 X205:Y205 X209:Y209 X213:Y213 X217:Y217 X221:Y223 X225:Y226 X228:Y228 X232:Y234 X236:Y236 X239:Y239 X242:Y242 X246:Y247 X250:Y250 X252:Y252 X255:Y256 X258:Y258 X260:Y260 X262:Y263 X265:Y265 X267:Y267 X269:Y269 X273:Y273 X277:Y278 X281:Y281 X292:Y292 X297:Y297 X301:Y301 X305:Y305 X309:Y309 X313:Y313 X316:Y317 X319:Y320 X323:Y323 X325:Y326 X328:Y333 X337:Y337 X342:Y342 X345:Y345 X348:Y348 X353:Y353 X357:Y357 X361:Y361 X365:Y367 X371:Y372 X378:Y378 X381:Y381 X384:Y384 X386:Y386 X388:Y389 X391:Y392 X394:Y394 X401:Y401 X406:Y407 X409:Y409 X413:Y413 X417:Y417 X425:Y425 X429:Y429 X433:Y433 X435:Y437 X440:Y440 X442:Y442 X444:Y444 X446:Y447 X451:Y451 X458:Y461 X463:Y463 X465:Y468 X471:Y474 X476:Y476 X478:Y479 X481:Y481 X483:Y483 X485:Y485 X488:Y488 X492:Y492 X494:Y497 X499:Y499 X502:Y503 X506:Y506 X509:Y509 X514:Y514 X516:Y516 X519:Y520 X522:Y522 X526:Y527 X529:Y529 X531:Y531 X534:Y534 X537:Y542 X544:Y544 X548:Y548 X551:Y555 X558:Y560 X564:Y564 X567:Y568 X570:Y570 X572:Y573 X577:Y584 X588:Y588 X593:Y595 X597:Y598 X602:Y602 X604:Y604 X607:Y610 X614:Y614 X618:Y618 X623:Y623 X626:Y626 X629:Y630 X632:Y632 X634:Y634 X636:Y637 X639:Y639 X643:Y643 X645:Y645 X648:Y648 X654:Y654 X657:Y657 X659:Y659 X663:Y665 X667:Y668 X670:Y670 X672:Y673 X677:Y678 X684:Y686 X688:Y688 X690:Y690 X692:Y694 X696:Y697 X700:Y701 X705:Y705 X709:Y709 X714:Y714 X717:Y718 X722:Y722 X725:Y725 X727:Y727 X730:Y730 X733:Y733 X736:Y736 X738:Y738 X741:Y742 X745:Y745 X749:Y749 X752:Y753 X756:Y756 X758:Y760 X763:Y765 X768:Y768 X771:Y771 X773:Y774 X776:Y776 X780:Y780 X784:Y784 X788:Y788 X792:Y792 X795:Y795 X799:Y804 X806:Y807 X809:Y809 X813:Y815 X817:Y817 X819:Y819 X821:Y824 X826:Y826 X828:Y828 X831:Y831 X834:Y837 X840:Y840 X847:Y849 X851:Y851 X856:Y856 X858:Y858 X860:Y860 X864:Y864 X867:Y867 X869:Y870 X873:Y873 X877:Y877 X880:Y880 X883:Y884 X887:Y887 X889:Y889 X893:Y893 X896:Y898 X901:Y901 X904:Y904 X907:Y907 X911:Y911 X914:Y914 X917:Y917 X921:Y921 X924:Y925 X927:Y927 X930:Y930 X932:Y932 X936:Y936 X939:Y939 X942:Y945 X947:Y947 X950:Y950 X952:Y952 X955:Y955 X959:Y959 X962:Y962 X966:Y967 X970:Y970 X973:Y976 X978:Y979 X983:Y983 X987:Y987 X989:Y989 X995:Y995 X999:Y999 X1003:Y1003 X1005:Y1006 X1009:Y1009 X1011:Y1012 X1015:Y1015 X1018:Y1018 X1020:Y1020 X1024:Y1024 X1027:Y1027 X1032:Y1034 X1037:Y1040 X1044:Y1044 X1047:Y1049 X1051:Y1051 X1054:Y1055 X1057:Y1060 X1062:Y1062 X1065:Y1067 X1070:Y1070 X1072:Y1072 X1075:Y1077 X1079:Y1079 X1081:Y1084 X1086:Y1086 X1090:Y1090 X1095:Y1095 X1098:Y1098 X1101:Y1103 X1105:Y1106 X1109:Y1110 X1114:Y1114 X1118:Y1118 X1122:Y1122 X1126:Y1126 X1129:Y1130 X1133:Y1133 X1135:Y1135 X1137:Y1137 X1139:Y1141 X1144:Y1146 X1148:Y1148 X1151:Y1154 X1156:Y1156 X1158:Y1159 X1164:Y1164 X1167:Y1167 X1170:Y1170 X1172:Y1172 X1176:Y1176 X1179:Y1180 X1183:Y1184 X1186:Y1186 X1188:Y1188 X1191:Y1191 X1194:Y1196 X1198:Y1203 X1206:Y1207 X1210:Y1212">
    <cfRule type="cellIs" dxfId="276" priority="830" operator="equal">
      <formula>"x"</formula>
    </cfRule>
  </conditionalFormatting>
  <conditionalFormatting sqref="X71:Y71 X85:Y85 X107:Y107 X160:Y160 X162:Y162 X201:Y201 X257:Y257 X261:Y261 X288:Y288 X370:Y370 X373:Y373 X376:Y376 X383:Y383 X387:Y387 X441:Y441 X470:Y470 X482:Y482 X487:Y487 X491:Y491 X505:Y505 X528:Y528 X532:Y532 X536:Y536 X589:Y589 X631:Y631 X666:Y666 X669:Y669 X671:Y671 X691:Y691 X695:Y695 X740:Y740 X816:Y816 X820:Y820 X825:Y825 X827:Y827 X838:Y838 X850:Y850 X859:Y859 X895:Y895 X928:Y928 X986:Y986 X990:Y990 X1030:Y1030 X1036:Y1036 X1068:Y1068 X1074:Y1074 X1100:Y1100 X1104:Y1104 X1134:Y1134 X1138:Y1138 X1150:Y1150 X1157:Y1157 X1166:Y1166 X1193:Y1193 X1197:Y1197 X1213:Y1213 X29:Y29 X31:Y32 X39:Y40 X45:Y45 X53:Y53 X55:Y55 X63:Y63 X65:Y65 X67:Y69 X80:Y80 X91:Y92 X103:Y103 X111:Y111 X115:Y115 X130:Y130 X133:Y134 X136:Y137 X140:Y140 X144:Y144 X148:Y149 X151:Y152 X155:Y157 X165:Y166 X168:Y169 X171:Y172 X174:Y174 X180:Y180 X184:Y185 X187:Y188 X190:Y191 X194:Y196 X203:Y204 X206:Y208 X210:Y212 X214:Y216 X218:Y220 X224:Y224 X227:Y227 X229:Y231 X235:Y235 X237:Y238 X240:Y241 X243:Y245 X248:Y249 X253:Y254 X259:Y259 X271:Y272 X274:Y276 X279:Y280 X282:Y284 X286:Y286 X295:Y295 X299:Y300 X302:Y304 X306:Y308 X310:Y312 X314:Y315 X318:Y318 X321:Y322 X324:Y324 X327:Y327 X335:Y336 X338:Y339 X344:Y344 X346:Y347 X349:Y350 X355:Y356 X358:Y360 X362:Y364 X385:Y385 X390:Y390 X393:Y393 X395:Y396 X403:Y403 X411:Y412 X414:Y416 X418:Y419 X421:Y421 X423:Y424 X426:Y428 X430:Y432 X434:Y434 X438:Y439 X449:Y450 X452:Y457 X493:Y493 X498:Y498 X500:Y501 X507:Y508 X510:Y513 X518:Y518 X521:Y521 X523:Y525 X530:Y530 X543:Y543 X545:Y547 X549:Y550 X556:Y557 X563:Y563 X565:Y566 X575:Y576 X600:Y601 X603:Y603 X605:Y606 X611:Y613 X615:Y617 X619:Y620 X625:Y625 X627:Y627 X638:Y638 X640:Y642 X644:Y644 X646:Y647 X649:Y653 X655:Y656 X661:Y662 X675:Y676 X679:Y683 X687:Y687 X689:Y689 X698:Y699 X702:Y704 X706:Y708 X710:Y713 X715:Y716 X720:Y721 X723:Y724 X726:Y726 X728:Y729 X731:Y732 X737:Y737 X743:Y744 X746:Y748 X750:Y751 X754:Y755 X757:Y757 X761:Y762 X766:Y767 X769:Y770 X772:Y772 X778:Y779 X781:Y783 X785:Y787 X789:Y791 X793:Y794 X796:Y798 X812:Y812 X818:Y818 X829:Y830 X832:Y833 X842:Y846 X852:Y855 X857:Y857 X861:Y863 X865:Y866 X872:Y872 X874:Y876 X878:Y879 X881:Y882 X885:Y886 X899:Y900 X902:Y903 X909:Y910 X912:Y913 X915:Y916 X918:Y920 X922:Y923 X934:Y935 X937:Y938 X940:Y940 X946:Y946 X948:Y949 X951:Y951 X953:Y954 X956:Y958 X964:Y965 X968:Y969 X971:Y972 X977:Y977 X984:Y984 X988:Y988 X992:Y992 X994:Y994 X996:Y998 X1000:Y1001 X1007:Y1008 X1010:Y1010 X1013:Y1014 X1016:Y1017 X1022:Y1023 X1025:Y1026 X1046:Y1046 X1050:Y1050 X1052:Y1053 X1056:Y1056 X1061:Y1061 X1063:Y1064 X1071:Y1071 X1078:Y1078 X1080:Y1080 X1085:Y1085 X1087:Y1089 X1091:Y1092 X1107:Y1108 X1111:Y1113 X1115:Y1117 X1119:Y1121 X1123:Y1125 X1127:Y1128 X1131:Y1132 X1136:Y1136 X1142:Y1143 X1155:Y1155 X1160:Y1161 X1171:Y1171 X1174:Y1175 X1177:Y1178 X1181:Y1182 X1185:Y1185 X1187:Y1187 X1205:Y1205 X1209:Y1209 X14:Y14 X20:Y21 X23:Y24">
    <cfRule type="cellIs" dxfId="275" priority="826" operator="equal">
      <formula>"N"</formula>
    </cfRule>
    <cfRule type="cellIs" dxfId="274" priority="827" operator="equal">
      <formula>"O"</formula>
    </cfRule>
    <cfRule type="cellIs" dxfId="273" priority="828" operator="equal">
      <formula>"D"</formula>
    </cfRule>
    <cfRule type="cellIs" dxfId="272" priority="829" operator="equal">
      <formula>"R"</formula>
    </cfRule>
  </conditionalFormatting>
  <conditionalFormatting sqref="AE71:AF71 AE85:AF85 AE107:AF107 AE257:AF257 AE261:AF261 AE288:AF288 AE370:AF370 AE373:AF373 AE376:AF376 AE383:AF383 AE387:AF387 AE441:AF441 AE482:AF482 AE487:AF487 AE491:AF491 AE589:AF589 AE631:AF631 AE666:AF666 AE669:AF669 AE671:AF671 AE691:AF691 AE695:AF695 AE740:AF740 AE816:AF816 AE820:AF820 AE825:AF825 AE827:AF827 AE838:AF838 AE850:AF850 AE859:AF859 AE895:AF895 AE928:AF928 AE986:AF986 AE990:AF990 AE1030:AF1030 AE1036:AF1036 AE1068:AF1068 AE1074:AF1074 AE1100:AF1100 AE1104:AF1104 AE1134:AF1134 AE1138:AF1138 AE1150:AF1150 AE1157:AF1157 AE1166:AF1166 AE1193:AF1193 AE1197:AF1197 AE1213:AF1213 AE29:AF29 AE31:AF32 AE39:AF40 AE45:AF45 AE53:AF53 AE55:AF55 AE63:AF63 AE65:AF65 AE67:AF69 AE80:AF80 AE91:AF92 AE103:AF103 AE111:AF111 AE115:AF115 AE229:AF231 AE259:AF259 AE271:AF272 AE274:AF276 AE279:AF280 AE282:AF284 AE286:AF286 AE295:AF295 AE299:AF300 AE302:AF304 AE306:AF308 AE310:AF312 AE314:AF315 AE318:AF318 AE321:AF322 AE324:AF324 AE327:AF327 AE335:AF336 AE338:AF339 AE355:AF356 AE358:AF360 AE362:AF364 AE385:AF385 AE390:AF390 AE393:AF393 AE395:AF396 AE403:AF403 AE411:AF412 AE414:AF416 AE418:AF419 AE421:AF421 AE423:AF424 AE426:AF428 AE434:AF434 AE438:AF439 AE449:AF450 AE452:AF457 AE493:AF493 AE498:AF498 AE500:AF501 AE556:AF557 AE563:AF563 AE565:AF566 AE575:AF576 AE600:AF601 AE603:AF603 AE605:AF606 AE611:AF613 AE615:AF617 AE619:AF620 AE625:AF625 AE627:AF627 AE638:AF638 AE640:AF642 AE644:AF644 AE646:AF647 AE649:AF653 AE655:AF656 AE661:AF662 AE675:AF676 AE679:AF683 AE687:AF687 AE689:AF689 AE698:AF699 AE702:AF704 AE706:AF708 AE710:AF713 AE715:AF716 AE720:AF721 AE723:AF724 AE726:AF726 AE728:AF729 AE731:AF732 AE737:AF737 AE743:AF744 AE746:AF748 AE750:AF751 AE754:AF755 AE757:AF757 AE761:AF762 AE766:AF767 AE769:AF770 AE772:AF772 AE778:AF779 AE781:AF783 AE785:AF787 AE789:AF791 AE793:AF794 AE796:AF798 AE812:AF812 AE818:AF818 AE829:AF830 AE832:AF833 AE842:AF846 AE852:AF855 AE857:AF857 AE861:AF863 AE865:AF866 AE872:AF872 AE874:AF876 AE878:AF879 AE881:AF882 AE885:AF886 AE899:AF900 AE902:AF903 AE909:AF910 AE912:AF913 AE915:AF916 AE918:AF920 AE922:AF923 AE934:AF935 AE937:AF938 AE940:AF940 AE946:AF946 AE948:AF949 AE951:AF951 AE953:AF954 AE956:AF958 AE964:AF965 AE968:AF969 AE971:AF972 AE977:AF977 AE984:AF984 AE988:AF988 AE992:AF992 AE994:AF994 AE996:AF998 AE1000:AF1001 AE1007:AF1008 AE1010:AF1010 AE1013:AF1014 AE1016:AF1017 AE1022:AF1023 AE1025:AF1026 AE1046:AF1046 AE1050:AF1050 AE1052:AF1053 AE1056:AF1056 AE1061:AF1061 AE1063:AF1064 AE1071:AF1071 AE1078:AF1078 AE1080:AF1080 AE1085:AF1085 AE1087:AF1089 AE1091:AF1092 AE1107:AF1108 AE1111:AF1113 AE1115:AF1117 AE1119:AF1121 AE1123:AF1125 AE1127:AF1128 AE1131:AF1132 AE1136:AF1136 AE1142:AF1143 AE1155:AF1155 AE1160:AF1161 AE1171:AF1171 AE1174:AF1175 AE1177:AF1178 AE1181:AF1182 AE1185:AF1185 AE1187:AF1187 AE1205:AF1205 AE1209:AF1209 AE14:AF14 AE20:AF21 AE23:AF24 AE136:AF137 AE140:AF140 AE144:AF144 AE148:AF149 AE151:AF152 AE155:AF157 AE160:AF160 AE162:AF162 AE165:AF166 AE168:AF169 AE171:AF172 AE174:AF174 AE180:AF180 AE184:AF185 AE187:AF188 AE190:AF191 AE194:AF196 AE201:AF201 AE203:AF204 AE206:AF208 AE210:AF212 AE214:AF216 AE218:AF220 AE224:AF224 AE227:AF227 AE235:AF235 AE237:AF238 AE240:AF241 AE243:AF245 AE248:AF249 AE253:AF254 AE344:AF344 AE346:AF347 AE349:AF350 AE430:AF432 AE470:AF470 AE505:AF505 AE507:AF508 AE510:AF513 AE518:AF518 AE521:AF521 AE523:AF525 AE528:AF528 AE530:AF530 AE532:AF532 AE536:AF536 AE543:AF543 AE545:AF547 AE549:AF550 AE130:AF130 AE133:AF134">
    <cfRule type="cellIs" dxfId="271" priority="661" operator="equal">
      <formula>"x"</formula>
    </cfRule>
  </conditionalFormatting>
  <conditionalFormatting sqref="AE12:AF12 AE7:AF7 AE5:AF5 AE15:AF19 AE22:AF22 AE25:AF28 AE30:AF30 AE33:AF34 AE36:AF37 AE41:AF44 AE46:AF52 AE54:AF54 AE56:AF58 AE61:AF61 AE70:AF70 AE81:AF81 AE83:AF83 AE90:AF90 AE94:AF94 AE96:AF96 AE102:AF102 AE104:AF106 AE108:AF110 AE112:AF113 AE122:AF123 AE135:AF135 AE138:AF139 AE141:AF143 AE145:AF147 AE150:AF150 AE153:AF154 AE158:AF159 AE161:AF161 AE163:AF164 AE167:AF167 AE170:AF170 AE173:AF173 AE175:AF179 AE181:AF183 AE186:AF186 AE189:AF189 AE192:AF193 AE197:AF200 AE202:AF202 AE205:AF205 AE209:AF209 AE213:AF213 AE217:AF217 AE221:AF223 AE225:AF226 AE228:AF228 AE232:AF234 AE236:AF236 AE239:AF239 AE242:AF242 AE246:AF247 AE250:AF250 AE252:AF252 AE255:AF256 AE258:AF258 AE260:AF260 AE262:AF263 AE265:AF265 AE267:AF267 AE269:AF269 AE273:AF273 AE277:AF278 AE281:AF281 AE292:AF292 AE297:AF297 AE301:AF301 AE305:AF305 AE309:AF309 AE313:AF313 AE316:AF317 AE319:AF320 AE323:AF323 AE325:AF326 AE328:AF333 AE337:AF337 AE342:AF342 AE345:AF345 AE348:AF348 AE353:AF353 AE357:AF357 AE361:AF361 AE365:AF367 AE371:AF372 AE378:AF378 AE381:AF381 AE384:AF384 AE386:AF386 AE388:AF389 AE391:AF392 AE394:AF394 AE401:AF401 AE406:AF407 AE409:AF409 AE413:AF413 AE417:AF417 AE425:AF425 AE429:AF429 AE433:AF433 AE435:AF437 AE440:AF440 AE442:AF442 AE444:AF444 AE446:AF447 AE451:AF451 AE458:AF461 AE463:AF463 AE465:AF468 AE471:AF474 AE476:AF476 AE478:AF479 AE481:AF481 AE483:AF483 AE485:AF485 AE488:AF488 AE492:AF492 AE494:AF497 AE499:AF499 AE502:AF503 AE506:AF506 AE509:AF509 AE514:AF514 AE516:AF516 AE519:AF520 AE522:AF522 AE526:AF527 AE529:AF529 AE531:AF531 AE534:AF534 AE537:AF542 AE544:AF544 AE548:AF548 AE551:AF555 AE558:AF560 AE564:AF564 AE567:AF568 AE570:AF570 AE572:AF573 AE577:AF584 AE588:AF588 AE593:AF595 AE597:AF598 AE602:AF602 AE604:AF604 AE607:AF610 AE614:AF614 AE618:AF618 AE623:AF623 AE626:AF626 AE629:AF630 AE632:AF632 AE634:AF634 AE636:AF637 AE639:AF639 AE643:AF643 AE645:AF645 AE648:AF648 AE654:AF654 AE657:AF657 AE659:AF659 AE663:AF665 AE667:AF668 AE670:AF670 AE672:AF673 AE677:AF678 AE684:AF686 AE688:AF688 AE690:AF690 AE692:AF694 AE696:AF697 AE700:AF701 AE705:AF705 AE709:AF709 AE714:AF714 AE717:AF718 AE722:AF722 AE725:AF725 AE727:AF727 AE730:AF730 AE733:AF733 AE736:AF736 AE738:AF738 AE741:AF742 AE745:AF745 AE749:AF749 AE752:AF753 AE756:AF756 AE758:AF760 AE763:AF765 AE768:AF768 AE771:AF771 AE773:AF774 AE776:AF776 AE780:AF780 AE784:AF784 AE788:AF788 AE792:AF792 AE795:AF795 AE799:AF804 AE806:AF807 AE809:AF809 AE813:AF815 AE817:AF817 AE819:AF819 AE821:AF824 AE826:AF826 AE828:AF828 AE831:AF831 AE834:AF837 AE840:AF840 AE847:AF849 AE851:AF851 AE856:AF856 AE858:AF858 AE860:AF860 AE864:AF864 AE867:AF867 AE869:AF870 AE873:AF873 AE877:AF877 AE880:AF880 AE883:AF884 AE887:AF887 AE889:AF889 AE893:AF893 AE896:AF898 AE901:AF901 AE904:AF904 AE907:AF907 AE911:AF911 AE914:AF914 AE917:AF917 AE921:AF921 AE924:AF925 AE927:AF927 AE930:AF930 AE932:AF932 AE936:AF936 AE939:AF939 AE942:AF945 AE947:AF947 AE950:AF950 AE952:AF952 AE955:AF955 AE959:AF959 AE962:AF962 AE966:AF967 AE970:AF970 AE973:AF976 AE978:AF979 AE983:AF983 AE987:AF987 AE989:AF989 AE995:AF995 AE999:AF999 AE1003:AF1003 AE1005:AF1006 AE1009:AF1009 AE1011:AF1012 AE1015:AF1015 AE1018:AF1018 AE1020:AF1020 AE1024:AF1024 AE1027:AF1027 AE1032:AF1034 AE1037:AF1040 AE1044:AF1044 AE1047:AF1049 AE1051:AF1051 AE1054:AF1055 AE1057:AF1060 AE1062:AF1062 AE1065:AF1067 AE1070:AF1070 AE1072:AF1072 AE1075:AF1077 AE1079:AF1079 AE1081:AF1084 AE1086:AF1086 AE1090:AF1090 AE1095:AF1095 AE1098:AF1098 AE1101:AF1103 AE1105:AF1106 AE1109:AF1110 AE1114:AF1114 AE1118:AF1118 AE1122:AF1122 AE1126:AF1126 AE1129:AF1130 AE1133:AF1133 AE1135:AF1135 AE1137:AF1137 AE1139:AF1141 AE1144:AF1146 AE1148:AF1148 AE1151:AF1154 AE1156:AF1156 AE1158:AF1159 AE1164:AF1164 AE1167:AF1167 AE1170:AF1170 AE1172:AF1172 AE1176:AF1176 AE1179:AF1180 AE1183:AF1184 AE1186:AF1186 AE1188:AF1188 AE1191:AF1191 AE1194:AF1196 AE1198:AF1203 AE1206:AF1207 AE1210:AF1212">
    <cfRule type="cellIs" dxfId="270" priority="667" operator="equal">
      <formula>"N"</formula>
    </cfRule>
    <cfRule type="cellIs" dxfId="269" priority="668" operator="equal">
      <formula>"O"</formula>
    </cfRule>
    <cfRule type="cellIs" dxfId="268" priority="669" operator="equal">
      <formula>"D"</formula>
    </cfRule>
    <cfRule type="cellIs" dxfId="267" priority="670" operator="equal">
      <formula>"R"</formula>
    </cfRule>
  </conditionalFormatting>
  <conditionalFormatting sqref="AE12:AF12 AE7:AF7 AE5:AF5 AE15:AF19 AE22:AF22 AE25:AF28 AE30:AF30 AE33:AF34 AE36:AF37 AE41:AF44 AE46:AF52 AE54:AF54 AE56:AF58 AE61:AF61 AE70:AF70 AE81:AF81 AE83:AF83 AE90:AF90 AE94:AF94 AE96:AF96 AE102:AF102 AE104:AF106 AE108:AF110 AE112:AF113 AE122:AF123 AE135:AF135 AE138:AF139 AE141:AF143 AE145:AF147 AE150:AF150 AE153:AF154 AE158:AF159 AE161:AF161 AE163:AF164 AE167:AF167 AE170:AF170 AE173:AF173 AE175:AF179 AE181:AF183 AE186:AF186 AE189:AF189 AE192:AF193 AE197:AF200 AE202:AF202 AE205:AF205 AE209:AF209 AE213:AF213 AE217:AF217 AE221:AF223 AE225:AF226 AE228:AF228 AE232:AF234 AE236:AF236 AE239:AF239 AE242:AF242 AE246:AF247 AE250:AF250 AE252:AF252 AE255:AF256 AE258:AF258 AE260:AF260 AE262:AF263 AE265:AF265 AE267:AF267 AE269:AF269 AE273:AF273 AE277:AF278 AE281:AF281 AE292:AF292 AE297:AF297 AE301:AF301 AE305:AF305 AE309:AF309 AE313:AF313 AE316:AF317 AE319:AF320 AE323:AF323 AE325:AF326 AE328:AF333 AE337:AF337 AE342:AF342 AE345:AF345 AE348:AF348 AE353:AF353 AE357:AF357 AE361:AF361 AE365:AF367 AE371:AF372 AE378:AF378 AE381:AF381 AE384:AF384 AE386:AF386 AE388:AF389 AE391:AF392 AE394:AF394 AE401:AF401 AE406:AF407 AE409:AF409 AE413:AF413 AE417:AF417 AE425:AF425 AE429:AF429 AE433:AF433 AE435:AF437 AE440:AF440 AE442:AF442 AE444:AF444 AE446:AF447 AE451:AF451 AE458:AF461 AE463:AF463 AE465:AF468 AE471:AF474 AE476:AF476 AE478:AF479 AE481:AF481 AE483:AF483 AE485:AF485 AE488:AF488 AE492:AF492 AE494:AF497 AE499:AF499 AE502:AF503 AE506:AF506 AE509:AF509 AE514:AF514 AE516:AF516 AE519:AF520 AE522:AF522 AE526:AF527 AE529:AF529 AE531:AF531 AE534:AF534 AE537:AF542 AE544:AF544 AE548:AF548 AE551:AF555 AE558:AF560 AE564:AF564 AE567:AF568 AE570:AF570 AE572:AF573 AE577:AF584 AE588:AF588 AE593:AF595 AE597:AF598 AE602:AF602 AE604:AF604 AE607:AF610 AE614:AF614 AE618:AF618 AE623:AF623 AE626:AF626 AE629:AF630 AE632:AF632 AE634:AF634 AE636:AF637 AE639:AF639 AE643:AF643 AE645:AF645 AE648:AF648 AE654:AF654 AE657:AF657 AE659:AF659 AE663:AF665 AE667:AF668 AE670:AF670 AE672:AF673 AE677:AF678 AE684:AF686 AE688:AF688 AE690:AF690 AE692:AF694 AE696:AF697 AE700:AF701 AE705:AF705 AE709:AF709 AE714:AF714 AE717:AF718 AE722:AF722 AE725:AF725 AE727:AF727 AE730:AF730 AE733:AF733 AE736:AF736 AE738:AF738 AE741:AF742 AE745:AF745 AE749:AF749 AE752:AF753 AE756:AF756 AE758:AF760 AE763:AF765 AE768:AF768 AE771:AF771 AE773:AF774 AE776:AF776 AE780:AF780 AE784:AF784 AE788:AF788 AE792:AF792 AE795:AF795 AE799:AF804 AE806:AF807 AE809:AF809 AE813:AF815 AE817:AF817 AE819:AF819 AE821:AF824 AE826:AF826 AE828:AF828 AE831:AF831 AE834:AF837 AE840:AF840 AE847:AF849 AE851:AF851 AE856:AF856 AE858:AF858 AE860:AF860 AE864:AF864 AE867:AF867 AE869:AF870 AE873:AF873 AE877:AF877 AE880:AF880 AE883:AF884 AE887:AF887 AE889:AF889 AE893:AF893 AE896:AF898 AE901:AF901 AE904:AF904 AE907:AF907 AE911:AF911 AE914:AF914 AE917:AF917 AE921:AF921 AE924:AF925 AE927:AF927 AE930:AF930 AE932:AF932 AE936:AF936 AE939:AF939 AE942:AF945 AE947:AF947 AE950:AF950 AE952:AF952 AE955:AF955 AE959:AF959 AE962:AF962 AE966:AF967 AE970:AF970 AE973:AF976 AE978:AF979 AE983:AF983 AE987:AF987 AE989:AF989 AE995:AF995 AE999:AF999 AE1003:AF1003 AE1005:AF1006 AE1009:AF1009 AE1011:AF1012 AE1015:AF1015 AE1018:AF1018 AE1020:AF1020 AE1024:AF1024 AE1027:AF1027 AE1032:AF1034 AE1037:AF1040 AE1044:AF1044 AE1047:AF1049 AE1051:AF1051 AE1054:AF1055 AE1057:AF1060 AE1062:AF1062 AE1065:AF1067 AE1070:AF1070 AE1072:AF1072 AE1075:AF1077 AE1079:AF1079 AE1081:AF1084 AE1086:AF1086 AE1090:AF1090 AE1095:AF1095 AE1098:AF1098 AE1101:AF1103 AE1105:AF1106 AE1109:AF1110 AE1114:AF1114 AE1118:AF1118 AE1122:AF1122 AE1126:AF1126 AE1129:AF1130 AE1133:AF1133 AE1135:AF1135 AE1137:AF1137 AE1139:AF1141 AE1144:AF1146 AE1148:AF1148 AE1151:AF1154 AE1156:AF1156 AE1158:AF1159 AE1164:AF1164 AE1167:AF1167 AE1170:AF1170 AE1172:AF1172 AE1176:AF1176 AE1179:AF1180 AE1183:AF1184 AE1186:AF1186 AE1188:AF1188 AE1191:AF1191 AE1194:AF1196 AE1198:AF1203 AE1206:AF1207 AE1210:AF1212">
    <cfRule type="cellIs" dxfId="266" priority="666" operator="equal">
      <formula>"x"</formula>
    </cfRule>
  </conditionalFormatting>
  <conditionalFormatting sqref="AE71:AF71 AE85:AF85 AE107:AF107 AE160:AF160 AE162:AF162 AE201:AF201 AE257:AF257 AE261:AF261 AE288:AF288 AE370:AF370 AE373:AF373 AE376:AF376 AE383:AF383 AE387:AF387 AE441:AF441 AE470:AF470 AE482:AF482 AE487:AF487 AE491:AF491 AE505:AF505 AE528:AF528 AE532:AF532 AE536:AF536 AE589:AF589 AE631:AF631 AE666:AF666 AE669:AF669 AE671:AF671 AE691:AF691 AE695:AF695 AE740:AF740 AE816:AF816 AE820:AF820 AE825:AF825 AE827:AF827 AE838:AF838 AE850:AF850 AE859:AF859 AE895:AF895 AE928:AF928 AE986:AF986 AE990:AF990 AE1030:AF1030 AE1036:AF1036 AE1068:AF1068 AE1074:AF1074 AE1100:AF1100 AE1104:AF1104 AE1134:AF1134 AE1138:AF1138 AE1150:AF1150 AE1157:AF1157 AE1166:AF1166 AE1193:AF1193 AE1197:AF1197 AE1213:AF1213 AE29:AF29 AE31:AF32 AE39:AF40 AE45:AF45 AE53:AF53 AE55:AF55 AE63:AF63 AE65:AF65 AE67:AF69 AE80:AF80 AE91:AF92 AE103:AF103 AE111:AF111 AE115:AF115 AE130:AF130 AE133:AF134 AE136:AF137 AE140:AF140 AE144:AF144 AE148:AF149 AE151:AF152 AE155:AF157 AE165:AF166 AE168:AF169 AE171:AF172 AE174:AF174 AE180:AF180 AE184:AF185 AE187:AF188 AE190:AF191 AE194:AF196 AE203:AF204 AE206:AF208 AE210:AF212 AE214:AF216 AE218:AF220 AE224:AF224 AE227:AF227 AE229:AF231 AE235:AF235 AE237:AF238 AE240:AF241 AE243:AF245 AE248:AF249 AE253:AF254 AE259:AF259 AE271:AF272 AE274:AF276 AE279:AF280 AE282:AF284 AE286:AF286 AE295:AF295 AE299:AF300 AE302:AF304 AE306:AF308 AE310:AF312 AE314:AF315 AE318:AF318 AE321:AF322 AE324:AF324 AE327:AF327 AE335:AF336 AE338:AF339 AE344:AF344 AE346:AF347 AE349:AF350 AE355:AF356 AE358:AF360 AE362:AF364 AE385:AF385 AE390:AF390 AE393:AF393 AE395:AF396 AE403:AF403 AE411:AF412 AE414:AF416 AE418:AF419 AE421:AF421 AE423:AF424 AE426:AF428 AE430:AF432 AE434:AF434 AE438:AF439 AE449:AF450 AE452:AF457 AE493:AF493 AE498:AF498 AE500:AF501 AE507:AF508 AE510:AF513 AE518:AF518 AE521:AF521 AE523:AF525 AE530:AF530 AE543:AF543 AE545:AF547 AE549:AF550 AE556:AF557 AE563:AF563 AE565:AF566 AE575:AF576 AE600:AF601 AE603:AF603 AE605:AF606 AE611:AF613 AE615:AF617 AE619:AF620 AE625:AF625 AE627:AF627 AE638:AF638 AE640:AF642 AE644:AF644 AE646:AF647 AE649:AF653 AE655:AF656 AE661:AF662 AE675:AF676 AE679:AF683 AE687:AF687 AE689:AF689 AE698:AF699 AE702:AF704 AE706:AF708 AE710:AF713 AE715:AF716 AE720:AF721 AE723:AF724 AE726:AF726 AE728:AF729 AE731:AF732 AE737:AF737 AE743:AF744 AE746:AF748 AE750:AF751 AE754:AF755 AE757:AF757 AE761:AF762 AE766:AF767 AE769:AF770 AE772:AF772 AE778:AF779 AE781:AF783 AE785:AF787 AE789:AF791 AE793:AF794 AE796:AF798 AE812:AF812 AE818:AF818 AE829:AF830 AE832:AF833 AE842:AF846 AE852:AF855 AE857:AF857 AE861:AF863 AE865:AF866 AE872:AF872 AE874:AF876 AE878:AF879 AE881:AF882 AE885:AF886 AE899:AF900 AE902:AF903 AE909:AF910 AE912:AF913 AE915:AF916 AE918:AF920 AE922:AF923 AE934:AF935 AE937:AF938 AE940:AF940 AE946:AF946 AE948:AF949 AE951:AF951 AE953:AF954 AE956:AF958 AE964:AF965 AE968:AF969 AE971:AF972 AE977:AF977 AE984:AF984 AE988:AF988 AE992:AF992 AE994:AF994 AE996:AF998 AE1000:AF1001 AE1007:AF1008 AE1010:AF1010 AE1013:AF1014 AE1016:AF1017 AE1022:AF1023 AE1025:AF1026 AE1046:AF1046 AE1050:AF1050 AE1052:AF1053 AE1056:AF1056 AE1061:AF1061 AE1063:AF1064 AE1071:AF1071 AE1078:AF1078 AE1080:AF1080 AE1085:AF1085 AE1087:AF1089 AE1091:AF1092 AE1107:AF1108 AE1111:AF1113 AE1115:AF1117 AE1119:AF1121 AE1123:AF1125 AE1127:AF1128 AE1131:AF1132 AE1136:AF1136 AE1142:AF1143 AE1155:AF1155 AE1160:AF1161 AE1171:AF1171 AE1174:AF1175 AE1177:AF1178 AE1181:AF1182 AE1185:AF1185 AE1187:AF1187 AE1205:AF1205 AE1209:AF1209 AE14:AF14 AE20:AF21 AE23:AF24">
    <cfRule type="cellIs" dxfId="265" priority="662" operator="equal">
      <formula>"N"</formula>
    </cfRule>
    <cfRule type="cellIs" dxfId="264" priority="663" operator="equal">
      <formula>"O"</formula>
    </cfRule>
    <cfRule type="cellIs" dxfId="263" priority="664" operator="equal">
      <formula>"D"</formula>
    </cfRule>
    <cfRule type="cellIs" dxfId="262" priority="665" operator="equal">
      <formula>"R"</formula>
    </cfRule>
  </conditionalFormatting>
  <conditionalFormatting sqref="J74:K74 J77:K78 J127:K127 J129:K129 J398:K398 J400:K400 J402:K402">
    <cfRule type="cellIs" dxfId="261" priority="352" operator="equal">
      <formula>"N"</formula>
    </cfRule>
    <cfRule type="cellIs" dxfId="260" priority="353" operator="equal">
      <formula>"O"</formula>
    </cfRule>
    <cfRule type="cellIs" dxfId="259" priority="354" operator="equal">
      <formula>"D"</formula>
    </cfRule>
    <cfRule type="cellIs" dxfId="258" priority="355" operator="equal">
      <formula>"R"</formula>
    </cfRule>
  </conditionalFormatting>
  <conditionalFormatting sqref="J74:K74 J77:K78 J127:K127 J129:K129 J398:K398 J400:K400 J402:K402">
    <cfRule type="cellIs" dxfId="257" priority="351" operator="equal">
      <formula>"x"</formula>
    </cfRule>
  </conditionalFormatting>
  <conditionalFormatting sqref="E12:I12 E7:I7 E5:I5 E15:I19 E22:I22 E25:I28 E30:I30 E33:I34 E36:I37 E41:I44 E46:I52 E54:I54 E56:I58 E61:I61 E70:I70 E81:I81 E83:I83 E90:I90 E94:I94 E96:I96 E102:I102 E104:I106 E108:I110 E112:I113 E122:I123 E135:I135 E138:I139 E141:I143 E145:I147 E150:I150 E153:I154 E158:I159 E161:I161 E163:I164 E167:I167 E170:I170 E173:I173 E175:I179 E181:I183 E186:I186 E189:I189 E192:I193 E197:I200 E202:I202 E205:I205 E209:I209 E213:I213 E217:I217 E221:I223 E225:I226 E228:I228 E232:I234 E236:I236 E239:I239 E242:I242 E246:I247 E250:I250 E252:I252 E255:I256 E258:I258 E260:I260 E262:I263 E265:I265 E267:I267 E269:I269 E273:I273 E277:I278 E281:I281 E292:I292 E297:I297 E301:I301 E305:I305 E309:I309 E313:I313 E316:I317 E319:I320 E323:I323 E325:I326 E328:I333 E337:I337 E342:I342 E345:I345 E348:I348 E353:I353 E357:I357 E361:I361 E365:I367 E371:I372 E378:I378 E381:I381 E384:I384 E386:I386 E388:I389 E391:I392 E394:I394 E401:I401 E406:I407 E409:I409 E413:I413 E417:I417 E425:I425 E429:I429 E433:I433 E435:I437 E440:I440 E442:I442 E444:I444 E446:I447 E451:I451 E458:I461 E463:I463 E465:I468 E471:I474 E476:I476 E478:I479 E481:I481 E483:I483 E485:I485 E488:I488 E492:I492 E494:I497 E499:I499 E502:I503 E506:I506 E509:I509 E514:I514 E516:I516 E519:I520 E522:I522 E526:I527 E529:I529 E531:I531 E534:I534 E537:I542 E544:I544 E548:I548 E551:I555 E558:I560 E564:I564 E567:I568 E570:I570 E572:I573 E577:I584 E588:I588 E593:I595 E597:I598 E602:I602 E604:I604 E607:I610 E614:I614 E618:I618 E623:I623 E626:I626 E629:I630 E632:I632 E634:I634 E636:I637 E639:I639 E643:I643 E645:I645 E648:I648 E654:I654 E657:I657 E659:I659 E663:I665 E667:I668 E670:I670 E672:I673 E677:I678 E684:I686 E688:I688 E690:I690 E692:I694 E696:I697 E700:I701 E705:I705 E709:I709 E714:I714 E717:I718 E722:I722 E725:I725 E727:I727 E730:I730 E733:I733 E736:I736 E738:I738 E741:I742 E745:I745 E749:I749 E752:I753 E756:I756 E758:I760 E763:I765 E768:I768 E771:I771 E773:I774 E776:I776 E780:I780 E784:I784 E788:I788 E792:I792 E795:I795 E799:I804 E806:I807 E809:I809 E813:I815 E817:I817 E819:I819 E821:I824 E826:I826 E828:I828 E831:I831 E834:I837 E840:I840 E847:I849 E851:I851 E856:I856 E858:I858 E860:I860 E864:I864 E867:I867 E869:I870 E873:I873 E877:I877 E880:I880 E883:I884 E887:I887 E889:I889 E893:I893 E896:I898 E901:I901 E904:I904 E907:I907 E911:I911 E914:I914 E917:I917 E921:I921 E924:I925 E927:I927 E930:I930 E932:I932 E936:I936 E939:I939 E942:I945 E947:I947 E950:I950 E952:I952 E955:I955 E959:I959 E962:I962 E966:I967 E970:I970 E973:I976 E978:I979 E983:I983 E987:I987 E989:I989 E995:I995 E999:I999 E1003:I1003 E1005:I1006 E1009:I1009 E1011:I1012 E1015:I1015 E1018:I1018 E1020:I1020 E1024:I1024 E1027:I1027 E1032:I1034 E1037:I1040 E1044:I1044 E1047:I1049 E1051:I1051 E1054:I1055 E1057:I1060 E1062:I1062 E1065:I1067 E1070:I1070 E1072:I1072 E1075:I1077 E1079:I1079 E1081:I1084 E1086:I1086 E1090:I1090 E1095:I1095 E1098:I1098 E1101:I1103 E1105:I1106 E1109:I1110 E1114:I1114 E1118:I1118 E1122:I1122 E1126:I1126 E1129:I1130 E1133:I1133 E1135:I1135 E1137:I1137 E1139:I1141 E1144:I1146 E1148:I1148 E1151:I1154 E1156:I1156 E1158:I1159 E1164:I1164 E1167:I1167 E1170:I1170 E1172:I1172 E1176:I1176 E1179:I1180 E1183:I1184 E1186:I1186 E1188:I1188 E1191:I1191 E1194:I1196 E1198:I1203 E1206:I1207 E1210:I1212 D1215:D1216">
    <cfRule type="cellIs" dxfId="256" priority="506" operator="equal">
      <formula>"x"</formula>
    </cfRule>
  </conditionalFormatting>
  <conditionalFormatting sqref="E12:I12 E7:I7 E5:I5 E15:I19 E22:I22 E25:I28 E30:I30 E33:I34 E36:I37 E41:I44 E46:I52 E54:I54 E56:I58 E61:I61 E70:I70 E81:I81 E83:I83 E90:I90 E94:I94 E96:I96 E102:I102 E104:I106 E108:I110 E112:I113 E122:I123 E135:I135 E138:I139 E141:I143 E145:I147 E150:I150 E153:I154 E158:I159 E161:I161 E163:I164 E167:I167 E170:I170 E173:I173 E175:I179 E181:I183 E186:I186 E189:I189 E192:I193 E197:I200 E202:I202 E205:I205 E209:I209 E213:I213 E217:I217 E221:I223 E225:I226 E228:I228 E232:I234 E236:I236 E239:I239 E242:I242 E246:I247 E250:I250 E252:I252 E255:I256 E258:I258 E260:I260 E262:I263 E265:I265 E267:I267 E269:I269 E273:I273 E277:I278 E281:I281 E292:I292 E297:I297 E301:I301 E305:I305 E309:I309 E313:I313 E316:I317 E319:I320 E323:I323 E325:I326 E328:I333 E337:I337 E342:I342 E345:I345 E348:I348 E353:I353 E357:I357 E361:I361 E365:I367 E371:I372 E378:I378 E381:I381 E384:I384 E386:I386 E388:I389 E391:I392 E394:I394 E401:I401 E406:I407 E409:I409 E413:I413 E417:I417 E425:I425 E429:I429 E433:I433 E435:I437 E440:I440 E442:I442 E444:I444 E446:I447 E451:I451 E458:I461 E463:I463 E465:I468 E471:I474 E476:I476 E478:I479 E481:I481 E483:I483 E485:I485 E488:I488 E492:I492 E494:I497 E499:I499 E502:I503 E506:I506 E509:I509 E514:I514 E516:I516 E519:I520 E522:I522 E526:I527 E529:I529 E531:I531 E534:I534 E537:I542 E544:I544 E548:I548 E551:I555 E558:I560 E564:I564 E567:I568 E570:I570 E572:I573 E577:I584 E588:I588 E593:I595 E597:I598 E602:I602 E604:I604 E607:I610 E614:I614 E618:I618 E623:I623 E626:I626 E629:I630 E632:I632 E634:I634 E636:I637 E639:I639 E643:I643 E645:I645 E648:I648 E654:I654 E657:I657 E659:I659 E663:I665 E667:I668 E670:I670 E672:I673 E677:I678 E684:I686 E688:I688 E690:I690 E692:I694 E696:I697 E700:I701 E705:I705 E709:I709 E714:I714 E717:I718 E722:I722 E725:I725 E727:I727 E730:I730 E733:I733 E736:I736 E738:I738 E741:I742 E745:I745 E749:I749 E752:I753 E756:I756 E758:I760 E763:I765 E768:I768 E771:I771 E773:I774 E776:I776 E780:I780 E784:I784 E788:I788 E792:I792 E795:I795 E799:I804 E806:I807 E809:I809 E813:I815 E817:I817 E819:I819 E821:I824 E826:I826 E828:I828 E831:I831 E834:I837 E840:I840 E847:I849 E851:I851 E856:I856 E858:I858 E860:I860 E864:I864 E867:I867 E869:I870 E873:I873 E877:I877 E880:I880 E883:I884 E887:I887 E889:I889 E893:I893 E896:I898 E901:I901 E904:I904 E907:I907 E911:I911 E914:I914 E917:I917 E921:I921 E924:I925 E927:I927 E930:I930 E932:I932 E936:I936 E939:I939 E942:I945 E947:I947 E950:I950 E952:I952 E955:I955 E959:I959 E962:I962 E966:I967 E970:I970 E973:I976 E978:I979 E983:I983 E987:I987 E989:I989 E995:I995 E999:I999 E1003:I1003 E1005:I1006 E1009:I1009 E1011:I1012 E1015:I1015 E1018:I1018 E1020:I1020 E1024:I1024 E1027:I1027 E1032:I1034 E1037:I1040 E1044:I1044 E1047:I1049 E1051:I1051 E1054:I1055 E1057:I1060 E1062:I1062 E1065:I1067 E1070:I1070 E1072:I1072 E1075:I1077 E1079:I1079 E1081:I1084 E1086:I1086 E1090:I1090 E1095:I1095 E1098:I1098 E1101:I1103 E1105:I1106 E1109:I1110 E1114:I1114 E1118:I1118 E1122:I1122 E1126:I1126 E1129:I1130 E1133:I1133 E1135:I1135 E1137:I1137 E1139:I1141 E1144:I1146 E1148:I1148 E1151:I1154 E1156:I1156 E1158:I1159 E1164:I1164 E1167:I1167 E1170:I1170 E1172:I1172 E1176:I1176 E1179:I1180 E1183:I1184 E1186:I1186 E1188:I1188 E1191:I1191 E1194:I1196 E1198:I1203 E1206:I1207 E1210:I1212 D1215:D1216">
    <cfRule type="cellIs" dxfId="255" priority="507" operator="equal">
      <formula>"N"</formula>
    </cfRule>
    <cfRule type="cellIs" dxfId="254" priority="508" operator="equal">
      <formula>"O"</formula>
    </cfRule>
    <cfRule type="cellIs" dxfId="253" priority="509" operator="equal">
      <formula>"D"</formula>
    </cfRule>
    <cfRule type="cellIs" dxfId="252" priority="510" operator="equal">
      <formula>"R"</formula>
    </cfRule>
  </conditionalFormatting>
  <conditionalFormatting sqref="M12:P12 M7:P7 M5:P5 M15:P19 M22:P22 M25:P28 M30:P30 M33:P34 M36:P37 M41:P44 M46:P52 M54:P54 M56:P58 M61:P61 M70:P70 M81:P81 M83:P83 M90:P90 M94:P94 M96:P96 M102:P102 M104:P106 M108:P110 M112:P113 M122:P123 M135:P135 M138:P139 M141:P143 M145:P147 M150:P150 M153:P154 M158:P159 M161:P161 M163:P164 M167:P167 M170:P170 M173:P173 M175:P179 M181:P183 M186:P186 M189:P189 M192:P193 M197:P200 M202:P202 M205:P205 M209:P209 M213:P213 M217:P217 M221:P223 M225:P226 M228:P228 M232:P234 M236:P236 M239:P239 M242:P242 M246:P247 M250:P250 M252:P252 M255:P256 M258:P258 M260:P260 M262:P263 M265:P265 M267:P267 M269:P269 M273:P273 M277:P278 M281:P281 M292:P292 M297:P297 M301:P301 M305:P305 M309:P309 M313:P313 M316:P317 M319:P320 M323:P323 M325:P326 M328:P333 M337:P337 M342:P342 M345:P345 M348:P348 M353:P353 M357:P357 M361:P361 M365:P367 M371:P372 M378:P378 M381:P381 M384:P384 M386:P386 M388:P389 M391:P392 M394:P394 M401:P401 M406:P407 M409:P409 M413:P413 M417:P417 M425:P425 M429:P429 M433:P433 M435:P437 M440:P440 M442:P442 M444:P444 M446:P447 M451:P451 M458:P461 M463:P463 M465:P468 M471:P474 M476:P476 M478:P479 M481:P481 M483:P483 M485:P485 M488:P488 M492:P492 M494:P497 M499:P499 M502:P503 M506:P506 M509:P509 M514:P514 M516:P516 M519:P520 M522:P522 M526:P527 M529:P529 M531:P531 M534:P534 M537:P542 M544:P544 M548:P548 M551:P555 M558:P560 M564:P564 M567:P568 M570:P570 M572:P573 M577:P584 M588:P588 M593:P595 M597:P598 M602:P602 M604:P604 M607:P610 M614:P614 M618:P618 M623:P623 M626:P626 M629:P630 M632:P632 M634:P634 M636:P637 M639:P639 M643:P643 M645:P645 M648:P648 M654:P654 M657:P657 M659:P659 M663:P665 M667:P668 M670:P670 M672:P673 M677:P678 M684:P686 M688:P688 M690:P690 M692:P694 M696:P697 M700:P701 M705:P705 M709:P709 M714:P714 M717:P718 M722:P722 M725:P725 M727:P727 M730:P730 M733:P733 M736:P736 M738:P738 M741:P742 M745:P745 M749:P749 M752:P753 M756:P756 M758:P760 M763:P765 M768:P768 M771:P771 M773:P774 M776:P776 M780:P780 M784:P784 M788:P788 M792:P792 M795:P795 M799:P804 M806:P807 M809:P809 M813:P815 M817:P817 M819:P819 M821:P824 M826:P826 M828:P828 M831:P831 M834:P837 M840:P840 M847:P849 M851:P851 M856:P856 M858:P858 M860:P860 M864:P864 M867:P867 M869:P870 M873:P873 M877:P877 M880:P880 M883:P884 M887:P887 M889:P889 M893:P893 M896:P898 M901:P901 M904:P904 M907:P907 M911:P911 M914:P914 M917:P917 M921:P921 M924:P925 M927:P927 M930:P930 M932:P932 M936:P936 M939:P939 M942:P945 M947:P947 M950:P950 M952:P952 M955:P955 M959:P959 M962:P962 M966:P967 M970:P970 M973:P976 M978:P979 M983:P983 M987:P987 M989:P989 M995:P995 M999:P999 M1003:P1003 M1005:P1006 M1009:P1009 M1011:P1012 M1015:P1015 M1018:P1018 M1020:P1020 M1024:P1024 M1027:P1027 M1032:P1034 M1037:P1040 M1044:P1044 M1047:P1049 M1051:P1051 M1054:P1055 M1057:P1060 M1062:P1062 M1065:P1067 M1070:P1070 M1072:P1072 M1075:P1077 M1079:P1079 M1081:P1084 M1086:P1086 M1090:P1090 M1095:P1095 M1098:P1098 M1101:P1103 M1105:P1106 M1109:P1110 M1114:P1114 M1118:P1118 M1122:P1122 M1126:P1126 M1129:P1130 M1133:P1133 M1135:P1135 M1137:P1137 M1139:P1141 M1144:P1146 M1148:P1148 M1151:P1154 M1156:P1156 M1158:P1159 M1164:P1164 M1167:P1167 M1170:P1170 M1172:P1172 M1176:P1176 M1179:P1180 M1183:P1184 M1186:P1186 M1188:P1188 M1191:P1191 M1194:P1196 M1198:P1203 M1206:P1207 M1210:P1212">
    <cfRule type="cellIs" dxfId="251" priority="501" operator="equal">
      <formula>"x"</formula>
    </cfRule>
  </conditionalFormatting>
  <conditionalFormatting sqref="M12:P12 M7:P7 M5:P5 M15:P19 M22:P22 M25:P28 M30:P30 M33:P34 M36:P37 M41:P44 M46:P52 M54:P54 M56:P58 M61:P61 M70:P70 M81:P81 M83:P83 M90:P90 M94:P94 M96:P96 M102:P102 M104:P106 M108:P110 M112:P113 M122:P123 M135:P135 M138:P139 M141:P143 M145:P147 M150:P150 M153:P154 M158:P159 M161:P161 M163:P164 M167:P167 M170:P170 M173:P173 M175:P179 M181:P183 M186:P186 M189:P189 M192:P193 M197:P200 M202:P202 M205:P205 M209:P209 M213:P213 M217:P217 M221:P223 M225:P226 M228:P228 M232:P234 M236:P236 M239:P239 M242:P242 M246:P247 M250:P250 M252:P252 M255:P256 M258:P258 M260:P260 M262:P263 M265:P265 M267:P267 M269:P269 M273:P273 M277:P278 M281:P281 M292:P292 M297:P297 M301:P301 M305:P305 M309:P309 M313:P313 M316:P317 M319:P320 M323:P323 M325:P326 M328:P333 M337:P337 M342:P342 M345:P345 M348:P348 M353:P353 M357:P357 M361:P361 M365:P367 M371:P372 M378:P378 M381:P381 M384:P384 M386:P386 M388:P389 M391:P392 M394:P394 M401:P401 M406:P407 M409:P409 M413:P413 M417:P417 M425:P425 M429:P429 M433:P433 M435:P437 M440:P440 M442:P442 M444:P444 M446:P447 M451:P451 M458:P461 M463:P463 M465:P468 M471:P474 M476:P476 M478:P479 M481:P481 M483:P483 M485:P485 M488:P488 M492:P492 M494:P497 M499:P499 M502:P503 M506:P506 M509:P509 M514:P514 M516:P516 M519:P520 M522:P522 M526:P527 M529:P529 M531:P531 M534:P534 M537:P542 M544:P544 M548:P548 M551:P555 M558:P560 M564:P564 M567:P568 M570:P570 M572:P573 M577:P584 M588:P588 M593:P595 M597:P598 M602:P602 M604:P604 M607:P610 M614:P614 M618:P618 M623:P623 M626:P626 M629:P630 M632:P632 M634:P634 M636:P637 M639:P639 M643:P643 M645:P645 M648:P648 M654:P654 M657:P657 M659:P659 M663:P665 M667:P668 M670:P670 M672:P673 M677:P678 M684:P686 M688:P688 M690:P690 M692:P694 M696:P697 M700:P701 M705:P705 M709:P709 M714:P714 M717:P718 M722:P722 M725:P725 M727:P727 M730:P730 M733:P733 M736:P736 M738:P738 M741:P742 M745:P745 M749:P749 M752:P753 M756:P756 M758:P760 M763:P765 M768:P768 M771:P771 M773:P774 M776:P776 M780:P780 M784:P784 M788:P788 M792:P792 M795:P795 M799:P804 M806:P807 M809:P809 M813:P815 M817:P817 M819:P819 M821:P824 M826:P826 M828:P828 M831:P831 M834:P837 M840:P840 M847:P849 M851:P851 M856:P856 M858:P858 M860:P860 M864:P864 M867:P867 M869:P870 M873:P873 M877:P877 M880:P880 M883:P884 M887:P887 M889:P889 M893:P893 M896:P898 M901:P901 M904:P904 M907:P907 M911:P911 M914:P914 M917:P917 M921:P921 M924:P925 M927:P927 M930:P930 M932:P932 M936:P936 M939:P939 M942:P945 M947:P947 M950:P950 M952:P952 M955:P955 M959:P959 M962:P962 M966:P967 M970:P970 M973:P976 M978:P979 M983:P983 M987:P987 M989:P989 M995:P995 M999:P999 M1003:P1003 M1005:P1006 M1009:P1009 M1011:P1012 M1015:P1015 M1018:P1018 M1020:P1020 M1024:P1024 M1027:P1027 M1032:P1034 M1037:P1040 M1044:P1044 M1047:P1049 M1051:P1051 M1054:P1055 M1057:P1060 M1062:P1062 M1065:P1067 M1070:P1070 M1072:P1072 M1075:P1077 M1079:P1079 M1081:P1084 M1086:P1086 M1090:P1090 M1095:P1095 M1098:P1098 M1101:P1103 M1105:P1106 M1109:P1110 M1114:P1114 M1118:P1118 M1122:P1122 M1126:P1126 M1129:P1130 M1133:P1133 M1135:P1135 M1137:P1137 M1139:P1141 M1144:P1146 M1148:P1148 M1151:P1154 M1156:P1156 M1158:P1159 M1164:P1164 M1167:P1167 M1170:P1170 M1172:P1172 M1176:P1176 M1179:P1180 M1183:P1184 M1186:P1186 M1188:P1188 M1191:P1191 M1194:P1196 M1198:P1203 M1206:P1207 M1210:P1212">
    <cfRule type="cellIs" dxfId="250" priority="502" operator="equal">
      <formula>"N"</formula>
    </cfRule>
    <cfRule type="cellIs" dxfId="249" priority="503" operator="equal">
      <formula>"O"</formula>
    </cfRule>
    <cfRule type="cellIs" dxfId="248" priority="504" operator="equal">
      <formula>"D"</formula>
    </cfRule>
    <cfRule type="cellIs" dxfId="247" priority="505" operator="equal">
      <formula>"R"</formula>
    </cfRule>
  </conditionalFormatting>
  <conditionalFormatting sqref="T12:W12 T7:W7 T5:W5 T15:W19 T22:W22 T25:W28 T30:W30 T33:W34 T36:W37 T41:W44 T46:W52 T54:W54 T56:W58 T61:W61 T70:W70 T81:W81 T83:W83 T90:W90 T94:W94 T96:W96 T102:W102 T104:W106 T108:W110 T112:W113 T122:W123 T135:W135 T138:W139 T141:W143 T145:W147 T150:W150 T153:W154 T158:W159 T161:W161 T163:W164 T167:W167 T170:W170 T173:W173 T175:W179 T181:W183 T186:W186 T189:W189 T192:W193 T197:W200 T202:W202 T205:W205 T209:W209 T213:W213 T217:W217 T221:W223 T225:W226 T228:W228 T232:W234 T236:W236 T239:W239 T242:W242 T246:W247 T250:W250 T252:W252 T255:W256 T258:W258 T260:W260 T262:W263 T265:W265 T267:W267 T269:W269 T273:W273 T277:W278 T281:W281 T292:W292 T297:W297 T301:W301 T305:W305 T309:W309 T313:W313 T316:W317 T319:W320 T323:W323 T325:W326 T328:W333 T337:W337 T342:W342 T345:W345 T348:W348 T353:W353 T357:W357 T361:W361 T365:W367 T371:W372 T378:W378 T381:W381 T384:W384 T386:W386 T388:W389 T391:W392 T394:W394 T401:W401 T406:W407 T409:W409 T413:W413 T417:W417 T425:W425 T429:W429 T433:W433 T435:W437 T440:W440 T442:W442 T444:W444 T446:W447 T451:W451 T458:W461 T463:W463 T465:W468 T471:W474 T476:W476 T478:W479 T481:W481 T483:W483 T485:W485 T488:W488 T492:W492 T494:W497 T499:W499 T502:W503 T506:W506 T509:W509 T514:W514 T516:W516 T519:W520 T522:W522 T526:W527 T529:W529 T531:W531 T534:W534 T537:W542 T544:W544 T548:W548 T551:W555 T558:W560 T564:W564 T567:W568 T570:W570 T572:W573 T577:W584 T588:W588 T593:W595 T597:W598 T602:W602 T604:W604 T607:W610 T614:W614 T618:W618 T623:W623 T626:W626 T629:W630 T632:W632 T634:W634 T636:W637 T639:W639 T643:W643 T645:W645 T648:W648 T654:W654 T657:W657 T659:W659 T663:W665 T667:W668 T670:W670 T672:W673 T677:W678 T684:W686 T688:W688 T690:W690 T692:W694 T696:W697 T700:W701 T705:W705 T709:W709 T714:W714 T717:W718 T722:W722 T725:W725 T727:W727 T730:W730 T733:W733 T736:W736 T738:W738 T741:W742 T745:W745 T749:W749 T752:W753 T756:W756 T758:W760 T763:W765 T768:W768 T771:W771 T773:W774 T776:W776 T780:W780 T784:W784 T788:W788 T792:W792 T795:W795 T799:W804 T806:W807 T809:W809 T813:W815 T817:W817 T819:W819 T821:W824 T826:W826 T828:W828 T831:W831 T834:W837 T840:W840 T847:W849 T851:W851 T856:W856 T858:W858 T860:W860 T864:W864 T867:W867 T869:W870 T873:W873 T877:W877 T880:W880 T883:W884 T887:W887 T889:W889 T893:W893 T896:W898 T901:W901 T904:W904 T907:W907 T911:W911 T914:W914 T917:W917 T921:W921 T924:W925 T927:W927 T930:W930 T932:W932 T936:W936 T939:W939 T942:W945 T947:W947 T950:W950 T952:W952 T955:W955 T959:W959 T962:W962 T966:W967 T970:W970 T973:W976 T978:W979 T983:W983 T987:W987 T989:W989 T995:W995 T999:W999 T1003:W1003 T1005:W1006 T1009:W1009 T1011:W1012 T1015:W1015 T1018:W1018 T1020:W1020 T1024:W1024 T1027:W1027 T1032:W1034 T1037:W1040 T1044:W1044 T1047:W1049 T1051:W1051 T1054:W1055 T1057:W1060 T1062:W1062 T1065:W1067 T1070:W1070 T1072:W1072 T1075:W1077 T1079:W1079 T1081:W1084 T1086:W1086 T1090:W1090 T1095:W1095 T1098:W1098 T1101:W1103 T1105:W1106 T1109:W1110 T1114:W1114 T1118:W1118 T1122:W1122 T1126:W1126 T1129:W1130 T1133:W1133 T1135:W1135 T1137:W1137 T1139:W1141 T1144:W1146 T1148:W1148 T1151:W1154 T1156:W1156 T1158:W1159 T1164:W1164 T1167:W1167 T1170:W1170 T1172:W1172 T1176:W1176 T1179:W1180 T1183:W1184 T1186:W1186 T1188:W1188 T1191:W1191 T1194:W1196 T1198:W1203 T1206:W1207 T1210:W1212">
    <cfRule type="cellIs" dxfId="246" priority="496" operator="equal">
      <formula>"x"</formula>
    </cfRule>
  </conditionalFormatting>
  <conditionalFormatting sqref="T12:W12 T7:W7 T5:W5 T15:W19 T22:W22 T25:W28 T30:W30 T33:W34 T36:W37 T41:W44 T46:W52 T54:W54 T56:W58 T61:W61 T70:W70 T81:W81 T83:W83 T90:W90 T94:W94 T96:W96 T102:W102 T104:W106 T108:W110 T112:W113 T122:W123 T135:W135 T138:W139 T141:W143 T145:W147 T150:W150 T153:W154 T158:W159 T161:W161 T163:W164 T167:W167 T170:W170 T173:W173 T175:W179 T181:W183 T186:W186 T189:W189 T192:W193 T197:W200 T202:W202 T205:W205 T209:W209 T213:W213 T217:W217 T221:W223 T225:W226 T228:W228 T232:W234 T236:W236 T239:W239 T242:W242 T246:W247 T250:W250 T252:W252 T255:W256 T258:W258 T260:W260 T262:W263 T265:W265 T267:W267 T269:W269 T273:W273 T277:W278 T281:W281 T292:W292 T297:W297 T301:W301 T305:W305 T309:W309 T313:W313 T316:W317 T319:W320 T323:W323 T325:W326 T328:W333 T337:W337 T342:W342 T345:W345 T348:W348 T353:W353 T357:W357 T361:W361 T365:W367 T371:W372 T378:W378 T381:W381 T384:W384 T386:W386 T388:W389 T391:W392 T394:W394 T401:W401 T406:W407 T409:W409 T413:W413 T417:W417 T425:W425 T429:W429 T433:W433 T435:W437 T440:W440 T442:W442 T444:W444 T446:W447 T451:W451 T458:W461 T463:W463 T465:W468 T471:W474 T476:W476 T478:W479 T481:W481 T483:W483 T485:W485 T488:W488 T492:W492 T494:W497 T499:W499 T502:W503 T506:W506 T509:W509 T514:W514 T516:W516 T519:W520 T522:W522 T526:W527 T529:W529 T531:W531 T534:W534 T537:W542 T544:W544 T548:W548 T551:W555 T558:W560 T564:W564 T567:W568 T570:W570 T572:W573 T577:W584 T588:W588 T593:W595 T597:W598 T602:W602 T604:W604 T607:W610 T614:W614 T618:W618 T623:W623 T626:W626 T629:W630 T632:W632 T634:W634 T636:W637 T639:W639 T643:W643 T645:W645 T648:W648 T654:W654 T657:W657 T659:W659 T663:W665 T667:W668 T670:W670 T672:W673 T677:W678 T684:W686 T688:W688 T690:W690 T692:W694 T696:W697 T700:W701 T705:W705 T709:W709 T714:W714 T717:W718 T722:W722 T725:W725 T727:W727 T730:W730 T733:W733 T736:W736 T738:W738 T741:W742 T745:W745 T749:W749 T752:W753 T756:W756 T758:W760 T763:W765 T768:W768 T771:W771 T773:W774 T776:W776 T780:W780 T784:W784 T788:W788 T792:W792 T795:W795 T799:W804 T806:W807 T809:W809 T813:W815 T817:W817 T819:W819 T821:W824 T826:W826 T828:W828 T831:W831 T834:W837 T840:W840 T847:W849 T851:W851 T856:W856 T858:W858 T860:W860 T864:W864 T867:W867 T869:W870 T873:W873 T877:W877 T880:W880 T883:W884 T887:W887 T889:W889 T893:W893 T896:W898 T901:W901 T904:W904 T907:W907 T911:W911 T914:W914 T917:W917 T921:W921 T924:W925 T927:W927 T930:W930 T932:W932 T936:W936 T939:W939 T942:W945 T947:W947 T950:W950 T952:W952 T955:W955 T959:W959 T962:W962 T966:W967 T970:W970 T973:W976 T978:W979 T983:W983 T987:W987 T989:W989 T995:W995 T999:W999 T1003:W1003 T1005:W1006 T1009:W1009 T1011:W1012 T1015:W1015 T1018:W1018 T1020:W1020 T1024:W1024 T1027:W1027 T1032:W1034 T1037:W1040 T1044:W1044 T1047:W1049 T1051:W1051 T1054:W1055 T1057:W1060 T1062:W1062 T1065:W1067 T1070:W1070 T1072:W1072 T1075:W1077 T1079:W1079 T1081:W1084 T1086:W1086 T1090:W1090 T1095:W1095 T1098:W1098 T1101:W1103 T1105:W1106 T1109:W1110 T1114:W1114 T1118:W1118 T1122:W1122 T1126:W1126 T1129:W1130 T1133:W1133 T1135:W1135 T1137:W1137 T1139:W1141 T1144:W1146 T1148:W1148 T1151:W1154 T1156:W1156 T1158:W1159 T1164:W1164 T1167:W1167 T1170:W1170 T1172:W1172 T1176:W1176 T1179:W1180 T1183:W1184 T1186:W1186 T1188:W1188 T1191:W1191 T1194:W1196 T1198:W1203 T1206:W1207 T1210:W1212">
    <cfRule type="cellIs" dxfId="245" priority="497" operator="equal">
      <formula>"N"</formula>
    </cfRule>
    <cfRule type="cellIs" dxfId="244" priority="498" operator="equal">
      <formula>"O"</formula>
    </cfRule>
    <cfRule type="cellIs" dxfId="243" priority="499" operator="equal">
      <formula>"D"</formula>
    </cfRule>
    <cfRule type="cellIs" dxfId="242" priority="500" operator="equal">
      <formula>"R"</formula>
    </cfRule>
  </conditionalFormatting>
  <conditionalFormatting sqref="E6:I6 E8:I11 E13:I13 E35:I35 E38:I38 E60:I60 E62:I62 E64:I64 E66:I66 E75:I75 E79:I79 E82:I82 E84:I84 E87:I87 E93:I93 E95:I95 E97:I97 E99:I101 E116:I117 E119:I121 E124:I124 E128:I128 E131:I132 E251:I251 E266:I266 E268:I268 E270:I270 E285:I285 E287:I287 E289:I289 E291:I291 E293:I294 E296:I296 E298:I298 E334:I334 E340:I341 E343:I343 E352:I352 E354:I354 E368:I369 E374:I375 E379:I380 E382:I382 E399:I399 E404:I404 E408:I408 E410:I410 E420:I420 E422:I422 E445:I445 E448:I448 E462:I462 E464:I464 E469:I469 E475:I475 E480:I480 E484:I484 E486:I486 E489:I490 E504:I504 E515:I515 E517:I517 E535:I535 E562:I562 E571:I571 E574:I574 E586:I587 E591:I592 E596:I596 E599:I599 E622:I622 E624:I624 E628:I628 E635:I635 E658:I658 E660:I660 E674:I674 E719:I719 E735:I735 E739:I739 E775:I775 E777:I777 E805:I805 E808:I808 E810:I811 E839:I839 E841:I841 E871:I871 E888:I888 E890:I890 E892:I892 E894:I894 E906:I906 E908:I908 E926:I926 E929:I929 E931:I931 E933:I933 E941:I941 E961:I961 E963:I963 E980:I980 E982:I982 E985:I985 E991:I991 E993:I993 E1004:I1004 E1019:I1019 E1021:I1021 E1028:I1029 E1035:I1035 E1042:I1043 E1045:I1045 E1073:I1073 E1093:I1093 E1096:I1097 E1099:I1099 E1147:I1147 E1149:I1149 E1163:I1163 E1165:I1165 E1169:I1169 E1173:I1173 E1190:I1190 E1192:I1192 E1204:I1204 E1208:I1208">
    <cfRule type="cellIs" dxfId="241" priority="486" operator="equal">
      <formula>"x"</formula>
    </cfRule>
  </conditionalFormatting>
  <conditionalFormatting sqref="Q6:R6 Q8:R11 Q13:R13 Q35:R35 Q38:R38 Q60:R60 Q62:R62 Q64:R64 Q66:R66 Q75:R75 Q79:R79 Q82:R82 Q84:R84 Q87:R87 Q93:R93 Q95:R95 Q97:R97 Q99:R101 Q116:R117 Q119:R121 Q124:R124 Q128:R128 Q131:R132 Q251:R251 Q266:R266 Q268:R268 Q270:R270 Q285:R285 Q287:R287 Q289:R289 Q291:R291 Q293:R294 Q296:R296 Q298:R298 Q334:R334 Q340:R341 Q343:R343 Q352:R352 Q354:R354 Q368:R369 Q374:R375 Q379:R380 Q382:R382 Q399:R399 Q404:R404 Q408:R408 Q410:R410 Q420:R420 Q422:R422 Q445:R445 Q448:R448 Q462:R462 Q464:R464 Q469:R469 Q475:R475 Q480:R480 Q484:R484 Q486:R486 Q489:R490 Q504:R504 Q515:R515 Q517:R517 Q535:R535 Q562:R562 Q571:R571 Q574:R574 Q586:R587 Q591:R592 Q596:R596 Q599:R599 Q622:R622 Q624:R624 Q628:R628 Q635:R635 Q658:R658 Q660:R660 Q674:R674 Q719:R719 Q735:R735 Q739:R739 Q775:R775 Q777:R777 Q805:R805 Q808:R808 Q810:R811 Q839:R839 Q841:R841 Q871:R871 Q888:R888 Q890:R890 Q892:R892 Q894:R894 Q906:R906 Q908:R908 Q926:R926 Q929:R929 Q931:R931 Q933:R933 Q941:R941 Q961:R961 Q963:R963 Q980:R980 Q982:R982 Q985:R985 Q991:R991 Q993:R993 Q1004:R1004 Q1019:R1019 Q1021:R1021 Q1028:R1029 Q1035:R1035 Q1042:R1043 Q1045:R1045 Q1073:R1073 Q1093:R1093 Q1096:R1097 Q1099:R1099 Q1147:R1147 Q1149:R1149 Q1163:R1163 Q1165:R1165 Q1169:R1169 Q1173:R1173 Q1190:R1190 Q1192:R1192 Q1204:R1204 Q1208:R1208">
    <cfRule type="cellIs" dxfId="240" priority="482" operator="equal">
      <formula>"N"</formula>
    </cfRule>
    <cfRule type="cellIs" dxfId="239" priority="483" operator="equal">
      <formula>"O"</formula>
    </cfRule>
    <cfRule type="cellIs" dxfId="238" priority="484" operator="equal">
      <formula>"D"</formula>
    </cfRule>
    <cfRule type="cellIs" dxfId="237" priority="485" operator="equal">
      <formula>"R"</formula>
    </cfRule>
  </conditionalFormatting>
  <conditionalFormatting sqref="Q6:R6 Q8:R11 Q13:R13 Q35:R35 Q38:R38 Q60:R60 Q62:R62 Q64:R64 Q66:R66 Q75:R75 Q79:R79 Q82:R82 Q84:R84 Q87:R87 Q93:R93 Q95:R95 Q97:R97 Q99:R101 Q116:R117 Q119:R121 Q124:R124 Q128:R128 Q131:R132 Q251:R251 Q266:R266 Q268:R268 Q270:R270 Q285:R285 Q287:R287 Q289:R289 Q291:R291 Q293:R294 Q296:R296 Q298:R298 Q334:R334 Q340:R341 Q343:R343 Q352:R352 Q354:R354 Q368:R369 Q374:R375 Q379:R380 Q382:R382 Q399:R399 Q404:R404 Q408:R408 Q410:R410 Q420:R420 Q422:R422 Q445:R445 Q448:R448 Q462:R462 Q464:R464 Q469:R469 Q475:R475 Q480:R480 Q484:R484 Q486:R486 Q489:R490 Q504:R504 Q515:R515 Q517:R517 Q535:R535 Q562:R562 Q571:R571 Q574:R574 Q586:R587 Q591:R592 Q596:R596 Q599:R599 Q622:R622 Q624:R624 Q628:R628 Q635:R635 Q658:R658 Q660:R660 Q674:R674 Q719:R719 Q735:R735 Q739:R739 Q775:R775 Q777:R777 Q805:R805 Q808:R808 Q810:R811 Q839:R839 Q841:R841 Q871:R871 Q888:R888 Q890:R890 Q892:R892 Q894:R894 Q906:R906 Q908:R908 Q926:R926 Q929:R929 Q931:R931 Q933:R933 Q941:R941 Q961:R961 Q963:R963 Q980:R980 Q982:R982 Q985:R985 Q991:R991 Q993:R993 Q1004:R1004 Q1019:R1019 Q1021:R1021 Q1028:R1029 Q1035:R1035 Q1042:R1043 Q1045:R1045 Q1073:R1073 Q1093:R1093 Q1096:R1097 Q1099:R1099 Q1147:R1147 Q1149:R1149 Q1163:R1163 Q1165:R1165 Q1169:R1169 Q1173:R1173 Q1190:R1190 Q1192:R1192 Q1204:R1204 Q1208:R1208">
    <cfRule type="cellIs" dxfId="236" priority="481" operator="equal">
      <formula>"x"</formula>
    </cfRule>
  </conditionalFormatting>
  <conditionalFormatting sqref="M6 O6 M8:M11 O8:O11 M13 O13 M35 O35 M38 O38 M60 O60 M62 O62 M64 O64 M66 O66 M75 O75 M79 O79 M82 O82 M84 O84 M87 O87 M93 O93 M95 O95 M97 O97 M99:M101 O99:O101 M116:M117 O116:O117 M119:M121 O119:O121 M124 O124 M128 O128 M131:M132 O131:O132 M251 O251 M266 O266 M268 O268 M270 O270 M285 O285 M287 O287 M289 O289 M291 O291 M293:M294 O293:O294 M296 O296 M298 O298 M334 O334 M340:M341 O340:O341 M343 O343 M352 O352 M354 O354 M368:M369 O368:O369 M374:M375 O374:O375 M379:M380 O379:O380 M382 O382 M399 O399 M404 O404 M408 O408 M410 O410 M420 O420 M422 O422 M445 O445 M448 O448 M462 O462 M464 O464 M469 O469 M475 O475 M480 O480 M484 O484 M486 O486 M489:M490 O489:O490 M504 O504 M515 O515 M517 O517 M535 O535 M562 O562 M571 O571 M574 O574 M586:M587 O586:O587 M591:M592 O591:O592 M596 O596 M599 O599 M622 O622 M624 O624 M628 O628 M635 O635 M658 O658 M660 O660 M674 O674 M719 O719 M735 O735 M739 O739 M775 O775 M777 O777 M805 O805 M808 O808 M810:M811 O810:O811 M839 O839 M841 O841 M871 O871 M888 O888 M890 O890 M892 O892 M894 O894 M906 O906 M908 O908 M926 O926 M929 O929 M931 O931 M933 O933 M941 O941 M961 O961 M963 O963 M980 O980 M982 O982 M985 O985 M991 O991 M993 O993 M1004 O1004 M1019 O1019 M1021 O1021 M1028:M1029 O1028:O1029 M1035 O1035 M1042:M1043 O1042:O1043 M1045 O1045 M1073 O1073 M1093 O1093 M1096:M1097 O1096:O1097 M1099 O1099 M1147 O1147 M1149 O1149 M1163 O1163 M1165 O1165 M1169 O1169 M1173 O1173 M1190 O1190 M1192 O1192 M1204 O1204 M1208 O1208">
    <cfRule type="cellIs" dxfId="235" priority="476" operator="equal">
      <formula>"x"</formula>
    </cfRule>
  </conditionalFormatting>
  <conditionalFormatting sqref="M6 O6 M8:M11 O8:O11 M13 O13 M35 O35 M38 O38 M60 O60 M62 O62 M64 O64 M66 O66 M75 O75 M79 O79 M82 O82 M84 O84 M87 O87 M93 O93 M95 O95 M97 O97 M99:M101 O99:O101 M116:M117 O116:O117 M119:M121 O119:O121 M124 O124 M128 O128 M131:M132 O131:O132 M251 O251 M266 O266 M268 O268 M270 O270 M285 O285 M287 O287 M289 O289 M291 O291 M293:M294 O293:O294 M296 O296 M298 O298 M334 O334 M340:M341 O340:O341 M343 O343 M352 O352 M354 O354 M368:M369 O368:O369 M374:M375 O374:O375 M379:M380 O379:O380 M382 O382 M399 O399 M404 O404 M408 O408 M410 O410 M420 O420 M422 O422 M445 O445 M448 O448 M462 O462 M464 O464 M469 O469 M475 O475 M480 O480 M484 O484 M486 O486 M489:M490 O489:O490 M504 O504 M515 O515 M517 O517 M535 O535 M562 O562 M571 O571 M574 O574 M586:M587 O586:O587 M591:M592 O591:O592 M596 O596 M599 O599 M622 O622 M624 O624 M628 O628 M635 O635 M658 O658 M660 O660 M674 O674 M719 O719 M735 O735 M739 O739 M775 O775 M777 O777 M805 O805 M808 O808 M810:M811 O810:O811 M839 O839 M841 O841 M871 O871 M888 O888 M890 O890 M892 O892 M894 O894 M906 O906 M908 O908 M926 O926 M929 O929 M931 O931 M933 O933 M941 O941 M961 O961 M963 O963 M980 O980 M982 O982 M985 O985 M991 O991 M993 O993 M1004 O1004 M1019 O1019 M1021 O1021 M1028:M1029 O1028:O1029 M1035 O1035 M1042:M1043 O1042:O1043 M1045 O1045 M1073 O1073 M1093 O1093 M1096:M1097 O1096:O1097 M1099 O1099 M1147 O1147 M1149 O1149 M1163 O1163 M1165 O1165 M1169 O1169 M1173 O1173 M1190 O1190 M1192 O1192 M1204 O1204 M1208 O1208">
    <cfRule type="cellIs" dxfId="234" priority="477" operator="equal">
      <formula>"N"</formula>
    </cfRule>
    <cfRule type="cellIs" dxfId="233" priority="478" operator="equal">
      <formula>"O"</formula>
    </cfRule>
    <cfRule type="cellIs" dxfId="232" priority="479" operator="equal">
      <formula>"D"</formula>
    </cfRule>
    <cfRule type="cellIs" dxfId="231" priority="480" operator="equal">
      <formula>"R"</formula>
    </cfRule>
  </conditionalFormatting>
  <conditionalFormatting sqref="X6:Y6 X8:Y11 X13:Y13 X35:Y35 X38:Y38 X60:Y60 X62:Y62 X64:Y64 X66:Y66 X75:Y75 X79:Y79 X82:Y82 X84:Y84 X87:Y87 X93:Y93 X95:Y95 X97:Y97 X99:Y101 X116:Y117 X119:Y121 X124:Y124 X128:Y128 X131:Y132 X251:Y251 X266:Y266 X268:Y268 X270:Y270 X285:Y285 X287:Y287 X289:Y289 X291:Y291 X293:Y294 X296:Y296 X298:Y298 X334:Y334 X340:Y341 X343:Y343 X352:Y352 X354:Y354 X368:Y369 X374:Y375 X379:Y380 X382:Y382 X399:Y399 X404:Y404 X408:Y408 X410:Y410 X420:Y420 X422:Y422 X445:Y445 X448:Y448 X462:Y462 X464:Y464 X469:Y469 X475:Y475 X480:Y480 X484:Y484 X486:Y486 X489:Y490 X504:Y504 X515:Y515 X517:Y517 X535:Y535 X562:Y562 X571:Y571 X574:Y574 X586:Y587 X591:Y592 X596:Y596 X599:Y599 X622:Y622 X624:Y624 X628:Y628 X635:Y635 X658:Y658 X660:Y660 X674:Y674 X719:Y719 X735:Y735 X739:Y739 X775:Y775 X777:Y777 X805:Y805 X808:Y808 X810:Y811 X839:Y839 X841:Y841 X871:Y871 X888:Y888 X890:Y890 X892:Y892 X894:Y894 X906:Y906 X908:Y908 X926:Y926 X929:Y929 X931:Y931 X933:Y933 X941:Y941 X961:Y961 X963:Y963 X980:Y980 X982:Y982 X985:Y985 X991:Y991 X993:Y993 X1004:Y1004 X1019:Y1019 X1021:Y1021 X1028:Y1029 X1035:Y1035 X1042:Y1043 X1045:Y1045 X1073:Y1073 X1093:Y1093 X1096:Y1097 X1099:Y1099 X1147:Y1147 X1149:Y1149 X1163:Y1163 X1165:Y1165 X1169:Y1169 X1173:Y1173 X1190:Y1190 X1192:Y1192 X1204:Y1204 X1208:Y1208">
    <cfRule type="cellIs" dxfId="230" priority="472" operator="equal">
      <formula>"N"</formula>
    </cfRule>
    <cfRule type="cellIs" dxfId="229" priority="473" operator="equal">
      <formula>"O"</formula>
    </cfRule>
    <cfRule type="cellIs" dxfId="228" priority="474" operator="equal">
      <formula>"D"</formula>
    </cfRule>
    <cfRule type="cellIs" dxfId="227" priority="475" operator="equal">
      <formula>"R"</formula>
    </cfRule>
  </conditionalFormatting>
  <conditionalFormatting sqref="X6:Y6 X8:Y11 X13:Y13 X35:Y35 X38:Y38 X60:Y60 X62:Y62 X64:Y64 X66:Y66 X75:Y75 X79:Y79 X82:Y82 X84:Y84 X87:Y87 X93:Y93 X95:Y95 X97:Y97 X99:Y101 X116:Y117 X119:Y121 X124:Y124 X128:Y128 X131:Y132 X251:Y251 X266:Y266 X268:Y268 X270:Y270 X285:Y285 X287:Y287 X289:Y289 X291:Y291 X293:Y294 X296:Y296 X298:Y298 X334:Y334 X340:Y341 X343:Y343 X352:Y352 X354:Y354 X368:Y369 X374:Y375 X379:Y380 X382:Y382 X399:Y399 X404:Y404 X408:Y408 X410:Y410 X420:Y420 X422:Y422 X445:Y445 X448:Y448 X462:Y462 X464:Y464 X469:Y469 X475:Y475 X480:Y480 X484:Y484 X486:Y486 X489:Y490 X504:Y504 X515:Y515 X517:Y517 X535:Y535 X562:Y562 X571:Y571 X574:Y574 X586:Y587 X591:Y592 X596:Y596 X599:Y599 X622:Y622 X624:Y624 X628:Y628 X635:Y635 X658:Y658 X660:Y660 X674:Y674 X719:Y719 X735:Y735 X739:Y739 X775:Y775 X777:Y777 X805:Y805 X808:Y808 X810:Y811 X839:Y839 X841:Y841 X871:Y871 X888:Y888 X890:Y890 X892:Y892 X894:Y894 X906:Y906 X908:Y908 X926:Y926 X929:Y929 X931:Y931 X933:Y933 X941:Y941 X961:Y961 X963:Y963 X980:Y980 X982:Y982 X985:Y985 X991:Y991 X993:Y993 X1004:Y1004 X1019:Y1019 X1021:Y1021 X1028:Y1029 X1035:Y1035 X1042:Y1043 X1045:Y1045 X1073:Y1073 X1093:Y1093 X1096:Y1097 X1099:Y1099 X1147:Y1147 X1149:Y1149 X1163:Y1163 X1165:Y1165 X1169:Y1169 X1173:Y1173 X1190:Y1190 X1192:Y1192 X1204:Y1204 X1208:Y1208">
    <cfRule type="cellIs" dxfId="226" priority="471" operator="equal">
      <formula>"x"</formula>
    </cfRule>
  </conditionalFormatting>
  <conditionalFormatting sqref="T6 V6 T8:T11 V8:V11 T13 V13 T35 V35 T38 V38 T60 V60 T62 V62 T64 V64 T66 V66 T75 V75 T79 V79 T82 V82 T84 V84 T87 V87 T93 V93 T95 V95 T97 V97 T99:T101 V99:V101 T116:T117 V116:V117 T119:T121 V119:V121 T124 V124 T128 V128 T131:T132 V131:V132 T251 V251 T266 V266 T268 V268 T270 V270 T285 V285 T287 V287 T289 V289 T291 V291 T293:T294 V293:V294 T296 V296 T298 V298 T334 V334 T340:T341 V340:V341 T343 V343 T352 V352 T354 V354 T368:T369 V368:V369 T374:T375 V374:V375 T379:T380 V379:V380 T382 V382 T399 V399 T404 V404 T408 V408 T410 V410 T420 V420 T422 V422 T445 V445 T448 V448 T462 V462 T464 V464 T469 V469 T475 V475 T480 V480 T484 V484 T486 V486 T489:T490 V489:V490 T504 V504 T515 V515 T517 V517 T535 V535 T562 V562 T571 V571 T574 V574 T586:T587 V586:V587 T591:T592 V591:V592 T596 V596 T599 V599 T622 V622 T624 V624 T628 V628 T635 V635 T658 V658 T660 V660 T674 V674 T719 V719 T735 V735 T739 V739 T775 V775 T777 V777 T805 V805 T808 V808 T810:T811 V810:V811 T839 V839 T841 V841 T871 V871 T888 V888 T890 V890 T892 V892 T894 V894 T906 V906 T908 V908 T926 V926 T929 V929 T931 V931 T933 V933 T941 V941 T961 V961 T963 V963 T980 V980 T982 V982 T985 V985 T991 V991 T993 V993 T1004 V1004 T1019 V1019 T1021 V1021 T1028:T1029 V1028:V1029 T1035 V1035 T1042:T1043 V1042:V1043 T1045 V1045 T1073 V1073 T1093 V1093 T1096:T1097 V1096:V1097 T1099 V1099 T1147 V1147 T1149 V1149 T1163 V1163 T1165 V1165 T1169 V1169 T1173 V1173 T1190 V1190 T1192 V1192 T1204 V1204 T1208 V1208">
    <cfRule type="cellIs" dxfId="225" priority="466" operator="equal">
      <formula>"x"</formula>
    </cfRule>
  </conditionalFormatting>
  <conditionalFormatting sqref="T6 V6 T8:T11 V8:V11 T13 V13 T35 V35 T38 V38 T60 V60 T62 V62 T64 V64 T66 V66 T75 V75 T79 V79 T82 V82 T84 V84 T87 V87 T93 V93 T95 V95 T97 V97 T99:T101 V99:V101 T116:T117 V116:V117 T119:T121 V119:V121 T124 V124 T128 V128 T131:T132 V131:V132 T251 V251 T266 V266 T268 V268 T270 V270 T285 V285 T287 V287 T289 V289 T291 V291 T293:T294 V293:V294 T296 V296 T298 V298 T334 V334 T340:T341 V340:V341 T343 V343 T352 V352 T354 V354 T368:T369 V368:V369 T374:T375 V374:V375 T379:T380 V379:V380 T382 V382 T399 V399 T404 V404 T408 V408 T410 V410 T420 V420 T422 V422 T445 V445 T448 V448 T462 V462 T464 V464 T469 V469 T475 V475 T480 V480 T484 V484 T486 V486 T489:T490 V489:V490 T504 V504 T515 V515 T517 V517 T535 V535 T562 V562 T571 V571 T574 V574 T586:T587 V586:V587 T591:T592 V591:V592 T596 V596 T599 V599 T622 V622 T624 V624 T628 V628 T635 V635 T658 V658 T660 V660 T674 V674 T719 V719 T735 V735 T739 V739 T775 V775 T777 V777 T805 V805 T808 V808 T810:T811 V810:V811 T839 V839 T841 V841 T871 V871 T888 V888 T890 V890 T892 V892 T894 V894 T906 V906 T908 V908 T926 V926 T929 V929 T931 V931 T933 V933 T941 V941 T961 V961 T963 V963 T980 V980 T982 V982 T985 V985 T991 V991 T993 V993 T1004 V1004 T1019 V1019 T1021 V1021 T1028:T1029 V1028:V1029 T1035 V1035 T1042:T1043 V1042:V1043 T1045 V1045 T1073 V1073 T1093 V1093 T1096:T1097 V1096:V1097 T1099 V1099 T1147 V1147 T1149 V1149 T1163 V1163 T1165 V1165 T1169 V1169 T1173 V1173 T1190 V1190 T1192 V1192 T1204 V1204 T1208 V1208">
    <cfRule type="cellIs" dxfId="224" priority="467" operator="equal">
      <formula>"N"</formula>
    </cfRule>
    <cfRule type="cellIs" dxfId="223" priority="468" operator="equal">
      <formula>"O"</formula>
    </cfRule>
    <cfRule type="cellIs" dxfId="222" priority="469" operator="equal">
      <formula>"D"</formula>
    </cfRule>
    <cfRule type="cellIs" dxfId="221" priority="470" operator="equal">
      <formula>"R"</formula>
    </cfRule>
  </conditionalFormatting>
  <conditionalFormatting sqref="AE6:AF6 AE8:AF11 AE13:AF13 AE35:AF35 AE38:AF38 AE60:AF60 AE62:AF62 AE64:AF64 AE66:AF66 AE75:AF75 AE79:AF79 AE82:AF82 AE84:AF84 AE87:AF87 AE93:AF93 AE95:AF95 AE97:AF97 AE99:AF101 AE116:AF117 AE119:AF121 AE124:AF124 AE128:AF128 AE131:AF132 AE251:AF251 AE266:AF266 AE268:AF268 AE270:AF270 AE285:AF285 AE287:AF287 AE289:AF289 AE291:AF291 AE293:AF294 AE296:AF296 AE298:AF298 AE334:AF334 AE340:AF341 AE343:AF343 AE352:AF352 AE354:AF354 AE368:AF369 AE374:AF375 AE379:AF380 AE382:AF382 AE399:AF399 AE404:AF404 AE408:AF408 AE410:AF410 AE420:AF420 AE422:AF422 AE445:AF445 AE448:AF448 AE462:AF462 AE464:AF464 AE469:AF469 AE475:AF475 AE480:AF480 AE484:AF484 AE486:AF486 AE489:AF490 AE504:AF504 AE515:AF515 AE517:AF517 AE535:AF535 AE562:AF562 AE571:AF571 AE574:AF574 AE586:AF587 AE591:AF592 AE596:AF596 AE599:AF599 AE622:AF622 AE624:AF624 AE628:AF628 AE635:AF635 AE658:AF658 AE660:AF660 AE674:AF674 AE719:AF719 AE735:AF735 AE739:AF739 AE775:AF775 AE777:AF777 AE805:AF805 AE808:AF808 AE810:AF811 AE839:AF839 AE841:AF841 AE871:AF871 AE888:AF888 AE890:AF890 AE892:AF892 AE894:AF894 AE906:AF906 AE908:AF908 AE926:AF926 AE929:AF929 AE931:AF931 AE933:AF933 AE941:AF941 AE961:AF961 AE963:AF963 AE980:AF980 AE982:AF982 AE985:AF985 AE991:AF991 AE993:AF993 AE1004:AF1004 AE1019:AF1019 AE1021:AF1021 AE1028:AF1029 AE1035:AF1035 AE1042:AF1043 AE1045:AF1045 AE1073:AF1073 AE1093:AF1093 AE1096:AF1097 AE1099:AF1099 AE1147:AF1147 AE1149:AF1149 AE1163:AF1163 AE1165:AF1165 AE1169:AF1169 AE1173:AF1173 AE1190:AF1190 AE1192:AF1192 AE1204:AF1204 AE1208:AF1208">
    <cfRule type="cellIs" dxfId="220" priority="462" operator="equal">
      <formula>"N"</formula>
    </cfRule>
    <cfRule type="cellIs" dxfId="219" priority="463" operator="equal">
      <formula>"O"</formula>
    </cfRule>
    <cfRule type="cellIs" dxfId="218" priority="464" operator="equal">
      <formula>"D"</formula>
    </cfRule>
    <cfRule type="cellIs" dxfId="217" priority="465" operator="equal">
      <formula>"R"</formula>
    </cfRule>
  </conditionalFormatting>
  <conditionalFormatting sqref="AE6:AF6 AE8:AF11 AE13:AF13 AE35:AF35 AE38:AF38 AE60:AF60 AE62:AF62 AE64:AF64 AE66:AF66 AE75:AF75 AE79:AF79 AE82:AF82 AE84:AF84 AE87:AF87 AE93:AF93 AE95:AF95 AE97:AF97 AE99:AF101 AE116:AF117 AE119:AF121 AE124:AF124 AE128:AF128 AE131:AF132 AE251:AF251 AE266:AF266 AE268:AF268 AE270:AF270 AE285:AF285 AE287:AF287 AE289:AF289 AE291:AF291 AE293:AF294 AE296:AF296 AE298:AF298 AE334:AF334 AE340:AF341 AE343:AF343 AE352:AF352 AE354:AF354 AE368:AF369 AE374:AF375 AE379:AF380 AE382:AF382 AE399:AF399 AE404:AF404 AE408:AF408 AE410:AF410 AE420:AF420 AE422:AF422 AE445:AF445 AE448:AF448 AE462:AF462 AE464:AF464 AE469:AF469 AE475:AF475 AE480:AF480 AE484:AF484 AE486:AF486 AE489:AF490 AE504:AF504 AE515:AF515 AE517:AF517 AE535:AF535 AE562:AF562 AE571:AF571 AE574:AF574 AE586:AF587 AE591:AF592 AE596:AF596 AE599:AF599 AE622:AF622 AE624:AF624 AE628:AF628 AE635:AF635 AE658:AF658 AE660:AF660 AE674:AF674 AE719:AF719 AE735:AF735 AE739:AF739 AE775:AF775 AE777:AF777 AE805:AF805 AE808:AF808 AE810:AF811 AE839:AF839 AE841:AF841 AE871:AF871 AE888:AF888 AE890:AF890 AE892:AF892 AE894:AF894 AE906:AF906 AE908:AF908 AE926:AF926 AE929:AF929 AE931:AF931 AE933:AF933 AE941:AF941 AE961:AF961 AE963:AF963 AE980:AF980 AE982:AF982 AE985:AF985 AE991:AF991 AE993:AF993 AE1004:AF1004 AE1019:AF1019 AE1021:AF1021 AE1028:AF1029 AE1035:AF1035 AE1042:AF1043 AE1045:AF1045 AE1073:AF1073 AE1093:AF1093 AE1096:AF1097 AE1099:AF1099 AE1147:AF1147 AE1149:AF1149 AE1163:AF1163 AE1165:AF1165 AE1169:AF1169 AE1173:AF1173 AE1190:AF1190 AE1192:AF1192 AE1204:AF1204 AE1208:AF1208">
    <cfRule type="cellIs" dxfId="216" priority="461" operator="equal">
      <formula>"x"</formula>
    </cfRule>
  </conditionalFormatting>
  <conditionalFormatting sqref="AA6 AC6 AA8:AA11 AC8:AC11 AA13 AC13 AA35 AC35 AA38 AC38 AA60 AC60 AA62 AC62 AA64 AC64 AA66 AC66 AA75 AC75 AA79 AC79 AA82 AC82 AA84 AC84 AA87 AC87 AA93 AC93 AA95 AC95 AA97 AC97 AA99:AA101 AC99:AC101 AA116:AA117 AC116:AC117 AA119:AA121 AC119:AC121 AA124 AC124 AA128 AC128 AA131:AA132 AC131:AC132 AA251 AC251 AA266 AC266 AA268 AC268 AA270 AC270 AA285 AC285 AA287 AC287 AA289 AC289 AA291 AC291 AA293:AA294 AC293:AC294 AA296 AC296 AA298 AC298 AA334 AC334 AA340:AA341 AC340:AC341 AA343 AC343 AA352 AC352 AA354 AC354 AA368:AA369 AC368:AC369 AA374:AA375 AC374:AC375 AA379:AA380 AC379:AC380 AA382 AC382 AA399 AC399 AA404 AC404 AA408 AC408 AA410 AC410 AA420 AC420 AA422 AC422 AA445 AC445 AA448 AC448 AA462 AC462 AA464 AC464 AA469 AC469 AA475 AC475 AA480 AC480 AA484 AC484 AA486 AC486 AA489:AA490 AC489:AC490 AA504 AC504 AA515 AC515 AA517 AC517 AA535 AC535 AA562 AC562 AA571 AC571 AA574 AC574 AA586:AA587 AC586:AC587 AA591:AA592 AC591:AC592 AA596 AC596 AA599 AC599 AA622 AC622 AA624 AC624 AA628 AC628 AA635 AC635 AA658 AC658 AA660 AC660 AA674 AC674 AA719 AC719 AA735 AC735 AA739 AC739 AA775 AC775 AA777 AC777 AA805 AC805 AA808 AC808 AA810:AA811 AC810:AC811 AA839 AC839 AA841 AC841 AA871 AC871 AA888 AC888 AA890 AC890 AA892 AC892 AA894 AC894 AA906 AC906 AA908 AC908 AA926 AC926 AA929 AC929 AA931 AC931 AA933 AC933 AA941 AC941 AA961 AC961 AA963 AC963 AA980 AC980 AA982 AC982 AA985 AC985 AA991 AC991 AA993 AC993 AA1004 AC1004 AA1019 AC1019 AA1021 AC1021 AA1028:AA1029 AC1028:AC1029 AA1035 AC1035 AA1042:AA1043 AC1042:AC1043 AA1045 AC1045 AA1073 AC1073 AA1093 AC1093 AA1096:AA1097 AC1096:AC1097 AA1099 AC1099 AA1147 AC1147 AA1149 AC1149 AA1163 AC1163 AA1165 AC1165 AA1169 AC1169 AA1173 AC1173 AA1190 AC1190 AA1192 AC1192 AA1204 AC1204 AA1208 AC1208">
    <cfRule type="cellIs" dxfId="215" priority="456" operator="equal">
      <formula>"x"</formula>
    </cfRule>
  </conditionalFormatting>
  <conditionalFormatting sqref="AA6 AC6 AA8:AA11 AC8:AC11 AA13 AC13 AA35 AC35 AA38 AC38 AA60 AC60 AA62 AC62 AA64 AC64 AA66 AC66 AA75 AC75 AA79 AC79 AA82 AC82 AA84 AC84 AA87 AC87 AA93 AC93 AA95 AC95 AA97 AC97 AA99:AA101 AC99:AC101 AA116:AA117 AC116:AC117 AA119:AA121 AC119:AC121 AA124 AC124 AA128 AC128 AA131:AA132 AC131:AC132 AA251 AC251 AA266 AC266 AA268 AC268 AA270 AC270 AA285 AC285 AA287 AC287 AA289 AC289 AA291 AC291 AA293:AA294 AC293:AC294 AA296 AC296 AA298 AC298 AA334 AC334 AA340:AA341 AC340:AC341 AA343 AC343 AA352 AC352 AA354 AC354 AA368:AA369 AC368:AC369 AA374:AA375 AC374:AC375 AA379:AA380 AC379:AC380 AA382 AC382 AA399 AC399 AA404 AC404 AA408 AC408 AA410 AC410 AA420 AC420 AA422 AC422 AA445 AC445 AA448 AC448 AA462 AC462 AA464 AC464 AA469 AC469 AA475 AC475 AA480 AC480 AA484 AC484 AA486 AC486 AA489:AA490 AC489:AC490 AA504 AC504 AA515 AC515 AA517 AC517 AA535 AC535 AA562 AC562 AA571 AC571 AA574 AC574 AA586:AA587 AC586:AC587 AA591:AA592 AC591:AC592 AA596 AC596 AA599 AC599 AA622 AC622 AA624 AC624 AA628 AC628 AA635 AC635 AA658 AC658 AA660 AC660 AA674 AC674 AA719 AC719 AA735 AC735 AA739 AC739 AA775 AC775 AA777 AC777 AA805 AC805 AA808 AC808 AA810:AA811 AC810:AC811 AA839 AC839 AA841 AC841 AA871 AC871 AA888 AC888 AA890 AC890 AA892 AC892 AA894 AC894 AA906 AC906 AA908 AC908 AA926 AC926 AA929 AC929 AA931 AC931 AA933 AC933 AA941 AC941 AA961 AC961 AA963 AC963 AA980 AC980 AA982 AC982 AA985 AC985 AA991 AC991 AA993 AC993 AA1004 AC1004 AA1019 AC1019 AA1021 AC1021 AA1028:AA1029 AC1028:AC1029 AA1035 AC1035 AA1042:AA1043 AC1042:AC1043 AA1045 AC1045 AA1073 AC1073 AA1093 AC1093 AA1096:AA1097 AC1096:AC1097 AA1099 AC1099 AA1147 AC1147 AA1149 AC1149 AA1163 AC1163 AA1165 AC1165 AA1169 AC1169 AA1173 AC1173 AA1190 AC1190 AA1192 AC1192 AA1204 AC1204 AA1208 AC1208">
    <cfRule type="cellIs" dxfId="214" priority="457" operator="equal">
      <formula>"N"</formula>
    </cfRule>
    <cfRule type="cellIs" dxfId="213" priority="458" operator="equal">
      <formula>"O"</formula>
    </cfRule>
    <cfRule type="cellIs" dxfId="212" priority="459" operator="equal">
      <formula>"D"</formula>
    </cfRule>
    <cfRule type="cellIs" dxfId="211" priority="460" operator="equal">
      <formula>"R"</formula>
    </cfRule>
  </conditionalFormatting>
  <conditionalFormatting sqref="J59:K59 J86:K86 J88:K89 J98:K98 J114:K114 J118:K118 J126:K126 J264:K264 J290:K290 J351:K351 J377:K377 J397:K397 J405:K405 J443:K443 J477:K477 J533:K533 J561:K561 J569:K569 J585:K585 J590:K590 J621:K621 J633:K633 J734:K734 J868:K868 J891:K891 J905:K905 J960:K960 J981:K981 J1002:K1002 J1031:K1031 J1041:K1041 J1069:K1069 J1094:K1094 J1162:K1162 J1168:K1168 J1189:K1189">
    <cfRule type="cellIs" dxfId="210" priority="452" operator="equal">
      <formula>"N"</formula>
    </cfRule>
    <cfRule type="cellIs" dxfId="209" priority="453" operator="equal">
      <formula>"O"</formula>
    </cfRule>
    <cfRule type="cellIs" dxfId="208" priority="454" operator="equal">
      <formula>"D"</formula>
    </cfRule>
    <cfRule type="cellIs" dxfId="207" priority="455" operator="equal">
      <formula>"R"</formula>
    </cfRule>
  </conditionalFormatting>
  <conditionalFormatting sqref="J59:K59 J86:K86 J88:K89 J98:K98 J114:K114 J118:K118 J126:K126 J264:K264 J290:K290 J351:K351 J377:K377 J397:K397 J405:K405 J443:K443 J477:K477 J533:K533 J561:K561 J569:K569 J585:K585 J590:K590 J621:K621 J633:K633 J734:K734 J868:K868 J891:K891 J905:K905 J960:K960 J981:K981 J1002:K1002 J1031:K1031 J1041:K1041 J1069:K1069 J1094:K1094 J1162:K1162 J1168:K1168 J1189:K1189">
    <cfRule type="cellIs" dxfId="206" priority="451" operator="equal">
      <formula>"x"</formula>
    </cfRule>
  </conditionalFormatting>
  <conditionalFormatting sqref="Q59:R59 X59:Y59 AE59:AF59 Q86:R86 X86:Y86 AE86:AF86 Q88:R89 X88:Y89 AE88:AF89 Q98:R98 X98:Y98 AE98:AF98 Q114:R114 X114:Y114 AE114:AF114 Q118:R118 X118:Y118 AE118:AF118 Q126:R126 X126:Y126 AE126:AF126 Q264:R264 X264:Y264 AE264:AF264 Q290:R290 X290:Y290 AE290:AF290 Q351:R351 X351:Y351 AE351:AF351 Q377:R377 X377:Y377 AE377:AF377 Q397:R397 X397:Y397 AE397:AF397 Q405:R405 X405:Y405 AE405:AF405 Q443:R443 X443:Y443 AE443:AF443 Q477:R477 X477:Y477 AE477:AF477 Q533:R533 X533:Y533 AE533:AF533 Q561:R561 X561:Y561 AE561:AF561 Q569:R569 X569:Y569 AE569:AF569 Q585:R585 X585:Y585 AE585:AF585 Q590:R590 X590:Y590 AE590:AF590 Q621:R621 X621:Y621 AE621:AF621 Q633:R633 X633:Y633 AE633:AF633 Q734:R734 X734:Y734 AE734:AF734 Q868:R868 X868:Y868 AE868:AF868 Q891:R891 X891:Y891 AE891:AF891 Q905:R905 X905:Y905 AE905:AF905 Q960:R960 X960:Y960 AE960:AF960 Q981:R981 X981:Y981 AE981:AF981 Q1002:R1002 X1002:Y1002 AE1002:AF1002 Q1031:R1031 X1031:Y1031 AE1031:AF1031 Q1041:R1041 X1041:Y1041 AE1041:AF1041 Q1069:R1069 X1069:Y1069 AE1069:AF1069 Q1094:R1094 X1094:Y1094 AE1094:AF1094 Q1162:R1162 X1162:Y1162 AE1162:AF1162 Q1168:R1168 X1168:Y1168 AE1168:AF1168 Q1189:R1189 X1189:Y1189 AE1189:AF1189">
    <cfRule type="cellIs" dxfId="205" priority="441" operator="equal">
      <formula>"x"</formula>
    </cfRule>
  </conditionalFormatting>
  <conditionalFormatting sqref="J72:K73 J76:K76 J125:K125">
    <cfRule type="cellIs" dxfId="204" priority="432" operator="equal">
      <formula>"N"</formula>
    </cfRule>
    <cfRule type="cellIs" dxfId="203" priority="433" operator="equal">
      <formula>"O"</formula>
    </cfRule>
    <cfRule type="cellIs" dxfId="202" priority="434" operator="equal">
      <formula>"D"</formula>
    </cfRule>
    <cfRule type="cellIs" dxfId="201" priority="435" operator="equal">
      <formula>"R"</formula>
    </cfRule>
  </conditionalFormatting>
  <conditionalFormatting sqref="J72:K73 J76:K76 J125:K125">
    <cfRule type="cellIs" dxfId="200" priority="431" operator="equal">
      <formula>"x"</formula>
    </cfRule>
  </conditionalFormatting>
  <conditionalFormatting sqref="E72:E73 E76 E125">
    <cfRule type="cellIs" dxfId="199" priority="426" operator="equal">
      <formula>"x"</formula>
    </cfRule>
  </conditionalFormatting>
  <conditionalFormatting sqref="E72:E73 E76 E125">
    <cfRule type="cellIs" dxfId="198" priority="427" operator="equal">
      <formula>"N"</formula>
    </cfRule>
    <cfRule type="cellIs" dxfId="197" priority="428" operator="equal">
      <formula>"O"</formula>
    </cfRule>
    <cfRule type="cellIs" dxfId="196" priority="429" operator="equal">
      <formula>"D"</formula>
    </cfRule>
    <cfRule type="cellIs" dxfId="195" priority="430" operator="equal">
      <formula>"R"</formula>
    </cfRule>
  </conditionalFormatting>
  <conditionalFormatting sqref="Q72:R73 X72:Y73 AE72:AF73 Q76:R76 X76:Y76 AE76:AF76 Q125:R125 X125:Y125 AE125:AF125">
    <cfRule type="cellIs" dxfId="194" priority="422" operator="equal">
      <formula>"N"</formula>
    </cfRule>
    <cfRule type="cellIs" dxfId="193" priority="423" operator="equal">
      <formula>"O"</formula>
    </cfRule>
    <cfRule type="cellIs" dxfId="192" priority="424" operator="equal">
      <formula>"D"</formula>
    </cfRule>
    <cfRule type="cellIs" dxfId="191" priority="425" operator="equal">
      <formula>"R"</formula>
    </cfRule>
  </conditionalFormatting>
  <conditionalFormatting sqref="Q72:R73 X72:Y73 AE72:AF73 Q76:R76 X76:Y76 AE76:AF76 Q125:R125 X125:Y125 AE125:AF125">
    <cfRule type="cellIs" dxfId="190" priority="421" operator="equal">
      <formula>"x"</formula>
    </cfRule>
  </conditionalFormatting>
  <conditionalFormatting sqref="E74:I74 E77:I78 E127:I127 E129:I129 E398:I398 E400:I400 E402:I402">
    <cfRule type="cellIs" dxfId="189" priority="346" operator="equal">
      <formula>"x"</formula>
    </cfRule>
  </conditionalFormatting>
  <conditionalFormatting sqref="E74:I74 E77:I78 E127:I127 E129:I129 E398:I398 E400:I400 E402:I402">
    <cfRule type="cellIs" dxfId="188" priority="347" operator="equal">
      <formula>"N"</formula>
    </cfRule>
    <cfRule type="cellIs" dxfId="187" priority="348" operator="equal">
      <formula>"O"</formula>
    </cfRule>
    <cfRule type="cellIs" dxfId="186" priority="349" operator="equal">
      <formula>"D"</formula>
    </cfRule>
    <cfRule type="cellIs" dxfId="185" priority="350" operator="equal">
      <formula>"R"</formula>
    </cfRule>
  </conditionalFormatting>
  <conditionalFormatting sqref="Q74:R74 X74:Y74 AE74:AF74 Q77:R78 X77:Y78 AE77:AF78 Q127:R127 X127:Y127 AE127:AF127 Q129:R129 X129:Y129 AE129:AF129 Q398:R398 X398:Y398 AE398:AF398 Q400:R400 X400:Y400 AE400:AF400 Q402:R402 X402:Y402 AE402:AF402">
    <cfRule type="cellIs" dxfId="184" priority="332" operator="equal">
      <formula>"N"</formula>
    </cfRule>
    <cfRule type="cellIs" dxfId="183" priority="333" operator="equal">
      <formula>"O"</formula>
    </cfRule>
    <cfRule type="cellIs" dxfId="182" priority="334" operator="equal">
      <formula>"D"</formula>
    </cfRule>
    <cfRule type="cellIs" dxfId="181" priority="335" operator="equal">
      <formula>"R"</formula>
    </cfRule>
  </conditionalFormatting>
  <conditionalFormatting sqref="Q74:R74 X74:Y74 AE74:AF74 Q77:R78 X77:Y78 AE77:AF78 Q127:R127 X127:Y127 AE127:AF127 Q129:R129 X129:Y129 AE129:AF129 Q398:R398 X398:Y398 AE398:AF398 Q400:R400 X400:Y400 AE400:AF400 Q402:R402 X402:Y402 AE402:AF402">
    <cfRule type="cellIs" dxfId="180" priority="331" operator="equal">
      <formula>"x"</formula>
    </cfRule>
  </conditionalFormatting>
  <conditionalFormatting sqref="S63 S65 S115 S130 S195 S284 S286 S295 S403 S421 S454 S456 S512 S651 S680:S682 S711 S842:S844 S992 S12 S7 S5 S14:S19 S21:S23 S25:S31 S33:S34 S36:S37 S40:S58 S61 S68:S70 S80:S81 S83 S90:S92 S94 S96 S102:S106 S108:S113 S122:S123 S133:S136 S138:S147 S149:S151 S153:S155 S157:S159 S161 S163:S164 S166:S167 S169:S183 S185:S187 S189 S191:S193 S197:S200 S202:S206 S208:S210 S212:S214 S216:S218 S220:S229 S231:S240 S242:S244 S246:S247 S249:S250 S252:S256 S258:S260 S262:S263 S265 S267 S269 S271:S274 S276:S278 S280:S282 S292 S297 S300:S302 S304:S306 S308:S310 S312:S320 S322:S333 S336:S338 S342 S344:S349 S353 S355:S358 S360:S362 S364:S367 S371:S372 S378 S381 S384:S386 S388:S395 S401 S406:S407 S409 S411:S414 S416:S418 S424:S426 S428:S430 S432:S438 S440 S442 S444 S446:S447 S450:S452 S458:S461 S463 S465:S468 S471:S474 S476 S478:S479 S481 S483 S485 S488 S492:S500 S502:S503 S506:S510 S514 S516 S518:S523 S525:S527 S529:S531 S534 S537:S545 S547:S549 S551:S556 S558:S560 S563:S565 S567:S568 S570 S572:S573 S576:S584 S588 S593:S595 S597:S598 S601:S605 S607:S611 S613:S615 S617:S619 S623 S625:S627 S629:S630 S632 S634 S636:S640 S642:S645 S647:S649 S653:S655 S657 S659 S662:S665 S667:S668 S670 S672:S673 S675:S678 S684:S690 S692:S694 S696:S698 S700:S702 S704:S706 S708:S709 S713:S715 S717:S718 S721:S723 S725:S727 S729:S731 S733 S736:S738 S741:S742 S744:S746 S748:S750 S752:S766 S768:S774 S776 S778:S781 S783:S785 S787:S789 S791:S793 S795:S797 S799:S804 S806:S807 S809 S812:S815 S817:S819 S821:S824 S826 S828:S832 S834:S837 S840 S846:S849 S851:S853 S855:S858 S860:S861 S863:S865 S867 S869:S870 S872:S874 S876:S877 S879:S881 S883:S885 S887 S889 S893 S896:S898 S900:S902 S904 S907 S910:S912 S914 S916:S918 S920:S922 S924:S925 S927 S930 S932 S935:S937 S939:S940 S942:S948 S950:S952 S954:S956 S958:S959 S962 S964:S971 S973:S979 S983:S984 S987:S989 S994:S996 S998:S1000 S1003 S1005:S1006 S1008:S1012 S1014:S1016 S1018 S1020 S1022:S1025 S1027 S1032:S1034 S1037:S1040 S1044 S1046:S1051 S1053:S1063 S1065:S1067 S1070:S1072 S1075:S1087 S1089:S1091 S1095 S1098 S1101:S1103 S1105:S1107 S1109:S1111 S1113:S1115 S1117:S1119 S1121:S1123 S1125:S1127 S1129:S1131 S1133 S1135:S1137 S1139:S1141 S1143:S1146 S1148 S1151:S1156 S1158:S1160 S1164 S1167 S1170:S1172 S1175:S1177 S1179:S1180 S1182:S1188 S1191 S1194:S1196 S1198:S1203 S1205:S1207 S1209:S1212">
    <cfRule type="cellIs" dxfId="179" priority="181" operator="equal">
      <formula>"x"</formula>
    </cfRule>
  </conditionalFormatting>
  <conditionalFormatting sqref="S63 S65 S115 S130 S195 S284 S286 S295 S403 S421 S454 S456 S512 S651 S680:S682 S711 S842:S844 S992 S12 S7 S5 S14:S19 S21:S23 S25:S31 S33:S34 S36:S37 S40:S58 S61 S68:S70 S80:S81 S83 S90:S92 S94 S96 S102:S106 S108:S113 S122:S123 S133:S136 S138:S147 S149:S151 S153:S155 S157:S159 S161 S163:S164 S166:S167 S169:S183 S185:S187 S189 S191:S193 S197:S200 S202:S206 S208:S210 S212:S214 S216:S218 S220:S229 S231:S240 S242:S244 S246:S247 S249:S250 S252:S256 S258:S260 S262:S263 S265 S267 S269 S271:S274 S276:S278 S280:S282 S292 S297 S300:S302 S304:S306 S308:S310 S312:S320 S322:S333 S336:S338 S342 S344:S349 S353 S355:S358 S360:S362 S364:S367 S371:S372 S378 S381 S384:S386 S388:S395 S401 S406:S407 S409 S411:S414 S416:S418 S424:S426 S428:S430 S432:S438 S440 S442 S444 S446:S447 S450:S452 S458:S461 S463 S465:S468 S471:S474 S476 S478:S479 S481 S483 S485 S488 S492:S500 S502:S503 S506:S510 S514 S516 S518:S523 S525:S527 S529:S531 S534 S537:S545 S547:S549 S551:S556 S558:S560 S563:S565 S567:S568 S570 S572:S573 S576:S584 S588 S593:S595 S597:S598 S601:S605 S607:S611 S613:S615 S617:S619 S623 S625:S627 S629:S630 S632 S634 S636:S640 S642:S645 S647:S649 S653:S655 S657 S659 S662:S665 S667:S668 S670 S672:S673 S675:S678 S684:S690 S692:S694 S696:S698 S700:S702 S704:S706 S708:S709 S713:S715 S717:S718 S721:S723 S725:S727 S729:S731 S733 S736:S738 S741:S742 S744:S746 S748:S750 S752:S766 S768:S774 S776 S778:S781 S783:S785 S787:S789 S791:S793 S795:S797 S799:S804 S806:S807 S809 S812:S815 S817:S819 S821:S824 S826 S828:S832 S834:S837 S840 S846:S849 S851:S853 S855:S858 S860:S861 S863:S865 S867 S869:S870 S872:S874 S876:S877 S879:S881 S883:S885 S887 S889 S893 S896:S898 S900:S902 S904 S907 S910:S912 S914 S916:S918 S920:S922 S924:S925 S927 S930 S932 S935:S937 S939:S940 S942:S948 S950:S952 S954:S956 S958:S959 S962 S964:S971 S973:S979 S983:S984 S987:S989 S994:S996 S998:S1000 S1003 S1005:S1006 S1008:S1012 S1014:S1016 S1018 S1020 S1022:S1025 S1027 S1032:S1034 S1037:S1040 S1044 S1046:S1051 S1053:S1063 S1065:S1067 S1070:S1072 S1075:S1087 S1089:S1091 S1095 S1098 S1101:S1103 S1105:S1107 S1109:S1111 S1113:S1115 S1117:S1119 S1121:S1123 S1125:S1127 S1129:S1131 S1133 S1135:S1137 S1139:S1141 S1143:S1146 S1148 S1151:S1156 S1158:S1160 S1164 S1167 S1170:S1172 S1175:S1177 S1179:S1180 S1182:S1188 S1191 S1194:S1196 S1198:S1203 S1205:S1207 S1209:S1212">
    <cfRule type="cellIs" dxfId="178" priority="182" operator="equal">
      <formula>"N"</formula>
    </cfRule>
    <cfRule type="cellIs" dxfId="177" priority="183" operator="equal">
      <formula>"O"</formula>
    </cfRule>
    <cfRule type="cellIs" dxfId="176" priority="184" operator="equal">
      <formula>"D"</formula>
    </cfRule>
    <cfRule type="cellIs" dxfId="175" priority="185" operator="equal">
      <formula>"R"</formula>
    </cfRule>
  </conditionalFormatting>
  <conditionalFormatting sqref="L12 L7 L5 L15:L19 L22 L25:L28 L30 L33:L34 L36:L37 L41:L44 L46:L52 L54 L56:L58 L61 L70 L81 L83 L90 L94 L96 L102 L104:L106 L108:L110 L112:L113 L122:L123 L135 L138:L139 L141:L143 L145:L147 L150 L153:L154 L158:L159 L161 L163:L164 L167 L170 L173 L175:L179 L181:L183 L186 L189 L192:L193 L197:L200 L202 L205 L209 L213 L217 L221:L223 L225:L226 L228 L232:L234 L236 L239 L242 L246:L247 L250 L252 L255:L256 L258 L260 L262:L263 L265 L267 L269 L273 L277:L278 L281 L292 L297 L301 L305 L309 L313 L316:L317 L319:L320 L323 L325:L326 L328:L333 L337 L342 L345 L348 L353 L357 L361 L365:L367 L371:L372 L378 L381 L384 L386 L388:L389 L391:L392 L394 L401 L406:L407 L409 L413 L417 L425 L429 L433 L435:L437 L440 L442 L444 L446:L447 L451 L458:L461 L463 L465:L468 L471:L474 L476 L478:L479 L481 L483 L485 L488 L492 L494:L497 L499 L502:L503 L506 L509 L514 L516 L519:L520 L522 L526:L527 L529 L531 L534 L537:L542 L544 L548 L551:L555 L558:L560 L564 L567:L568 L570 L572:L573 L577:L584 L588 L593:L595 L597:L598 L602 L604 L607:L610 L614 L618 L623 L626 L629:L630 L632 L634 L636:L637 L639 L643 L645 L648 L654 L657 L659 L663:L665 L667:L668 L670 L672:L673 L677:L678 L684:L686 L688 L690 L692:L694 L696:L697 L700:L701 L705 L709 L714 L717:L718 L722 L725 L727 L730 L733 L736 L738 L741:L742 L745 L749 L752:L753 L756 L758:L760 L763:L765 L768 L771 L773:L774 L776 L780 L784 L788 L792 L795 L799:L804 L806:L807 L809 L813:L815 L817 L819 L821:L824 L826 L828 L831 L834:L837 L840 L847:L849 L851 L856 L858 L860 L864 L867 L869:L870 L873 L877 L880 L883:L884 L887 L889 L893 L896:L898 L901 L904 L907 L911 L914 L917 L921 L924:L925 L927 L930 L932 L936 L939 L942:L945 L947 L950 L952 L955 L959 L962 L966:L967 L970 L973:L976 L978:L979 L983 L987 L989 L995 L999 L1003 L1005:L1006 L1009 L1011:L1012 L1015 L1018 L1020 L1024 L1027 L1032:L1034 L1037:L1040 L1044 L1047:L1049 L1051 L1054:L1055 L1057:L1060 L1062 L1065:L1067 L1070 L1072 L1075:L1077 L1079 L1081:L1084 L1086 L1090 L1095 L1098 L1101:L1103 L1105:L1106 L1109:L1110 L1114 L1118 L1122 L1126 L1129:L1130 L1133 L1135 L1137 L1139:L1141 L1144:L1146 L1148 L1151:L1154 L1156 L1158:L1159 L1164 L1167 L1170 L1172 L1176 L1179:L1180 L1183:L1184 L1186 L1188 L1191 L1194:L1196 L1198:L1203 L1206:L1207 L1210:L1212">
    <cfRule type="cellIs" dxfId="174" priority="176" operator="equal">
      <formula>"x"</formula>
    </cfRule>
  </conditionalFormatting>
  <conditionalFormatting sqref="L12 L7 L5 L15:L19 L22 L25:L28 L30 L33:L34 L36:L37 L41:L44 L46:L52 L54 L56:L58 L61 L70 L81 L83 L90 L94 L96 L102 L104:L106 L108:L110 L112:L113 L122:L123 L135 L138:L139 L141:L143 L145:L147 L150 L153:L154 L158:L159 L161 L163:L164 L167 L170 L173 L175:L179 L181:L183 L186 L189 L192:L193 L197:L200 L202 L205 L209 L213 L217 L221:L223 L225:L226 L228 L232:L234 L236 L239 L242 L246:L247 L250 L252 L255:L256 L258 L260 L262:L263 L265 L267 L269 L273 L277:L278 L281 L292 L297 L301 L305 L309 L313 L316:L317 L319:L320 L323 L325:L326 L328:L333 L337 L342 L345 L348 L353 L357 L361 L365:L367 L371:L372 L378 L381 L384 L386 L388:L389 L391:L392 L394 L401 L406:L407 L409 L413 L417 L425 L429 L433 L435:L437 L440 L442 L444 L446:L447 L451 L458:L461 L463 L465:L468 L471:L474 L476 L478:L479 L481 L483 L485 L488 L492 L494:L497 L499 L502:L503 L506 L509 L514 L516 L519:L520 L522 L526:L527 L529 L531 L534 L537:L542 L544 L548 L551:L555 L558:L560 L564 L567:L568 L570 L572:L573 L577:L584 L588 L593:L595 L597:L598 L602 L604 L607:L610 L614 L618 L623 L626 L629:L630 L632 L634 L636:L637 L639 L643 L645 L648 L654 L657 L659 L663:L665 L667:L668 L670 L672:L673 L677:L678 L684:L686 L688 L690 L692:L694 L696:L697 L700:L701 L705 L709 L714 L717:L718 L722 L725 L727 L730 L733 L736 L738 L741:L742 L745 L749 L752:L753 L756 L758:L760 L763:L765 L768 L771 L773:L774 L776 L780 L784 L788 L792 L795 L799:L804 L806:L807 L809 L813:L815 L817 L819 L821:L824 L826 L828 L831 L834:L837 L840 L847:L849 L851 L856 L858 L860 L864 L867 L869:L870 L873 L877 L880 L883:L884 L887 L889 L893 L896:L898 L901 L904 L907 L911 L914 L917 L921 L924:L925 L927 L930 L932 L936 L939 L942:L945 L947 L950 L952 L955 L959 L962 L966:L967 L970 L973:L976 L978:L979 L983 L987 L989 L995 L999 L1003 L1005:L1006 L1009 L1011:L1012 L1015 L1018 L1020 L1024 L1027 L1032:L1034 L1037:L1040 L1044 L1047:L1049 L1051 L1054:L1055 L1057:L1060 L1062 L1065:L1067 L1070 L1072 L1075:L1077 L1079 L1081:L1084 L1086 L1090 L1095 L1098 L1101:L1103 L1105:L1106 L1109:L1110 L1114 L1118 L1122 L1126 L1129:L1130 L1133 L1135 L1137 L1139:L1141 L1144:L1146 L1148 L1151:L1154 L1156 L1158:L1159 L1164 L1167 L1170 L1172 L1176 L1179:L1180 L1183:L1184 L1186 L1188 L1191 L1194:L1196 L1198:L1203 L1206:L1207 L1210:L1212">
    <cfRule type="cellIs" dxfId="173" priority="177" operator="equal">
      <formula>"N"</formula>
    </cfRule>
    <cfRule type="cellIs" dxfId="172" priority="178" operator="equal">
      <formula>"O"</formula>
    </cfRule>
    <cfRule type="cellIs" dxfId="171" priority="179" operator="equal">
      <formula>"D"</formula>
    </cfRule>
    <cfRule type="cellIs" dxfId="170" priority="180" operator="equal">
      <formula>"R"</formula>
    </cfRule>
  </conditionalFormatting>
  <conditionalFormatting sqref="Z12 Z7 Z5 Z15:Z19 Z22 Z25:Z28 Z30 Z33:Z34 Z36:Z37 Z41:Z44 Z46:Z52 Z54 Z56:Z58 Z61 Z70 Z81 Z83 Z90 Z94 Z96 Z102 Z104:Z106 Z108:Z110 Z112:Z113 Z122:Z123 Z135 Z138:Z139 Z141:Z143 Z145:Z147 Z150 Z153:Z154 Z158:Z159 Z161 Z163:Z164 Z167 Z170 Z173 Z175:Z179 Z181:Z183 Z186 Z189 Z192:Z193 Z197:Z200 Z202 Z205 Z209 Z213 Z217 Z221:Z223 Z225:Z226 Z228 Z232:Z234 Z236 Z239 Z242 Z246:Z247 Z250 Z252 Z255:Z256 Z258 Z260 Z262:Z263 Z265 Z267 Z269 Z273 Z277:Z278 Z281 Z292 Z297 Z301 Z305 Z309 Z313 Z316:Z317 Z319:Z320 Z323 Z325:Z326 Z328:Z333 Z337 Z342 Z345 Z348 Z353 Z357 Z361 Z365:Z367 Z371:Z372 Z378 Z381 Z384 Z386 Z388:Z389 Z391:Z392 Z394 Z401 Z406:Z407 Z409 Z413 Z417 Z425 Z429 Z433 Z435:Z437 Z440 Z442 Z444 Z446:Z447 Z451 Z458:Z461 Z463 Z465:Z468 Z471:Z474 Z476 Z478:Z479 Z481 Z483 Z485 Z488 Z492 Z494:Z497 Z499 Z502:Z503 Z506 Z509 Z514 Z516 Z519:Z520 Z522 Z526:Z527 Z529 Z531 Z534 Z537:Z542 Z544 Z548 Z551:Z555 Z558:Z560 Z564 Z567:Z568 Z570 Z572:Z573 Z577:Z584 Z588 Z593:Z595 Z597:Z598 Z602 Z604 Z607:Z610 Z614 Z618 Z623 Z626 Z629:Z630 Z632 Z634 Z636:Z637 Z639 Z643 Z645 Z648 Z654 Z657 Z659 Z663:Z665 Z667:Z668 Z670 Z672:Z673 Z677:Z678 Z684:Z686 Z688 Z690 Z692:Z694 Z696:Z697 Z700:Z701 Z705 Z709 Z714 Z717:Z718 Z722 Z725 Z727 Z730 Z733 Z736 Z738 Z741:Z742 Z745 Z749 Z752:Z753 Z756 Z758:Z760 Z763:Z765 Z768 Z771 Z773:Z774 Z776 Z780 Z784 Z788 Z792 Z795 Z799:Z804 Z806:Z807 Z809 Z813:Z815 Z817 Z819 Z821:Z824 Z826 Z828 Z831 Z834:Z837 Z840 Z847:Z849 Z851 Z856 Z858 Z860 Z864 Z867 Z869:Z870 Z873 Z877 Z880 Z883:Z884 Z887 Z889 Z893 Z896:Z898 Z901 Z904 Z907 Z911 Z914 Z917 Z921 Z924:Z925 Z927 Z930 Z932 Z936 Z939 Z942:Z945 Z947 Z950 Z952 Z955 Z959 Z962 Z966:Z967 Z970 Z973:Z976 Z978:Z979 Z983 Z987 Z989 Z995 Z999 Z1003 Z1005:Z1006 Z1009 Z1011:Z1012 Z1015 Z1018 Z1020 Z1024 Z1027 Z1032:Z1034 Z1037:Z1040 Z1044 Z1047:Z1049 Z1051 Z1054:Z1055 Z1057:Z1060 Z1062 Z1065:Z1067 Z1070 Z1072 Z1075:Z1077 Z1079 Z1081:Z1084 Z1086 Z1090 Z1095 Z1098 Z1101:Z1103 Z1105:Z1106 Z1109:Z1110 Z1114 Z1118 Z1122 Z1126 Z1129:Z1130 Z1133 Z1135 Z1137 Z1139:Z1141 Z1144:Z1146 Z1148 Z1151:Z1154 Z1156 Z1158:Z1159 Z1164 Z1167 Z1170 Z1172 Z1176 Z1179:Z1180 Z1183:Z1184 Z1186 Z1188 Z1191 Z1194:Z1196 Z1198:Z1203 Z1206:Z1207 Z1210:Z1212">
    <cfRule type="cellIs" dxfId="169" priority="171" operator="equal">
      <formula>"x"</formula>
    </cfRule>
  </conditionalFormatting>
  <conditionalFormatting sqref="Z12 Z7 Z5 Z15:Z19 Z22 Z25:Z28 Z30 Z33:Z34 Z36:Z37 Z41:Z44 Z46:Z52 Z54 Z56:Z58 Z61 Z70 Z81 Z83 Z90 Z94 Z96 Z102 Z104:Z106 Z108:Z110 Z112:Z113 Z122:Z123 Z135 Z138:Z139 Z141:Z143 Z145:Z147 Z150 Z153:Z154 Z158:Z159 Z161 Z163:Z164 Z167 Z170 Z173 Z175:Z179 Z181:Z183 Z186 Z189 Z192:Z193 Z197:Z200 Z202 Z205 Z209 Z213 Z217 Z221:Z223 Z225:Z226 Z228 Z232:Z234 Z236 Z239 Z242 Z246:Z247 Z250 Z252 Z255:Z256 Z258 Z260 Z262:Z263 Z265 Z267 Z269 Z273 Z277:Z278 Z281 Z292 Z297 Z301 Z305 Z309 Z313 Z316:Z317 Z319:Z320 Z323 Z325:Z326 Z328:Z333 Z337 Z342 Z345 Z348 Z353 Z357 Z361 Z365:Z367 Z371:Z372 Z378 Z381 Z384 Z386 Z388:Z389 Z391:Z392 Z394 Z401 Z406:Z407 Z409 Z413 Z417 Z425 Z429 Z433 Z435:Z437 Z440 Z442 Z444 Z446:Z447 Z451 Z458:Z461 Z463 Z465:Z468 Z471:Z474 Z476 Z478:Z479 Z481 Z483 Z485 Z488 Z492 Z494:Z497 Z499 Z502:Z503 Z506 Z509 Z514 Z516 Z519:Z520 Z522 Z526:Z527 Z529 Z531 Z534 Z537:Z542 Z544 Z548 Z551:Z555 Z558:Z560 Z564 Z567:Z568 Z570 Z572:Z573 Z577:Z584 Z588 Z593:Z595 Z597:Z598 Z602 Z604 Z607:Z610 Z614 Z618 Z623 Z626 Z629:Z630 Z632 Z634 Z636:Z637 Z639 Z643 Z645 Z648 Z654 Z657 Z659 Z663:Z665 Z667:Z668 Z670 Z672:Z673 Z677:Z678 Z684:Z686 Z688 Z690 Z692:Z694 Z696:Z697 Z700:Z701 Z705 Z709 Z714 Z717:Z718 Z722 Z725 Z727 Z730 Z733 Z736 Z738 Z741:Z742 Z745 Z749 Z752:Z753 Z756 Z758:Z760 Z763:Z765 Z768 Z771 Z773:Z774 Z776 Z780 Z784 Z788 Z792 Z795 Z799:Z804 Z806:Z807 Z809 Z813:Z815 Z817 Z819 Z821:Z824 Z826 Z828 Z831 Z834:Z837 Z840 Z847:Z849 Z851 Z856 Z858 Z860 Z864 Z867 Z869:Z870 Z873 Z877 Z880 Z883:Z884 Z887 Z889 Z893 Z896:Z898 Z901 Z904 Z907 Z911 Z914 Z917 Z921 Z924:Z925 Z927 Z930 Z932 Z936 Z939 Z942:Z945 Z947 Z950 Z952 Z955 Z959 Z962 Z966:Z967 Z970 Z973:Z976 Z978:Z979 Z983 Z987 Z989 Z995 Z999 Z1003 Z1005:Z1006 Z1009 Z1011:Z1012 Z1015 Z1018 Z1020 Z1024 Z1027 Z1032:Z1034 Z1037:Z1040 Z1044 Z1047:Z1049 Z1051 Z1054:Z1055 Z1057:Z1060 Z1062 Z1065:Z1067 Z1070 Z1072 Z1075:Z1077 Z1079 Z1081:Z1084 Z1086 Z1090 Z1095 Z1098 Z1101:Z1103 Z1105:Z1106 Z1109:Z1110 Z1114 Z1118 Z1122 Z1126 Z1129:Z1130 Z1133 Z1135 Z1137 Z1139:Z1141 Z1144:Z1146 Z1148 Z1151:Z1154 Z1156 Z1158:Z1159 Z1164 Z1167 Z1170 Z1172 Z1176 Z1179:Z1180 Z1183:Z1184 Z1186 Z1188 Z1191 Z1194:Z1196 Z1198:Z1203 Z1206:Z1207 Z1210:Z1212">
    <cfRule type="cellIs" dxfId="168" priority="172" operator="equal">
      <formula>"N"</formula>
    </cfRule>
    <cfRule type="cellIs" dxfId="167" priority="173" operator="equal">
      <formula>"O"</formula>
    </cfRule>
    <cfRule type="cellIs" dxfId="166" priority="174" operator="equal">
      <formula>"D"</formula>
    </cfRule>
    <cfRule type="cellIs" dxfId="165" priority="175" operator="equal">
      <formula>"R"</formula>
    </cfRule>
  </conditionalFormatting>
  <conditionalFormatting sqref="L6 L8:L11 L13 L35 L38 L60 L62 L64 L66 L75 L79 L82 L84 L87 L93 L95 L97 L99:L101 L116:L117 L119:L121 L124 L128 L131:L132 L251 L266 L268 L270 L285 L287 L289 L291 L293:L294 L296 L298 L334 L340:L341 L343 L352 L354 L368:L369 L374:L375 L379:L380 L382 L399 L404 L408 L410 L420 L422 L445 L448 L462 L464 L469 L475 L480 L484 L486 L489:L490 L504 L515 L517 L535 L562 L571 L574 L586:L587 L591:L592 L596 L599 L622 L624 L628 L635 L658 L660 L674 L719 L735 L739 L775 L777 L805 L808 L810:L811 L839 L841 L871 L888 L890 L892 L894 L906 L908 L926 L929 L931 L933 L941 L961 L963 L980 L982 L985 L991 L993 L1004 L1019 L1021 L1028:L1029 L1035 L1042:L1043 L1045 L1073 L1093 L1096:L1097 L1099 L1147 L1149 L1163 L1165 L1169 L1173 L1190 L1192 L1204 L1208">
    <cfRule type="cellIs" dxfId="164" priority="167" operator="equal">
      <formula>"N"</formula>
    </cfRule>
    <cfRule type="cellIs" dxfId="163" priority="168" operator="equal">
      <formula>"O"</formula>
    </cfRule>
    <cfRule type="cellIs" dxfId="162" priority="169" operator="equal">
      <formula>"D"</formula>
    </cfRule>
    <cfRule type="cellIs" dxfId="161" priority="170" operator="equal">
      <formula>"R"</formula>
    </cfRule>
  </conditionalFormatting>
  <conditionalFormatting sqref="L6 L8:L11 L13 L35 L38 L60 L62 L64 L66 L75 L79 L82 L84 L87 L93 L95 L97 L99:L101 L116:L117 L119:L121 L124 L128 L131:L132 L251 L266 L268 L270 L285 L287 L289 L291 L293:L294 L296 L298 L334 L340:L341 L343 L352 L354 L368:L369 L374:L375 L379:L380 L382 L399 L404 L408 L410 L420 L422 L445 L448 L462 L464 L469 L475 L480 L484 L486 L489:L490 L504 L515 L517 L535 L562 L571 L574 L586:L587 L591:L592 L596 L599 L622 L624 L628 L635 L658 L660 L674 L719 L735 L739 L775 L777 L805 L808 L810:L811 L839 L841 L871 L888 L890 L892 L894 L906 L908 L926 L929 L931 L933 L941 L961 L963 L980 L982 L985 L991 L993 L1004 L1019 L1021 L1028:L1029 L1035 L1042:L1043 L1045 L1073 L1093 L1096:L1097 L1099 L1147 L1149 L1163 L1165 L1169 L1173 L1190 L1192 L1204 L1208">
    <cfRule type="cellIs" dxfId="160" priority="166" operator="equal">
      <formula>"x"</formula>
    </cfRule>
  </conditionalFormatting>
  <conditionalFormatting sqref="N6 N8:N11 N13 N35 N38 N60 N62 N64 N66 N75 N79 N82 N84 N87 N93 N95 N97 N99:N101 N116:N117 N119:N121 N124 N128 N131:N132 N251 N266 N268 N270 N285 N287 N289 N291 N293:N294 N296 N298 N334 N340:N341 N343 N352 N354 N368:N369 N374:N375 N379:N380 N382 N399 N404 N408 N410 N420 N422 N445 N448 N462 N464 N469 N475 N480 N484 N486 N489:N490 N504 N515 N517 N535 N562 N571 N574 N586:N587 N591:N592 N596 N599 N622 N624 N628 N635 N658 N660 N674 N719 N735 N739 N775 N777 N805 N808 N810:N811 N839 N841 N871 N888 N890 N892 N894 N906 N908 N926 N929 N931 N933 N941 N961 N963 N980 N982 N985 N991 N993 N1004 N1019 N1021 N1028:N1029 N1035 N1042:N1043 N1045 N1073 N1093 N1096:N1097 N1099 N1147 N1149 N1163 N1165 N1169 N1173 N1190 N1192 N1204 N1208">
    <cfRule type="cellIs" dxfId="159" priority="162" operator="equal">
      <formula>"N"</formula>
    </cfRule>
    <cfRule type="cellIs" dxfId="158" priority="163" operator="equal">
      <formula>"O"</formula>
    </cfRule>
    <cfRule type="cellIs" dxfId="157" priority="164" operator="equal">
      <formula>"D"</formula>
    </cfRule>
    <cfRule type="cellIs" dxfId="156" priority="165" operator="equal">
      <formula>"R"</formula>
    </cfRule>
  </conditionalFormatting>
  <conditionalFormatting sqref="N6 N8:N11 N13 N35 N38 N60 N62 N64 N66 N75 N79 N82 N84 N87 N93 N95 N97 N99:N101 N116:N117 N119:N121 N124 N128 N131:N132 N251 N266 N268 N270 N285 N287 N289 N291 N293:N294 N296 N298 N334 N340:N341 N343 N352 N354 N368:N369 N374:N375 N379:N380 N382 N399 N404 N408 N410 N420 N422 N445 N448 N462 N464 N469 N475 N480 N484 N486 N489:N490 N504 N515 N517 N535 N562 N571 N574 N586:N587 N591:N592 N596 N599 N622 N624 N628 N635 N658 N660 N674 N719 N735 N739 N775 N777 N805 N808 N810:N811 N839 N841 N871 N888 N890 N892 N894 N906 N908 N926 N929 N931 N933 N941 N961 N963 N980 N982 N985 N991 N993 N1004 N1019 N1021 N1028:N1029 N1035 N1042:N1043 N1045 N1073 N1093 N1096:N1097 N1099 N1147 N1149 N1163 N1165 N1169 N1173 N1190 N1192 N1204 N1208">
    <cfRule type="cellIs" dxfId="155" priority="161" operator="equal">
      <formula>"x"</formula>
    </cfRule>
  </conditionalFormatting>
  <conditionalFormatting sqref="P6 P8:P11 P13 P35 P38 P60 P62 P64 P66 P75 P79 P82 P84 P87 P93 P95 P97 P99:P101 P116:P117 P119:P121 P124 P128 P131:P132 P251 P266 P268 P270 P285 P287 P289 P291 P293:P294 P296 P298 P334 P340:P341 P343 P352 P354 P368:P369 P374:P375 P379:P380 P382 P399 P404 P408 P410 P420 P422 P445 P448 P462 P464 P469 P475 P480 P484 P486 P489:P490 P504 P515 P517 P535 P562 P571 P574 P586:P587 P591:P592 P596 P599 P622 P624 P628 P635 P658 P660 P674 P719 P735 P739 P775 P777 P805 P808 P810:P811 P839 P841 P871 P888 P890 P892 P894 P906 P908 P926 P929 P931 P933 P941 P961 P963 P980 P982 P985 P991 P993 P1004 P1019 P1021 P1028:P1029 P1035 P1042:P1043 P1045 P1073 P1093 P1096:P1097 P1099 P1147 P1149 P1163 P1165 P1169 P1173 P1190 P1192 P1204 P1208">
    <cfRule type="cellIs" dxfId="154" priority="157" operator="equal">
      <formula>"N"</formula>
    </cfRule>
    <cfRule type="cellIs" dxfId="153" priority="158" operator="equal">
      <formula>"O"</formula>
    </cfRule>
    <cfRule type="cellIs" dxfId="152" priority="159" operator="equal">
      <formula>"D"</formula>
    </cfRule>
    <cfRule type="cellIs" dxfId="151" priority="160" operator="equal">
      <formula>"R"</formula>
    </cfRule>
  </conditionalFormatting>
  <conditionalFormatting sqref="P6 P8:P11 P13 P35 P38 P60 P62 P64 P66 P75 P79 P82 P84 P87 P93 P95 P97 P99:P101 P116:P117 P119:P121 P124 P128 P131:P132 P251 P266 P268 P270 P285 P287 P289 P291 P293:P294 P296 P298 P334 P340:P341 P343 P352 P354 P368:P369 P374:P375 P379:P380 P382 P399 P404 P408 P410 P420 P422 P445 P448 P462 P464 P469 P475 P480 P484 P486 P489:P490 P504 P515 P517 P535 P562 P571 P574 P586:P587 P591:P592 P596 P599 P622 P624 P628 P635 P658 P660 P674 P719 P735 P739 P775 P777 P805 P808 P810:P811 P839 P841 P871 P888 P890 P892 P894 P906 P908 P926 P929 P931 P933 P941 P961 P963 P980 P982 P985 P991 P993 P1004 P1019 P1021 P1028:P1029 P1035 P1042:P1043 P1045 P1073 P1093 P1096:P1097 P1099 P1147 P1149 P1163 P1165 P1169 P1173 P1190 P1192 P1204 P1208">
    <cfRule type="cellIs" dxfId="150" priority="156" operator="equal">
      <formula>"x"</formula>
    </cfRule>
  </conditionalFormatting>
  <conditionalFormatting sqref="S6 S8:S11 S13 S35 S38 S60 S62 S64 S66 S75 S79 S82 S84 S87 S93 S95 S97 S99:S101 S116:S117 S119:S121 S124 S128 S131:S132 S251 S266 S268 S270 S285 S287 S289 S291 S293:S294 S296 S298 S334 S340:S341 S343 S352 S354 S368:S369 S374:S375 S379:S380 S382 S399 S404 S408 S410 S420 S422 S445 S448 S462 S464 S469 S475 S480 S484 S486 S489:S490 S504 S515 S517 S535 S562 S571 S574 S586:S587 S591:S592 S596 S599 S622 S624 S628 S635 S658 S660 S674 S719 S735 S739 S775 S777 S805 S808 S810:S811 S839 S841 S871 S888 S890 S892 S894 S906 S908 S926 S929 S931 S933 S941 S961 S963 S980 S982 S985 S991 S993 S1004 S1019 S1021 S1028:S1029 S1035 S1042:S1043 S1045 S1073 S1093 S1096:S1097 S1099 S1147 S1149 S1163 S1165 S1169 S1173 S1190 S1192 S1204 S1208">
    <cfRule type="cellIs" dxfId="149" priority="152" operator="equal">
      <formula>"N"</formula>
    </cfRule>
    <cfRule type="cellIs" dxfId="148" priority="153" operator="equal">
      <formula>"O"</formula>
    </cfRule>
    <cfRule type="cellIs" dxfId="147" priority="154" operator="equal">
      <formula>"D"</formula>
    </cfRule>
    <cfRule type="cellIs" dxfId="146" priority="155" operator="equal">
      <formula>"R"</formula>
    </cfRule>
  </conditionalFormatting>
  <conditionalFormatting sqref="S6 S8:S11 S13 S35 S38 S60 S62 S64 S66 S75 S79 S82 S84 S87 S93 S95 S97 S99:S101 S116:S117 S119:S121 S124 S128 S131:S132 S251 S266 S268 S270 S285 S287 S289 S291 S293:S294 S296 S298 S334 S340:S341 S343 S352 S354 S368:S369 S374:S375 S379:S380 S382 S399 S404 S408 S410 S420 S422 S445 S448 S462 S464 S469 S475 S480 S484 S486 S489:S490 S504 S515 S517 S535 S562 S571 S574 S586:S587 S591:S592 S596 S599 S622 S624 S628 S635 S658 S660 S674 S719 S735 S739 S775 S777 S805 S808 S810:S811 S839 S841 S871 S888 S890 S892 S894 S906 S908 S926 S929 S931 S933 S941 S961 S963 S980 S982 S985 S991 S993 S1004 S1019 S1021 S1028:S1029 S1035 S1042:S1043 S1045 S1073 S1093 S1096:S1097 S1099 S1147 S1149 S1163 S1165 S1169 S1173 S1190 S1192 S1204 S1208">
    <cfRule type="cellIs" dxfId="145" priority="151" operator="equal">
      <formula>"x"</formula>
    </cfRule>
  </conditionalFormatting>
  <conditionalFormatting sqref="U6 U8:U11 U13 U35 U38 U60 U62 U64 U66 U75 U79 U82 U84 U87 U93 U95 U97 U99:U101 U116:U117 U119:U121 U124 U128 U131:U132 U251 U266 U268 U270 U285 U287 U289 U291 U293:U294 U296 U298 U334 U340:U341 U343 U352 U354 U368:U369 U374:U375 U379:U380 U382 U399 U404 U408 U410 U420 U422 U445 U448 U462 U464 U469 U475 U480 U484 U486 U489:U490 U504 U515 U517 U535 U562 U571 U574 U586:U587 U591:U592 U596 U599 U622 U624 U628 U635 U658 U660 U674 U719 U735 U739 U775 U777 U805 U808 U810:U811 U839 U841 U871 U888 U890 U892 U894 U906 U908 U926 U929 U931 U933 U941 U961 U963 U980 U982 U985 U991 U993 U1004 U1019 U1021 U1028:U1029 U1035 U1042:U1043 U1045 U1073 U1093 U1096:U1097 U1099 U1147 U1149 U1163 U1165 U1169 U1173 U1190 U1192 U1204 U1208">
    <cfRule type="cellIs" dxfId="144" priority="147" operator="equal">
      <formula>"N"</formula>
    </cfRule>
    <cfRule type="cellIs" dxfId="143" priority="148" operator="equal">
      <formula>"O"</formula>
    </cfRule>
    <cfRule type="cellIs" dxfId="142" priority="149" operator="equal">
      <formula>"D"</formula>
    </cfRule>
    <cfRule type="cellIs" dxfId="141" priority="150" operator="equal">
      <formula>"R"</formula>
    </cfRule>
  </conditionalFormatting>
  <conditionalFormatting sqref="U6 U8:U11 U13 U35 U38 U60 U62 U64 U66 U75 U79 U82 U84 U87 U93 U95 U97 U99:U101 U116:U117 U119:U121 U124 U128 U131:U132 U251 U266 U268 U270 U285 U287 U289 U291 U293:U294 U296 U298 U334 U340:U341 U343 U352 U354 U368:U369 U374:U375 U379:U380 U382 U399 U404 U408 U410 U420 U422 U445 U448 U462 U464 U469 U475 U480 U484 U486 U489:U490 U504 U515 U517 U535 U562 U571 U574 U586:U587 U591:U592 U596 U599 U622 U624 U628 U635 U658 U660 U674 U719 U735 U739 U775 U777 U805 U808 U810:U811 U839 U841 U871 U888 U890 U892 U894 U906 U908 U926 U929 U931 U933 U941 U961 U963 U980 U982 U985 U991 U993 U1004 U1019 U1021 U1028:U1029 U1035 U1042:U1043 U1045 U1073 U1093 U1096:U1097 U1099 U1147 U1149 U1163 U1165 U1169 U1173 U1190 U1192 U1204 U1208">
    <cfRule type="cellIs" dxfId="140" priority="146" operator="equal">
      <formula>"x"</formula>
    </cfRule>
  </conditionalFormatting>
  <conditionalFormatting sqref="W6 W8:W11 W13 W35 W38 W60 W62 W64 W66 W75 W79 W82 W84 W87 W93 W95 W97 W99:W101 W116:W117 W119:W121 W124 W128 W131:W132 W251 W266 W268 W270 W285 W287 W289 W291 W293:W294 W296 W298 W334 W340:W341 W343 W352 W354 W368:W369 W374:W375 W379:W380 W382 W399 W404 W408 W410 W420 W422 W445 W448 W462 W464 W469 W475 W480 W484 W486 W489:W490 W504 W515 W517 W535 W562 W571 W574 W586:W587 W591:W592 W596 W599 W622 W624 W628 W635 W658 W660 W674 W719 W735 W739 W775 W777 W805 W808 W810:W811 W839 W841 W871 W888 W890 W892 W894 W906 W908 W926 W929 W931 W933 W941 W961 W963 W980 W982 W985 W991 W993 W1004 W1019 W1021 W1028:W1029 W1035 W1042:W1043 W1045 W1073 W1093 W1096:W1097 W1099 W1147 W1149 W1163 W1165 W1169 W1173 W1190 W1192 W1204 W1208">
    <cfRule type="cellIs" dxfId="139" priority="142" operator="equal">
      <formula>"N"</formula>
    </cfRule>
    <cfRule type="cellIs" dxfId="138" priority="143" operator="equal">
      <formula>"O"</formula>
    </cfRule>
    <cfRule type="cellIs" dxfId="137" priority="144" operator="equal">
      <formula>"D"</formula>
    </cfRule>
    <cfRule type="cellIs" dxfId="136" priority="145" operator="equal">
      <formula>"R"</formula>
    </cfRule>
  </conditionalFormatting>
  <conditionalFormatting sqref="W6 W8:W11 W13 W35 W38 W60 W62 W64 W66 W75 W79 W82 W84 W87 W93 W95 W97 W99:W101 W116:W117 W119:W121 W124 W128 W131:W132 W251 W266 W268 W270 W285 W287 W289 W291 W293:W294 W296 W298 W334 W340:W341 W343 W352 W354 W368:W369 W374:W375 W379:W380 W382 W399 W404 W408 W410 W420 W422 W445 W448 W462 W464 W469 W475 W480 W484 W486 W489:W490 W504 W515 W517 W535 W562 W571 W574 W586:W587 W591:W592 W596 W599 W622 W624 W628 W635 W658 W660 W674 W719 W735 W739 W775 W777 W805 W808 W810:W811 W839 W841 W871 W888 W890 W892 W894 W906 W908 W926 W929 W931 W933 W941 W961 W963 W980 W982 W985 W991 W993 W1004 W1019 W1021 W1028:W1029 W1035 W1042:W1043 W1045 W1073 W1093 W1096:W1097 W1099 W1147 W1149 W1163 W1165 W1169 W1173 W1190 W1192 W1204 W1208">
    <cfRule type="cellIs" dxfId="135" priority="141" operator="equal">
      <formula>"x"</formula>
    </cfRule>
  </conditionalFormatting>
  <conditionalFormatting sqref="Z6 Z8:Z11 Z13 Z35 Z38 Z60 Z62 Z64 Z66 Z75 Z79 Z82 Z84 Z87 Z93 Z95 Z97 Z99:Z101 Z116:Z117 Z119:Z121 Z124 Z128 Z131:Z132 Z251 Z266 Z268 Z270 Z285 Z287 Z289 Z291 Z293:Z294 Z296 Z298 Z334 Z340:Z341 Z343 Z352 Z354 Z368:Z369 Z374:Z375 Z379:Z380 Z382 Z399 Z404 Z408 Z410 Z420 Z422 Z445 Z448 Z462 Z464 Z469 Z475 Z480 Z484 Z486 Z489:Z490 Z504 Z515 Z517 Z535 Z562 Z571 Z574 Z586:Z587 Z591:Z592 Z596 Z599 Z622 Z624 Z628 Z635 Z658 Z660 Z674 Z719 Z735 Z739 Z775 Z777 Z805 Z808 Z810:Z811 Z839 Z841 Z871 Z888 Z890 Z892 Z894 Z906 Z908 Z926 Z929 Z931 Z933 Z941 Z961 Z963 Z980 Z982 Z985 Z991 Z993 Z1004 Z1019 Z1021 Z1028:Z1029 Z1035 Z1042:Z1043 Z1045 Z1073 Z1093 Z1096:Z1097 Z1099 Z1147 Z1149 Z1163 Z1165 Z1169 Z1173 Z1190 Z1192 Z1204 Z1208">
    <cfRule type="cellIs" dxfId="134" priority="137" operator="equal">
      <formula>"N"</formula>
    </cfRule>
    <cfRule type="cellIs" dxfId="133" priority="138" operator="equal">
      <formula>"O"</formula>
    </cfRule>
    <cfRule type="cellIs" dxfId="132" priority="139" operator="equal">
      <formula>"D"</formula>
    </cfRule>
    <cfRule type="cellIs" dxfId="131" priority="140" operator="equal">
      <formula>"R"</formula>
    </cfRule>
  </conditionalFormatting>
  <conditionalFormatting sqref="Z6 Z8:Z11 Z13 Z35 Z38 Z60 Z62 Z64 Z66 Z75 Z79 Z82 Z84 Z87 Z93 Z95 Z97 Z99:Z101 Z116:Z117 Z119:Z121 Z124 Z128 Z131:Z132 Z251 Z266 Z268 Z270 Z285 Z287 Z289 Z291 Z293:Z294 Z296 Z298 Z334 Z340:Z341 Z343 Z352 Z354 Z368:Z369 Z374:Z375 Z379:Z380 Z382 Z399 Z404 Z408 Z410 Z420 Z422 Z445 Z448 Z462 Z464 Z469 Z475 Z480 Z484 Z486 Z489:Z490 Z504 Z515 Z517 Z535 Z562 Z571 Z574 Z586:Z587 Z591:Z592 Z596 Z599 Z622 Z624 Z628 Z635 Z658 Z660 Z674 Z719 Z735 Z739 Z775 Z777 Z805 Z808 Z810:Z811 Z839 Z841 Z871 Z888 Z890 Z892 Z894 Z906 Z908 Z926 Z929 Z931 Z933 Z941 Z961 Z963 Z980 Z982 Z985 Z991 Z993 Z1004 Z1019 Z1021 Z1028:Z1029 Z1035 Z1042:Z1043 Z1045 Z1073 Z1093 Z1096:Z1097 Z1099 Z1147 Z1149 Z1163 Z1165 Z1169 Z1173 Z1190 Z1192 Z1204 Z1208">
    <cfRule type="cellIs" dxfId="130" priority="136" operator="equal">
      <formula>"x"</formula>
    </cfRule>
  </conditionalFormatting>
  <conditionalFormatting sqref="AB6 AB8:AB11 AB13 AB35 AB38 AB60 AB62 AB64 AB66 AB75 AB79 AB82 AB84 AB87 AB93 AB95 AB97 AB99:AB101 AB116:AB117 AB119:AB121 AB124 AB128 AB131:AB132 AB251 AB266 AB268 AB270 AB285 AB287 AB289 AB291 AB293:AB294 AB296 AB298 AB334 AB340:AB341 AB343 AB352 AB354 AB368:AB369 AB374:AB375 AB379:AB380 AB382 AB399 AB404 AB408 AB410 AB420 AB422 AB445 AB448 AB462 AB464 AB469 AB475 AB480 AB484 AB486 AB489:AB490 AB504 AB515 AB517 AB535 AB562 AB571 AB574 AB586:AB587 AB591:AB592 AB596 AB599 AB622 AB624 AB628 AB635 AB658 AB660 AB674 AB719 AB735 AB739 AB775 AB777 AB805 AB808 AB810:AB811 AB839 AB841 AB871 AB888 AB890 AB892 AB894 AB906 AB908 AB926 AB929 AB931 AB933 AB941 AB961 AB963 AB980 AB982 AB985 AB991 AB993 AB1004 AB1019 AB1021 AB1028:AB1029 AB1035 AB1042:AB1043 AB1045 AB1073 AB1093 AB1096:AB1097 AB1099 AB1147 AB1149 AB1163 AB1165 AB1169 AB1173 AB1190 AB1192 AB1204 AB1208">
    <cfRule type="cellIs" dxfId="129" priority="132" operator="equal">
      <formula>"N"</formula>
    </cfRule>
    <cfRule type="cellIs" dxfId="128" priority="133" operator="equal">
      <formula>"O"</formula>
    </cfRule>
    <cfRule type="cellIs" dxfId="127" priority="134" operator="equal">
      <formula>"D"</formula>
    </cfRule>
    <cfRule type="cellIs" dxfId="126" priority="135" operator="equal">
      <formula>"R"</formula>
    </cfRule>
  </conditionalFormatting>
  <conditionalFormatting sqref="AB6 AB8:AB11 AB13 AB35 AB38 AB60 AB62 AB64 AB66 AB75 AB79 AB82 AB84 AB87 AB93 AB95 AB97 AB99:AB101 AB116:AB117 AB119:AB121 AB124 AB128 AB131:AB132 AB251 AB266 AB268 AB270 AB285 AB287 AB289 AB291 AB293:AB294 AB296 AB298 AB334 AB340:AB341 AB343 AB352 AB354 AB368:AB369 AB374:AB375 AB379:AB380 AB382 AB399 AB404 AB408 AB410 AB420 AB422 AB445 AB448 AB462 AB464 AB469 AB475 AB480 AB484 AB486 AB489:AB490 AB504 AB515 AB517 AB535 AB562 AB571 AB574 AB586:AB587 AB591:AB592 AB596 AB599 AB622 AB624 AB628 AB635 AB658 AB660 AB674 AB719 AB735 AB739 AB775 AB777 AB805 AB808 AB810:AB811 AB839 AB841 AB871 AB888 AB890 AB892 AB894 AB906 AB908 AB926 AB929 AB931 AB933 AB941 AB961 AB963 AB980 AB982 AB985 AB991 AB993 AB1004 AB1019 AB1021 AB1028:AB1029 AB1035 AB1042:AB1043 AB1045 AB1073 AB1093 AB1096:AB1097 AB1099 AB1147 AB1149 AB1163 AB1165 AB1169 AB1173 AB1190 AB1192 AB1204 AB1208">
    <cfRule type="cellIs" dxfId="125" priority="131" operator="equal">
      <formula>"x"</formula>
    </cfRule>
  </conditionalFormatting>
  <conditionalFormatting sqref="AD6 AD8:AD11 AD13 AD35 AD38 AD60 AD62 AD64 AD66 AD75 AD79 AD82 AD84 AD87 AD93 AD95 AD97 AD99:AD101 AD116:AD117 AD119:AD121 AD124 AD128 AD131:AD132 AD251 AD266 AD268 AD270 AD285 AD287 AD289 AD291 AD293:AD294 AD296 AD298 AD334 AD340:AD341 AD343 AD352 AD354 AD368:AD369 AD374:AD375 AD379:AD380 AD382 AD399 AD404 AD408 AD410 AD420 AD422 AD445 AD448 AD462 AD464 AD469 AD475 AD480 AD484 AD486 AD489:AD490 AD504 AD515 AD517 AD535 AD562 AD571 AD574 AD586:AD587 AD591:AD592 AD596 AD599 AD622 AD624 AD628 AD635 AD658 AD660 AD674 AD719 AD735 AD739 AD775 AD777 AD805 AD808 AD810:AD811 AD839 AD841 AD871 AD888 AD890 AD892 AD894 AD906 AD908 AD926 AD929 AD931 AD933 AD941 AD961 AD963 AD980 AD982 AD985 AD991 AD993 AD1004 AD1019 AD1021 AD1028:AD1029 AD1035 AD1042:AD1043 AD1045 AD1073 AD1093 AD1096:AD1097 AD1099 AD1147 AD1149 AD1163 AD1165 AD1169 AD1173 AD1190 AD1192 AD1204 AD1208">
    <cfRule type="cellIs" dxfId="124" priority="127" operator="equal">
      <formula>"N"</formula>
    </cfRule>
    <cfRule type="cellIs" dxfId="123" priority="128" operator="equal">
      <formula>"O"</formula>
    </cfRule>
    <cfRule type="cellIs" dxfId="122" priority="129" operator="equal">
      <formula>"D"</formula>
    </cfRule>
    <cfRule type="cellIs" dxfId="121" priority="130" operator="equal">
      <formula>"R"</formula>
    </cfRule>
  </conditionalFormatting>
  <conditionalFormatting sqref="AD6 AD8:AD11 AD13 AD35 AD38 AD60 AD62 AD64 AD66 AD75 AD79 AD82 AD84 AD87 AD93 AD95 AD97 AD99:AD101 AD116:AD117 AD119:AD121 AD124 AD128 AD131:AD132 AD251 AD266 AD268 AD270 AD285 AD287 AD289 AD291 AD293:AD294 AD296 AD298 AD334 AD340:AD341 AD343 AD352 AD354 AD368:AD369 AD374:AD375 AD379:AD380 AD382 AD399 AD404 AD408 AD410 AD420 AD422 AD445 AD448 AD462 AD464 AD469 AD475 AD480 AD484 AD486 AD489:AD490 AD504 AD515 AD517 AD535 AD562 AD571 AD574 AD586:AD587 AD591:AD592 AD596 AD599 AD622 AD624 AD628 AD635 AD658 AD660 AD674 AD719 AD735 AD739 AD775 AD777 AD805 AD808 AD810:AD811 AD839 AD841 AD871 AD888 AD890 AD892 AD894 AD906 AD908 AD926 AD929 AD931 AD933 AD941 AD961 AD963 AD980 AD982 AD985 AD991 AD993 AD1004 AD1019 AD1021 AD1028:AD1029 AD1035 AD1042:AD1043 AD1045 AD1073 AD1093 AD1096:AD1097 AD1099 AD1147 AD1149 AD1163 AD1165 AD1169 AD1173 AD1190 AD1192 AD1204 AD1208">
    <cfRule type="cellIs" dxfId="120" priority="126" operator="equal">
      <formula>"x"</formula>
    </cfRule>
  </conditionalFormatting>
  <conditionalFormatting sqref="L59:P59 L86:P86 L88:P89 L98:P98 L114:P114 L118:P118 L264:P264 L290:P290 L351:P351 L377:P377 L397:P397 L405:P405 L443:P443 L477:P477 L533:P533 L561:P561 L569:P569 L585:P585 L590:P590 L621:P621 L633:P633 L734:P734 L868:P868 L891:P891 L905:P905 L960:P960 L981:P981 L1002:P1002 L1031:P1031 L1041:P1041 L1069:P1069 L1094:P1094 L1162:P1162 L1168:P1168 L1189:P1189 L72:P73 L76:P76 L125:P126">
    <cfRule type="cellIs" dxfId="119" priority="122" operator="equal">
      <formula>"N"</formula>
    </cfRule>
    <cfRule type="cellIs" dxfId="118" priority="123" operator="equal">
      <formula>"O"</formula>
    </cfRule>
    <cfRule type="cellIs" dxfId="117" priority="124" operator="equal">
      <formula>"D"</formula>
    </cfRule>
    <cfRule type="cellIs" dxfId="116" priority="125" operator="equal">
      <formula>"R"</formula>
    </cfRule>
  </conditionalFormatting>
  <conditionalFormatting sqref="L59:P59 L86:P86 L88:P89 L98:P98 L114:P114 L118:P118 L264:P264 L290:P290 L351:P351 L377:P377 L397:P397 L405:P405 L443:P443 L477:P477 L533:P533 L561:P561 L569:P569 L585:P585 L590:P590 L621:P621 L633:P633 L734:P734 L868:P868 L891:P891 L905:P905 L960:P960 L981:P981 L1002:P1002 L1031:P1031 L1041:P1041 L1069:P1069 L1094:P1094 L1162:P1162 L1168:P1168 L1189:P1189 L72:P73 L76:P76 L125:P126">
    <cfRule type="cellIs" dxfId="115" priority="121" operator="equal">
      <formula>"x"</formula>
    </cfRule>
  </conditionalFormatting>
  <conditionalFormatting sqref="S59:W59 S86:W86 S88:W89 S98:W98 S114:W114 S118:W118 S264:W264 S290:W290 S351:W351 S377:W377 S397:W397 S405:W405 S443:W443 S477:W477 S533:W533 S561:W561 S569:W569 S585:W585 S590:W590 S621:W621 S633:W633 S734:W734 S868:W868 S891:W891 S905:W905 S960:W960 S981:W981 S1002:W1002 S1031:W1031 S1041:W1041 S1069:W1069 S1094:W1094 S1162:W1162 S1168:W1168 S1189:W1189 S72:W73 S76:W76 S125:W126">
    <cfRule type="cellIs" dxfId="114" priority="117" operator="equal">
      <formula>"N"</formula>
    </cfRule>
    <cfRule type="cellIs" dxfId="113" priority="118" operator="equal">
      <formula>"O"</formula>
    </cfRule>
    <cfRule type="cellIs" dxfId="112" priority="119" operator="equal">
      <formula>"D"</formula>
    </cfRule>
    <cfRule type="cellIs" dxfId="111" priority="120" operator="equal">
      <formula>"R"</formula>
    </cfRule>
  </conditionalFormatting>
  <conditionalFormatting sqref="S59:W59 S86:W86 S88:W89 S98:W98 S114:W114 S118:W118 S264:W264 S290:W290 S351:W351 S377:W377 S397:W397 S405:W405 S443:W443 S477:W477 S533:W533 S561:W561 S569:W569 S585:W585 S590:W590 S621:W621 S633:W633 S734:W734 S868:W868 S891:W891 S905:W905 S960:W960 S981:W981 S1002:W1002 S1031:W1031 S1041:W1041 S1069:W1069 S1094:W1094 S1162:W1162 S1168:W1168 S1189:W1189 S72:W73 S76:W76 S125:W126">
    <cfRule type="cellIs" dxfId="110" priority="116" operator="equal">
      <formula>"x"</formula>
    </cfRule>
  </conditionalFormatting>
  <conditionalFormatting sqref="Z59:AD59 Z86:AD86 Z88:AD89 Z98:AD98 Z114:AD114 Z118:AD118 Z264:AD264 Z290:AD290 Z351:AD351 Z377:AD377 Z397:AD397 Z405:AD405 Z443:AD443 Z477:AD477 Z533:AD533 Z561:AD561 Z569:AD569 Z585:AD585 Z590:AD590 Z621:AD621 Z633:AD633 Z734:AD734 Z868:AD868 Z891:AD891 Z905:AD905 Z960:AD960 Z981:AD981 Z1002:AD1002 Z1031:AD1031 Z1041:AD1041 Z1069:AD1069 Z1094:AD1094 Z1162:AD1162 Z1168:AD1168 Z1189:AD1189 Z72:AD73 Z76:AD76 Z125:AD126">
    <cfRule type="cellIs" dxfId="109" priority="112" operator="equal">
      <formula>"N"</formula>
    </cfRule>
    <cfRule type="cellIs" dxfId="108" priority="113" operator="equal">
      <formula>"O"</formula>
    </cfRule>
    <cfRule type="cellIs" dxfId="107" priority="114" operator="equal">
      <formula>"D"</formula>
    </cfRule>
    <cfRule type="cellIs" dxfId="106" priority="115" operator="equal">
      <formula>"R"</formula>
    </cfRule>
  </conditionalFormatting>
  <conditionalFormatting sqref="Z59:AD59 Z86:AD86 Z88:AD89 Z98:AD98 Z114:AD114 Z118:AD118 Z264:AD264 Z290:AD290 Z351:AD351 Z377:AD377 Z397:AD397 Z405:AD405 Z443:AD443 Z477:AD477 Z533:AD533 Z561:AD561 Z569:AD569 Z585:AD585 Z590:AD590 Z621:AD621 Z633:AD633 Z734:AD734 Z868:AD868 Z891:AD891 Z905:AD905 Z960:AD960 Z981:AD981 Z1002:AD1002 Z1031:AD1031 Z1041:AD1041 Z1069:AD1069 Z1094:AD1094 Z1162:AD1162 Z1168:AD1168 Z1189:AD1189 Z72:AD73 Z76:AD76 Z125:AD126">
    <cfRule type="cellIs" dxfId="105" priority="111" operator="equal">
      <formula>"x"</formula>
    </cfRule>
  </conditionalFormatting>
  <conditionalFormatting sqref="L74:P74 L77:P78 L127:P127 L129:P129 L398:P398 L400:P400 L402:P402">
    <cfRule type="cellIs" dxfId="104" priority="101" operator="equal">
      <formula>"x"</formula>
    </cfRule>
  </conditionalFormatting>
  <conditionalFormatting sqref="L74:P74 L77:P78 L127:P127 L129:P129 L398:P398 L400:P400 L402:P402">
    <cfRule type="cellIs" dxfId="103" priority="102" operator="equal">
      <formula>"N"</formula>
    </cfRule>
    <cfRule type="cellIs" dxfId="102" priority="103" operator="equal">
      <formula>"O"</formula>
    </cfRule>
    <cfRule type="cellIs" dxfId="101" priority="104" operator="equal">
      <formula>"D"</formula>
    </cfRule>
    <cfRule type="cellIs" dxfId="100" priority="105" operator="equal">
      <formula>"R"</formula>
    </cfRule>
  </conditionalFormatting>
  <conditionalFormatting sqref="S74:W74 S77:W78 S127:W127 S129:W129 S398:W398 S400:W400 S402:W402">
    <cfRule type="cellIs" dxfId="99" priority="96" operator="equal">
      <formula>"x"</formula>
    </cfRule>
  </conditionalFormatting>
  <conditionalFormatting sqref="S74:W74 S77:W78 S127:W127 S129:W129 S398:W398 S400:W400 S402:W402">
    <cfRule type="cellIs" dxfId="98" priority="97" operator="equal">
      <formula>"N"</formula>
    </cfRule>
    <cfRule type="cellIs" dxfId="97" priority="98" operator="equal">
      <formula>"O"</formula>
    </cfRule>
    <cfRule type="cellIs" dxfId="96" priority="99" operator="equal">
      <formula>"D"</formula>
    </cfRule>
    <cfRule type="cellIs" dxfId="95" priority="100" operator="equal">
      <formula>"R"</formula>
    </cfRule>
  </conditionalFormatting>
  <conditionalFormatting sqref="Z74:AD74 Z77:AD78 Z127:AD127 Z129:AD129 Z398:AD398 Z400:AD400 Z402:AD402">
    <cfRule type="cellIs" dxfId="94" priority="91" operator="equal">
      <formula>"x"</formula>
    </cfRule>
  </conditionalFormatting>
  <conditionalFormatting sqref="Z74:AD74 Z77:AD78 Z127:AD127 Z129:AD129 Z398:AD398 Z400:AD400 Z402:AD402">
    <cfRule type="cellIs" dxfId="93" priority="92" operator="equal">
      <formula>"N"</formula>
    </cfRule>
    <cfRule type="cellIs" dxfId="92" priority="93" operator="equal">
      <formula>"O"</formula>
    </cfRule>
    <cfRule type="cellIs" dxfId="91" priority="94" operator="equal">
      <formula>"D"</formula>
    </cfRule>
    <cfRule type="cellIs" dxfId="90" priority="95" operator="equal">
      <formula>"R"</formula>
    </cfRule>
  </conditionalFormatting>
  <conditionalFormatting sqref="AG20:AH20 AG1213:AH1213 AG1197:AH1197 AG1193:AH1193 AG1181:AH1181 AG1178:AH1178 AG1174:AH1174 AG1166:AH1166 AG1161:AH1161 AG1157:AH1157 AG1150:AH1150 AG1142:AH1142 AG1138:AH1138 AG1134:AH1134 AG1132:AH1132 AG1128:AH1128 AG1124:AH1124 AG1120:AH1120 AG1116:AH1116 AG1112:AH1112 AG1108:AH1108 AG1104:AH1104 AG1100:AH1100 AG1092:AH1092 AG1088:AH1088 AG1074:AH1074 AG1068:AH1068 AG1064:AH1064 AG1052:AH1052 AG1036:AH1036 AG1030:AH1030 AG1026:AH1026 AG1017:AH1017 AG1013:AH1013 AG1007:AH1007 AG1001:AH1001 AG997:AH997 AG990:AH990 AG986:AH986 AG972:AH972 AG957:AH957 AG953:AH953 AG949:AH949 AG938:AH938 AG934:AH934 AG928:AH928 AG923:AH923 AG919:AH919 AG915:AH915 AG913:AH913 AG909:AH909 AG903:AH903 AG899:AH899 AG895:AH895 AG886:AH886 AG882:AH882 AG878:AH878 AG875:AH875 AG866:AH866 AG862:AH862 AG859:AH859 AG854:AH854 AG850:AH850 AG845:AH845 AG838:AH838 AG833:AH833 AG827:AH827 AG825:AH825 AG820:AH820 AG816:AH816 AG798:AH798 AG794:AH794 AG790:AH790 AG786:AH786 AG782:AH782 AG767:AH767 AG751:AH751 AG747:AH747 AG743:AH743 AG740:AH740 AG732:AH732 AG728:AH728 AG724:AH724 AG720:AH720 AG716:AH716 AG712:AH712 AG710:AH710 AG707:AH707 AG703:AH703 AG699:AH699 AG695:AH695 AG691:AH691 AG683:AH683 AG679:AH679 AG671:AH671 AG669:AH669 AG666:AH666 AG661:AH661 AG656:AH656 AG652:AH652 AG650:AH650 AG646:AH646 AG641:AH641 AG631:AH631 AG620:AH620 AG616:AH616 AG612:AH612 AG606:AH606 AG600:AH600 AG589:AH589 AG575:AH575 AG566:AH566 AG557:AH557 AG550:AH550 AG501:AH501 AG491:AH491 AG487:AH487 AG482:AH482 AG453:AH453 AG449:AH449 AG441:AH441 AG439:AH439 AG427:AH427 AG423:AH423 AG419:AH419 AG415:AH415 AG396:AH396 AG387:AH387 AG383:AH383 AG376:AH376 AG373:AH373 AG370:AH370 AG363:AH363 AG359:AH359 AG339:AH339 AG335:AH335 AG321:AH321 AG311:AH311 AG307:AH307 AG303:AH303 AG299:AH299 AG288:AH288 AG283:AH283 AG279:AH279 AG275:AH275 AG261:AH261 AG257:AH257 AG230:AH230 AG107:AH107 AG85:AH85 AG71:AH71 AG67:AH67 AG39:AH39 AG32:AH32 AG24:AH24 AG137:AH137 AG148:AH148 AG152:AH152 AG156:AH156 AG160:AH160 AG168:AH168 AG184:AH184 AG188:AH188 AG194:AH194 AG196:AH196 AG207:AH207 AG211:AH211 AG215:AH215 AG219:AH219 AG241:AH241 AG245:AH245 AG350:AH350 AG431:AH431 AG455:AH455 AG457:AH457 AG511:AH511 AG513:AH513 AG524:AH524 AG528:AH528 AG532:AH532 AG546:AH546 AG162:AH162 AG165:AH165 AG190:AH190 AG201:AH201 AG248:AH248 AG470:AH470 AG505:AH505 AG536:AH536">
    <cfRule type="cellIs" dxfId="89" priority="86" operator="equal">
      <formula>"x"</formula>
    </cfRule>
  </conditionalFormatting>
  <conditionalFormatting sqref="AG20:AH20 AG1213:AH1213 AG1197:AH1197 AG1193:AH1193 AG1181:AH1181 AG1178:AH1178 AG1174:AH1174 AG1166:AH1166 AG1161:AH1161 AG1157:AH1157 AG1150:AH1150 AG1142:AH1142 AG1138:AH1138 AG1134:AH1134 AG1132:AH1132 AG1128:AH1128 AG1124:AH1124 AG1120:AH1120 AG1116:AH1116 AG1112:AH1112 AG1108:AH1108 AG1104:AH1104 AG1100:AH1100 AG1092:AH1092 AG1088:AH1088 AG1074:AH1074 AG1068:AH1068 AG1064:AH1064 AG1052:AH1052 AG1036:AH1036 AG1030:AH1030 AG1026:AH1026 AG1017:AH1017 AG1013:AH1013 AG1007:AH1007 AG1001:AH1001 AG997:AH997 AG990:AH990 AG986:AH986 AG972:AH972 AG957:AH957 AG953:AH953 AG949:AH949 AG938:AH938 AG934:AH934 AG928:AH928 AG923:AH923 AG919:AH919 AG915:AH915 AG913:AH913 AG909:AH909 AG903:AH903 AG899:AH899 AG895:AH895 AG886:AH886 AG882:AH882 AG878:AH878 AG875:AH875 AG866:AH866 AG862:AH862 AG859:AH859 AG854:AH854 AG850:AH850 AG845:AH845 AG838:AH838 AG833:AH833 AG827:AH827 AG825:AH825 AG820:AH820 AG816:AH816 AG798:AH798 AG794:AH794 AG790:AH790 AG786:AH786 AG782:AH782 AG767:AH767 AG751:AH751 AG747:AH747 AG743:AH743 AG740:AH740 AG732:AH732 AG728:AH728 AG724:AH724 AG720:AH720 AG716:AH716 AG712:AH712 AG710:AH710 AG707:AH707 AG703:AH703 AG699:AH699 AG695:AH695 AG691:AH691 AG683:AH683 AG679:AH679 AG671:AH671 AG669:AH669 AG666:AH666 AG661:AH661 AG656:AH656 AG652:AH652 AG650:AH650 AG646:AH646 AG641:AH641 AG631:AH631 AG620:AH620 AG616:AH616 AG612:AH612 AG606:AH606 AG600:AH600 AG589:AH589 AG575:AH575 AG566:AH566 AG557:AH557 AG550:AH550 AG546:AH546 AG536:AH536 AG532:AH532 AG528:AH528 AG524:AH524 AG513:AH513 AG511:AH511 AG505:AH505 AG501:AH501 AG491:AH491 AG487:AH487 AG482:AH482 AG470:AH470 AG457:AH457 AG455:AH455 AG453:AH453 AG449:AH449 AG441:AH441 AG439:AH439 AG431:AH431 AG427:AH427 AG423:AH423 AG419:AH419 AG415:AH415 AG396:AH396 AG387:AH387 AG383:AH383 AG376:AH376 AG373:AH373 AG370:AH370 AG363:AH363 AG359:AH359 AG350:AH350 AG339:AH339 AG335:AH335 AG321:AH321 AG311:AH311 AG307:AH307 AG303:AH303 AG299:AH299 AG288:AH288 AG283:AH283 AG279:AH279 AG275:AH275 AG261:AH261 AG257:AH257 AG248:AH248 AG245:AH245 AG241:AH241 AG230:AH230 AG219:AH219 AG215:AH215 AG211:AH211 AG207:AH207 AG201:AH201 AG196:AH196 AG194:AH194 AG190:AH190 AG188:AH188 AG184:AH184 AG168:AH168 AG165:AH165 AG162:AH162 AG160:AH160 AG156:AH156 AG152:AH152 AG148:AH148 AG137:AH137 AG107:AH107 AG85:AH85 AG71:AH71 AG67:AH67 AG39:AH39 AG32:AH32 AG24:AH24">
    <cfRule type="cellIs" dxfId="88" priority="87" operator="equal">
      <formula>"N"</formula>
    </cfRule>
    <cfRule type="cellIs" dxfId="87" priority="88" operator="equal">
      <formula>"O"</formula>
    </cfRule>
    <cfRule type="cellIs" dxfId="86" priority="89" operator="equal">
      <formula>"D"</formula>
    </cfRule>
    <cfRule type="cellIs" dxfId="85" priority="90" operator="equal">
      <formula>"R"</formula>
    </cfRule>
  </conditionalFormatting>
  <conditionalFormatting sqref="AH12 AH7 AH5 AH16:AH19 AH22 AH25:AH28 AH30 AH33:AH34 AH36:AH37 AH41:AH44 AH46:AH52 AH54 AH56:AH58 AH61 AH70 AH81 AH83 AH90 AH94 AH96 AH102 AH104:AH106 AH108:AH110 AH112:AH113 AH122:AH123 AH135 AH138:AH139 AH141:AH143 AH145:AH147 AH150 AH153:AH154 AH158:AH159 AH161 AH163:AH164 AH167 AH170 AH173 AH175:AH179 AH181:AH183 AH186 AH189 AH192:AH193 AH197:AH200 AH202 AH205 AH209 AH213 AH217 AH221:AH223 AH225:AH226 AH228 AH232:AH234 AH236 AH239 AH242 AH246:AH247 AH250 AH252 AH255:AH256 AH258 AH260 AH262:AH263 AH265 AH267 AH269 AH273 AH277:AH278 AH281 AH292 AH297 AH301 AH305 AH309 AH313 AH316:AH317 AH319:AH320 AH323 AH325:AH326 AH328:AH333 AH337 AH342 AH345 AH348 AH353 AH357 AH361 AH365:AH367 AH371:AH372 AH378 AH381 AH384 AH386 AH388:AH389 AH391:AH392 AH394 AH401 AH406:AH407 AH409 AH413 AH417 AH425 AH429 AH433 AH435:AH437 AH440 AH442 AH444 AH446:AH447 AH451 AH458:AH461 AH463 AH465:AH468 AH471:AH474 AH476 AH478:AH479 AH481 AH483 AH485 AH488 AH492 AH494:AH497 AH499 AH502:AH503 AH506 AH509 AH514 AH516 AH519:AH520 AH522 AH526:AH527 AH529 AH531 AH534 AH537:AH542 AH544 AH548 AH551:AH555 AH558:AH560 AH564 AH567:AH568 AH570 AH572:AH573 AH577:AH584 AH588 AH593:AH595 AH597:AH598 AH602 AH604 AH607:AH610 AH614 AH618 AH623 AH626 AH629:AH630 AH632 AH634 AH636:AH637 AH639 AH643 AH645 AH648 AH654 AH657 AH659 AH663:AH665 AH667:AH668 AH670 AH672:AH673 AH677:AH678 AH684:AH686 AH688 AH690 AH692:AH694 AH696:AH697 AH700:AH701 AH705 AH709 AH714 AH717:AH718 AH722 AH725 AH727 AH730 AH733 AH736 AH738 AH741:AH742 AH745 AH749 AH752:AH753 AH756 AH758:AH760 AH763:AH765 AH768 AH771 AH773:AH774 AH776 AH780 AH784 AH788 AH792 AH795 AH799:AH804 AH806:AH807 AH809 AH813:AH815 AH817 AH819 AH821:AH824 AH826 AH828 AH831 AH834:AH837 AH840 AH847:AH849 AH851 AH856 AH858 AH860 AH864 AH867 AH869:AH870 AH873 AH877 AH880 AH883:AH884 AH887 AH889 AH893 AH896:AH898 AH901 AH904 AH907 AH911 AH914 AH917 AH921 AH924:AH925 AH927 AH930 AH932 AH936 AH939 AH942:AH945 AH947 AH950 AH952 AH955 AH959 AH962 AH966:AH967 AH970 AH973:AH976 AH978:AH979 AH983 AH987 AH989 AH995 AH999 AH1003 AH1005:AH1006 AH1009 AH1011:AH1012 AH1015 AH1018 AH1020 AH1024 AH1027 AH1032:AH1034 AH1037:AH1040 AH1044 AH1047:AH1049 AH1051 AH1054:AH1055 AH1057:AH1060 AH1062 AH1065:AH1067 AH1070 AH1072 AH1075:AH1077 AH1079 AH1081:AH1084 AH1086 AH1090 AH1095 AH1098 AH1101:AH1103 AH1105:AH1106 AH1109:AH1110 AH1114 AH1118 AH1122 AH1126 AH1129:AH1130 AH1133 AH1135 AH1137 AH1139:AH1141 AH1144:AH1146 AH1148 AH1151:AH1154 AH1156 AH1158:AH1159 AH1164 AH1167 AH1170 AH1172 AH1176 AH1179:AH1180 AH1183:AH1184 AH1186 AH1188 AH1191 AH1194:AH1196 AH1198:AH1203 AH1206:AH1207 AH1210:AH1212">
    <cfRule type="cellIs" dxfId="84" priority="76" operator="equal">
      <formula>"x"</formula>
    </cfRule>
  </conditionalFormatting>
  <conditionalFormatting sqref="AH12 AH7 AH5 AH16:AH19 AH22 AH25:AH28 AH30 AH33:AH34 AH36:AH37 AH41:AH44 AH46:AH52 AH54 AH56:AH58 AH61 AH70 AH81 AH83 AH90 AH94 AH96 AH102 AH104:AH106 AH108:AH110 AH112:AH113 AH122:AH123 AH135 AH138:AH139 AH141:AH143 AH145:AH147 AH150 AH153:AH154 AH158:AH159 AH161 AH163:AH164 AH167 AH170 AH173 AH175:AH179 AH181:AH183 AH186 AH189 AH192:AH193 AH197:AH200 AH202 AH205 AH209 AH213 AH217 AH221:AH223 AH225:AH226 AH228 AH232:AH234 AH236 AH239 AH242 AH246:AH247 AH250 AH252 AH255:AH256 AH258 AH260 AH262:AH263 AH265 AH267 AH269 AH273 AH277:AH278 AH281 AH292 AH297 AH301 AH305 AH309 AH313 AH316:AH317 AH319:AH320 AH323 AH325:AH326 AH328:AH333 AH337 AH342 AH345 AH348 AH353 AH357 AH361 AH365:AH367 AH371:AH372 AH378 AH381 AH384 AH386 AH388:AH389 AH391:AH392 AH394 AH401 AH406:AH407 AH409 AH413 AH417 AH425 AH429 AH433 AH435:AH437 AH440 AH442 AH444 AH446:AH447 AH451 AH458:AH461 AH463 AH465:AH468 AH471:AH474 AH476 AH478:AH479 AH481 AH483 AH485 AH488 AH492 AH494:AH497 AH499 AH502:AH503 AH506 AH509 AH514 AH516 AH519:AH520 AH522 AH526:AH527 AH529 AH531 AH534 AH537:AH542 AH544 AH548 AH551:AH555 AH558:AH560 AH564 AH567:AH568 AH570 AH572:AH573 AH577:AH584 AH588 AH593:AH595 AH597:AH598 AH602 AH604 AH607:AH610 AH614 AH618 AH623 AH626 AH629:AH630 AH632 AH634 AH636:AH637 AH639 AH643 AH645 AH648 AH654 AH657 AH659 AH663:AH665 AH667:AH668 AH670 AH672:AH673 AH677:AH678 AH684:AH686 AH688 AH690 AH692:AH694 AH696:AH697 AH700:AH701 AH705 AH709 AH714 AH717:AH718 AH722 AH725 AH727 AH730 AH733 AH736 AH738 AH741:AH742 AH745 AH749 AH752:AH753 AH756 AH758:AH760 AH763:AH765 AH768 AH771 AH773:AH774 AH776 AH780 AH784 AH788 AH792 AH795 AH799:AH804 AH806:AH807 AH809 AH813:AH815 AH817 AH819 AH821:AH824 AH826 AH828 AH831 AH834:AH837 AH840 AH847:AH849 AH851 AH856 AH858 AH860 AH864 AH867 AH869:AH870 AH873 AH877 AH880 AH883:AH884 AH887 AH889 AH893 AH896:AH898 AH901 AH904 AH907 AH911 AH914 AH917 AH921 AH924:AH925 AH927 AH930 AH932 AH936 AH939 AH942:AH945 AH947 AH950 AH952 AH955 AH959 AH962 AH966:AH967 AH970 AH973:AH976 AH978:AH979 AH983 AH987 AH989 AH995 AH999 AH1003 AH1005:AH1006 AH1009 AH1011:AH1012 AH1015 AH1018 AH1020 AH1024 AH1027 AH1032:AH1034 AH1037:AH1040 AH1044 AH1047:AH1049 AH1051 AH1054:AH1055 AH1057:AH1060 AH1062 AH1065:AH1067 AH1070 AH1072 AH1075:AH1077 AH1079 AH1081:AH1084 AH1086 AH1090 AH1095 AH1098 AH1101:AH1103 AH1105:AH1106 AH1109:AH1110 AH1114 AH1118 AH1122 AH1126 AH1129:AH1130 AH1133 AH1135 AH1137 AH1139:AH1141 AH1144:AH1146 AH1148 AH1151:AH1154 AH1156 AH1158:AH1159 AH1164 AH1167 AH1170 AH1172 AH1176 AH1179:AH1180 AH1183:AH1184 AH1186 AH1188 AH1191 AH1194:AH1196 AH1198:AH1203 AH1206:AH1207 AH1210:AH1212">
    <cfRule type="cellIs" dxfId="83" priority="77" operator="equal">
      <formula>"N"</formula>
    </cfRule>
    <cfRule type="cellIs" dxfId="82" priority="78" operator="equal">
      <formula>"O"</formula>
    </cfRule>
    <cfRule type="cellIs" dxfId="81" priority="79" operator="equal">
      <formula>"D"</formula>
    </cfRule>
    <cfRule type="cellIs" dxfId="80" priority="80" operator="equal">
      <formula>"R"</formula>
    </cfRule>
  </conditionalFormatting>
  <conditionalFormatting sqref="AG14:AH14 AG21:AH21 AG23:AH23 AG29:AH29 AG31:AH31 AG40:AH40 AG45:AH45 AG53:AH53 AG55:AH55 AG63:AH63 AG65:AH65 AG68:AH69 AG80:AH80 AG91:AH92 AG103:AH103 AG111:AH111 AG115:AH115 AG130:AH130 AG133:AH134 AG136:AH136 AG140:AH140 AG144:AH144 AG149:AH149 AG151:AH151 AG155:AH155 AG157:AH157 AG166:AH166 AG169:AH169 AG171:AH172 AG174:AH174 AG180:AH180 AG185:AH185 AG187:AH187 AG191:AH191 AG195:AH195 AG203:AH204 AG206:AH206 AG208:AH208 AG210:AH210 AG212:AH212 AG214:AH214 AG216:AH216 AG218:AH218 AG220:AH220 AG224:AH224 AG227:AH227 AG229:AH229 AG231:AH231 AG235:AH235 AG237:AH238 AG240:AH240 AG243:AH244 AG249:AH249 AG253:AH254 AG259:AH259 AG271:AH272 AG274:AH274 AG276:AH276 AG280:AH280 AG282:AH282 AG284:AH284 AG286:AH286 AG295:AH295 AG300:AH300 AG302:AH302 AG304:AH304 AG306:AH306 AG308:AH308 AG310:AH310 AG312:AH312 AG314:AH315 AG318:AH318 AG322:AH322 AG324:AH324 AG327:AH327 AG336:AH336 AG338:AH338 AG344:AH344 AG346:AH347 AG349:AH349 AG355:AH356 AG358:AH358 AG360:AH360 AG362:AH362 AG364:AH364 AG385:AH385 AG390:AH390 AG393:AH393 AG395:AH395 AG403:AH403 AG411:AH412 AG414:AH414 AG416:AH416 AG418:AH418 AG421:AH421 AG424:AH424 AG426:AH426 AG428:AH428 AG430:AH430 AG432:AH432 AG434:AH434 AG438:AH438 AG450:AH450 AG452:AH452 AG454:AH454 AG456:AH456 AG493:AH493 AG498:AH498 AG500:AH500 AG507:AH508 AG510:AH510 AG512:AH512 AG518:AH518 AG521:AH521 AG523:AH523 AG525:AH525 AG530:AH530 AG543:AH543 AG545:AH545 AG547:AH547 AG549:AH549 AG556:AH556 AG563:AH563 AG565:AH565 AG576:AH576 AG601:AH601 AG603:AH603 AG605:AH605 AG611:AH611 AG613:AH613 AG615:AH615 AG617:AH617 AG619:AH619 AG625:AH625 AG627:AH627 AG638:AH638 AG640:AH640 AG642:AH642 AG644:AH644 AG647:AH647 AG649:AH649 AG651:AH651 AG653:AH653 AG655:AH655 AG662:AH662 AG675:AH676 AG680:AH682 AG687:AH687 AG689:AH689 AG698:AH698 AG702:AH702 AG704:AH704 AG706:AH706 AG708:AH708 AG711:AH711 AG713:AH713 AG715:AH715 AG721:AH721 AG723:AH723 AG726:AH726 AG729:AH729 AG731:AH731 AG737:AH737 AG744:AH744 AG746:AH746 AG748:AH748 AG750:AH750 AG754:AH755 AG757:AH757 AG761:AH762 AG766:AH766 AG769:AH770 AG772:AH772 AG778:AH779 AG781:AH781 AG783:AH783 AG785:AH785 AG787:AH787 AG789:AH789 AG791:AH791 AG793:AH793 AG796:AH797 AG812:AH812 AG818:AH818 AG829:AH830 AG832:AH832 AG842:AH844 AG846:AH846 AG852:AH853 AG855:AH855 AG857:AH857 AG861:AH861 AG863:AH863 AG865:AH865 AG872:AH872 AG874:AH874 AG876:AH876 AG879:AH879 AG881:AH881 AG885:AH885 AG900:AH900 AG902:AH902 AG910:AH910 AG912:AH912 AG916:AH916 AG918:AH918 AG920:AH920 AG922:AH922 AG935:AH935 AG937:AH937 AG940:AH940 AG946:AH946 AG948:AH948 AG951:AH951 AG954:AH954 AG956:AH956 AG958:AH958 AG964:AH965 AG968:AH969 AG971:AH971 AG977:AH977 AG984:AH984 AG988:AH988 AG992:AH992 AG994:AH994 AG996:AH996 AG998:AH998 AG1000:AH1000 AG1008:AH1008 AG1010:AH1010 AG1014:AH1014 AG1016:AH1016 AG1022:AH1023 AG1025:AH1025 AG1046:AH1046 AG1050:AH1050 AG1053:AH1053 AG1056:AH1056 AG1061:AH1061 AG1063:AH1063 AG1071:AH1071 AG1078:AH1078 AG1080:AH1080 AG1085:AH1085 AG1087:AH1087 AG1089:AH1089 AG1091:AH1091 AG1107:AH1107 AG1111:AH1111 AG1113:AH1113 AG1115:AH1115 AG1117:AH1117 AG1119:AH1119 AG1121:AH1121 AG1123:AH1123 AG1125:AH1125 AG1127:AH1127 AG1131:AH1131 AG1136:AH1136 AG1143:AH1143 AG1155:AH1155 AG1160:AH1160 AG1171:AH1171 AG1175:AH1175 AG1177:AH1177 AG1182:AH1182 AG1185:AH1185 AG1187:AH1187 AG1205:AH1205 AG1209:AH1209">
    <cfRule type="cellIs" dxfId="79" priority="81" operator="equal">
      <formula>"x"</formula>
    </cfRule>
  </conditionalFormatting>
  <conditionalFormatting sqref="AG14:AH14 AG21:AH21 AG23:AH23 AG29:AH29 AG31:AH31 AG40:AH40 AG45:AH45 AG53:AH53 AG55:AH55 AG63:AH63 AG65:AH65 AG68:AH69 AG80:AH80 AG91:AH92 AG103:AH103 AG111:AH111 AG115:AH115 AG130:AH130 AG133:AH134 AG136:AH136 AG140:AH140 AG144:AH144 AG149:AH149 AG151:AH151 AG155:AH155 AG157:AH157 AG166:AH166 AG169:AH169 AG171:AH172 AG174:AH174 AG180:AH180 AG185:AH185 AG187:AH187 AG191:AH191 AG195:AH195 AG203:AH204 AG206:AH206 AG208:AH208 AG210:AH210 AG212:AH212 AG214:AH214 AG216:AH216 AG218:AH218 AG220:AH220 AG224:AH224 AG227:AH227 AG229:AH229 AG231:AH231 AG235:AH235 AG237:AH238 AG240:AH240 AG243:AH244 AG249:AH249 AG253:AH254 AG259:AH259 AG271:AH272 AG274:AH274 AG276:AH276 AG280:AH280 AG282:AH282 AG284:AH284 AG286:AH286 AG295:AH295 AG300:AH300 AG302:AH302 AG304:AH304 AG306:AH306 AG308:AH308 AG310:AH310 AG312:AH312 AG314:AH315 AG318:AH318 AG322:AH322 AG324:AH324 AG327:AH327 AG336:AH336 AG338:AH338 AG344:AH344 AG346:AH347 AG349:AH349 AG355:AH356 AG358:AH358 AG360:AH360 AG362:AH362 AG364:AH364 AG385:AH385 AG390:AH390 AG393:AH393 AG395:AH395 AG403:AH403 AG411:AH412 AG414:AH414 AG416:AH416 AG418:AH418 AG421:AH421 AG424:AH424 AG426:AH426 AG428:AH428 AG430:AH430 AG432:AH432 AG434:AH434 AG438:AH438 AG450:AH450 AG452:AH452 AG454:AH454 AG456:AH456 AG493:AH493 AG498:AH498 AG500:AH500 AG507:AH508 AG510:AH510 AG512:AH512 AG518:AH518 AG521:AH521 AG523:AH523 AG525:AH525 AG530:AH530 AG543:AH543 AG545:AH545 AG547:AH547 AG549:AH549 AG556:AH556 AG563:AH563 AG565:AH565 AG576:AH576 AG601:AH601 AG603:AH603 AG605:AH605 AG611:AH611 AG613:AH613 AG615:AH615 AG617:AH617 AG619:AH619 AG625:AH625 AG627:AH627 AG638:AH638 AG640:AH640 AG642:AH642 AG644:AH644 AG647:AH647 AG649:AH649 AG651:AH651 AG653:AH653 AG655:AH655 AG662:AH662 AG675:AH676 AG680:AH682 AG687:AH687 AG689:AH689 AG698:AH698 AG702:AH702 AG704:AH704 AG706:AH706 AG708:AH708 AG711:AH711 AG713:AH713 AG715:AH715 AG721:AH721 AG723:AH723 AG726:AH726 AG729:AH729 AG731:AH731 AG737:AH737 AG744:AH744 AG746:AH746 AG748:AH748 AG750:AH750 AG754:AH755 AG757:AH757 AG761:AH762 AG766:AH766 AG769:AH770 AG772:AH772 AG778:AH779 AG781:AH781 AG783:AH783 AG785:AH785 AG787:AH787 AG789:AH789 AG791:AH791 AG793:AH793 AG796:AH797 AG812:AH812 AG818:AH818 AG829:AH830 AG832:AH832 AG842:AH844 AG846:AH846 AG852:AH853 AG855:AH855 AG857:AH857 AG861:AH861 AG863:AH863 AG865:AH865 AG872:AH872 AG874:AH874 AG876:AH876 AG879:AH879 AG881:AH881 AG885:AH885 AG900:AH900 AG902:AH902 AG910:AH910 AG912:AH912 AG916:AH916 AG918:AH918 AG920:AH920 AG922:AH922 AG935:AH935 AG937:AH937 AG940:AH940 AG946:AH946 AG948:AH948 AG951:AH951 AG954:AH954 AG956:AH956 AG958:AH958 AG964:AH965 AG968:AH969 AG971:AH971 AG977:AH977 AG984:AH984 AG988:AH988 AG992:AH992 AG994:AH994 AG996:AH996 AG998:AH998 AG1000:AH1000 AG1008:AH1008 AG1010:AH1010 AG1014:AH1014 AG1016:AH1016 AG1022:AH1023 AG1025:AH1025 AG1046:AH1046 AG1050:AH1050 AG1053:AH1053 AG1056:AH1056 AG1061:AH1061 AG1063:AH1063 AG1071:AH1071 AG1078:AH1078 AG1080:AH1080 AG1085:AH1085 AG1087:AH1087 AG1089:AH1089 AG1091:AH1091 AG1107:AH1107 AG1111:AH1111 AG1113:AH1113 AG1115:AH1115 AG1117:AH1117 AG1119:AH1119 AG1121:AH1121 AG1123:AH1123 AG1125:AH1125 AG1127:AH1127 AG1131:AH1131 AG1136:AH1136 AG1143:AH1143 AG1155:AH1155 AG1160:AH1160 AG1171:AH1171 AG1175:AH1175 AG1177:AH1177 AG1182:AH1182 AG1185:AH1185 AG1187:AH1187 AG1205:AH1205 AG1209:AH1209">
    <cfRule type="cellIs" dxfId="78" priority="82" operator="equal">
      <formula>"N"</formula>
    </cfRule>
    <cfRule type="cellIs" dxfId="77" priority="83" operator="equal">
      <formula>"O"</formula>
    </cfRule>
    <cfRule type="cellIs" dxfId="76" priority="84" operator="equal">
      <formula>"D"</formula>
    </cfRule>
    <cfRule type="cellIs" dxfId="75" priority="85" operator="equal">
      <formula>"R"</formula>
    </cfRule>
  </conditionalFormatting>
  <conditionalFormatting sqref="AH6 AH8:AH11 AH13 AH35 AH38 AH60 AH62 AH64 AH66 AH75 AH79 AH82 AH84 AH87 AH93 AH95 AH97 AH99:AH101 AH116:AH117 AH119:AH121 AH124 AH128 AH131:AH132 AH251 AH266 AH268 AH270 AH285 AH287 AH289 AH291 AH293:AH294 AH296 AH298 AH334 AH340:AH341 AH343 AH352 AH354 AH368:AH369 AH374:AH375 AH379:AH380 AH382 AH399 AH404 AH408 AH410 AH420 AH422 AH445 AH448 AH462 AH464 AH469 AH475 AH480 AH484 AH486 AH489:AH490 AH504 AH515 AH517 AH535 AH562 AH571 AH574 AH586:AH587 AH591:AH592 AH596 AH599 AH622 AH624 AH628 AH635 AH658 AH660 AH674 AH719 AH735 AH739 AH775 AH777 AH805 AH808 AH810:AH811 AH839 AH841 AH871 AH888 AH890 AH892 AH894 AH906 AH908 AH926 AH929 AH931 AH933 AH941 AH961 AH963 AH980 AH982 AH985 AH991 AH993 AH1004 AH1019 AH1021 AH1028:AH1029 AH1035 AH1042:AH1043 AH1045 AH1073 AH1093 AH1096:AH1097 AH1099 AH1147 AH1149 AH1163 AH1165 AH1169 AH1173 AH1190 AH1192 AH1204 AH1208">
    <cfRule type="cellIs" dxfId="74" priority="71" operator="equal">
      <formula>"x"</formula>
    </cfRule>
  </conditionalFormatting>
  <conditionalFormatting sqref="AH6 AH8:AH11 AH13 AH35 AH38 AH60 AH62 AH64 AH66 AH75 AH79 AH82 AH84 AH87 AH93 AH95 AH97 AH99:AH101 AH116:AH117 AH119:AH121 AH124 AH128 AH131:AH132 AH251 AH266 AH268 AH270 AH285 AH287 AH289 AH291 AH293:AH294 AH296 AH298 AH334 AH340:AH341 AH343 AH352 AH354 AH368:AH369 AH374:AH375 AH379:AH380 AH382 AH399 AH404 AH408 AH410 AH420 AH422 AH445 AH448 AH462 AH464 AH469 AH475 AH480 AH484 AH486 AH489:AH490 AH504 AH515 AH517 AH535 AH562 AH571 AH574 AH586:AH587 AH591:AH592 AH596 AH599 AH622 AH624 AH628 AH635 AH658 AH660 AH674 AH719 AH735 AH739 AH775 AH777 AH805 AH808 AH810:AH811 AH839 AH841 AH871 AH888 AH890 AH892 AH894 AH906 AH908 AH926 AH929 AH931 AH933 AH941 AH961 AH963 AH980 AH982 AH985 AH991 AH993 AH1004 AH1019 AH1021 AH1028:AH1029 AH1035 AH1042:AH1043 AH1045 AH1073 AH1093 AH1096:AH1097 AH1099 AH1147 AH1149 AH1163 AH1165 AH1169 AH1173 AH1190 AH1192 AH1204 AH1208">
    <cfRule type="cellIs" dxfId="73" priority="72" operator="equal">
      <formula>"N"</formula>
    </cfRule>
    <cfRule type="cellIs" dxfId="72" priority="73" operator="equal">
      <formula>"O"</formula>
    </cfRule>
    <cfRule type="cellIs" dxfId="71" priority="74" operator="equal">
      <formula>"D"</formula>
    </cfRule>
    <cfRule type="cellIs" dxfId="70" priority="75" operator="equal">
      <formula>"R"</formula>
    </cfRule>
  </conditionalFormatting>
  <conditionalFormatting sqref="AG12 AG7 AG5 AG15:AG19 AG22 AG25:AG28 AG30 AG33:AG34 AG36:AG37 AG41:AG44 AG46:AG52 AG54 AG56:AG58 AG61 AG70 AG81 AG83 AG90 AG94 AG96 AG102 AG104:AG106 AG108:AG110 AG112:AG113 AG122:AG123 AG135 AG138:AG139 AG141:AG143 AG145:AG147 AG150 AG153:AG154 AG158:AG159 AG161 AG163:AG164 AG167 AG170 AG173 AG175:AG179 AG181:AG183 AG186 AG189 AG192:AG193 AG197:AG200 AG202 AG205 AG209 AG213 AG217 AG221:AG223 AG225:AG226 AG228 AG232:AG234 AG236 AG239 AG242 AG246:AG247 AG250 AG252 AG255:AG256 AG258 AG260 AG262:AG263 AG265 AG267 AG269 AG273 AG277:AG278 AG281 AG292 AG297 AG301 AG305 AG309 AG313 AG316:AG317 AG319:AG320 AG323 AG325:AG326 AG328:AG333 AG337 AG342 AG345 AG348 AG353 AG357 AG361 AG365:AG367 AG371:AG372 AG378 AG381 AG384 AG386 AG388:AG389 AG391:AG392 AG394 AG401 AG406:AG407 AG409 AG413 AG417 AG425 AG429 AG433 AG435:AG437 AG440 AG442 AG444 AG446:AG447 AG451 AG458:AG461 AG463 AG465:AG468 AG471:AG474 AG476 AG478:AG479 AG481 AG483 AG485 AG488 AG492 AG494:AG497 AG499 AG502:AG503 AG506 AG509 AG514 AG516 AG519:AG520 AG522 AG526:AG527 AG529 AG531 AG534 AG537:AG542 AG544 AG548 AG551:AG555 AG558:AG560 AG564 AG567:AG568 AG570 AG572:AG573 AG577:AG584 AG588 AG593:AG595 AG597:AG598 AG602 AG604 AG607:AG610 AG614 AG618 AG623 AG626 AG629:AG630 AG632 AG634 AG636:AG637 AG639 AG643 AG645 AG648 AG654 AG657 AG659 AG663:AG665 AG667:AG668 AG670 AG672:AG673 AG677:AG678 AG684:AG686 AG688 AG690 AG692:AG694 AG696:AG697 AG700:AG701 AG705 AG709 AG714 AG717:AG718 AG722 AG725 AG727 AG730 AG733 AG736 AG738 AG741:AG742 AG745 AG749 AG752:AG753 AG756 AG758:AG760 AG763:AG765 AG768 AG771 AG773:AG774 AG776 AG780 AG784 AG788 AG792 AG795 AG799:AG804 AG806:AG807 AG809 AG813:AG815 AG817 AG819 AG821:AG824 AG826 AG828 AG831 AG834:AG837 AG840 AG847:AG849 AG851 AG856 AG858 AG860 AG864 AG867 AG869:AG870 AG873 AG877 AG880 AG883:AG884 AG887 AG889 AG893 AG896:AG898 AG901 AG904 AG907 AG911 AG914 AG917 AG921 AG924:AG925 AG927 AG930 AG932 AG936 AG939 AG942:AG945 AG947 AG950 AG952 AG955 AG959 AG962 AG966:AG967 AG970 AG973:AG976 AG978:AG979 AG983 AG987 AG989 AG995 AG999 AG1003 AG1005:AG1006 AG1009 AG1011:AG1012 AG1015 AG1018 AG1020 AG1024 AG1027 AG1032:AG1034 AG1037:AG1040 AG1044 AG1047:AG1049 AG1051 AG1054:AG1055 AG1057:AG1060 AG1062 AG1065:AG1067 AG1070 AG1072 AG1075:AG1077 AG1079 AG1081:AG1084 AG1086 AG1090 AG1095 AG1098 AG1101:AG1103 AG1105:AG1106 AG1109:AG1110 AG1114 AG1118 AG1122 AG1126 AG1129:AG1130 AG1133 AG1135 AG1137 AG1139:AG1141 AG1144:AG1146 AG1148 AG1151:AG1154 AG1156 AG1158:AG1159 AG1164 AG1167 AG1170 AG1172 AG1176 AG1179:AG1180 AG1183:AG1184 AG1186 AG1188 AG1191 AG1194:AG1196 AG1198:AG1203 AG1206:AG1207 AG1210:AG1212">
    <cfRule type="cellIs" dxfId="69" priority="66" operator="equal">
      <formula>"x"</formula>
    </cfRule>
  </conditionalFormatting>
  <conditionalFormatting sqref="AG12 AG7 AG5 AG15:AG19 AG22 AG25:AG28 AG30 AG33:AG34 AG36:AG37 AG41:AG44 AG46:AG52 AG54 AG56:AG58 AG61 AG70 AG81 AG83 AG90 AG94 AG96 AG102 AG104:AG106 AG108:AG110 AG112:AG113 AG122:AG123 AG135 AG138:AG139 AG141:AG143 AG145:AG147 AG150 AG153:AG154 AG158:AG159 AG161 AG163:AG164 AG167 AG170 AG173 AG175:AG179 AG181:AG183 AG186 AG189 AG192:AG193 AG197:AG200 AG202 AG205 AG209 AG213 AG217 AG221:AG223 AG225:AG226 AG228 AG232:AG234 AG236 AG239 AG242 AG246:AG247 AG250 AG252 AG255:AG256 AG258 AG260 AG262:AG263 AG265 AG267 AG269 AG273 AG277:AG278 AG281 AG292 AG297 AG301 AG305 AG309 AG313 AG316:AG317 AG319:AG320 AG323 AG325:AG326 AG328:AG333 AG337 AG342 AG345 AG348 AG353 AG357 AG361 AG365:AG367 AG371:AG372 AG378 AG381 AG384 AG386 AG388:AG389 AG391:AG392 AG394 AG401 AG406:AG407 AG409 AG413 AG417 AG425 AG429 AG433 AG435:AG437 AG440 AG442 AG444 AG446:AG447 AG451 AG458:AG461 AG463 AG465:AG468 AG471:AG474 AG476 AG478:AG479 AG481 AG483 AG485 AG488 AG492 AG494:AG497 AG499 AG502:AG503 AG506 AG509 AG514 AG516 AG519:AG520 AG522 AG526:AG527 AG529 AG531 AG534 AG537:AG542 AG544 AG548 AG551:AG555 AG558:AG560 AG564 AG567:AG568 AG570 AG572:AG573 AG577:AG584 AG588 AG593:AG595 AG597:AG598 AG602 AG604 AG607:AG610 AG614 AG618 AG623 AG626 AG629:AG630 AG632 AG634 AG636:AG637 AG639 AG643 AG645 AG648 AG654 AG657 AG659 AG663:AG665 AG667:AG668 AG670 AG672:AG673 AG677:AG678 AG684:AG686 AG688 AG690 AG692:AG694 AG696:AG697 AG700:AG701 AG705 AG709 AG714 AG717:AG718 AG722 AG725 AG727 AG730 AG733 AG736 AG738 AG741:AG742 AG745 AG749 AG752:AG753 AG756 AG758:AG760 AG763:AG765 AG768 AG771 AG773:AG774 AG776 AG780 AG784 AG788 AG792 AG795 AG799:AG804 AG806:AG807 AG809 AG813:AG815 AG817 AG819 AG821:AG824 AG826 AG828 AG831 AG834:AG837 AG840 AG847:AG849 AG851 AG856 AG858 AG860 AG864 AG867 AG869:AG870 AG873 AG877 AG880 AG883:AG884 AG887 AG889 AG893 AG896:AG898 AG901 AG904 AG907 AG911 AG914 AG917 AG921 AG924:AG925 AG927 AG930 AG932 AG936 AG939 AG942:AG945 AG947 AG950 AG952 AG955 AG959 AG962 AG966:AG967 AG970 AG973:AG976 AG978:AG979 AG983 AG987 AG989 AG995 AG999 AG1003 AG1005:AG1006 AG1009 AG1011:AG1012 AG1015 AG1018 AG1020 AG1024 AG1027 AG1032:AG1034 AG1037:AG1040 AG1044 AG1047:AG1049 AG1051 AG1054:AG1055 AG1057:AG1060 AG1062 AG1065:AG1067 AG1070 AG1072 AG1075:AG1077 AG1079 AG1081:AG1084 AG1086 AG1090 AG1095 AG1098 AG1101:AG1103 AG1105:AG1106 AG1109:AG1110 AG1114 AG1118 AG1122 AG1126 AG1129:AG1130 AG1133 AG1135 AG1137 AG1139:AG1141 AG1144:AG1146 AG1148 AG1151:AG1154 AG1156 AG1158:AG1159 AG1164 AG1167 AG1170 AG1172 AG1176 AG1179:AG1180 AG1183:AG1184 AG1186 AG1188 AG1191 AG1194:AG1196 AG1198:AG1203 AG1206:AG1207 AG1210:AG1212">
    <cfRule type="cellIs" dxfId="68" priority="67" operator="equal">
      <formula>"N"</formula>
    </cfRule>
    <cfRule type="cellIs" dxfId="67" priority="68" operator="equal">
      <formula>"O"</formula>
    </cfRule>
    <cfRule type="cellIs" dxfId="66" priority="69" operator="equal">
      <formula>"D"</formula>
    </cfRule>
    <cfRule type="cellIs" dxfId="65" priority="70" operator="equal">
      <formula>"R"</formula>
    </cfRule>
  </conditionalFormatting>
  <conditionalFormatting sqref="AG6 AG8:AG11 AG13 AG35 AG38 AG60 AG62 AG64 AG66 AG75 AG79 AG82 AG84 AG87 AG93 AG95 AG97 AG99:AG101 AG116:AG117 AG119:AG121 AG124 AG128 AG131:AG132 AG251 AG266 AG268 AG270 AG285 AG287 AG289 AG291 AG293:AG294 AG296 AG298 AG334 AG340:AG341 AG343 AG352 AG354 AG368:AG369 AG374:AG375 AG379:AG380 AG382 AG399 AG404 AG408 AG410 AG420 AG422 AG445 AG448 AG462 AG464 AG469 AG475 AG480 AG484 AG486 AG489:AG490 AG504 AG515 AG517 AG535 AG562 AG571 AG574 AG586:AG587 AG591:AG592 AG596 AG599 AG622 AG624 AG628 AG635 AG658 AG660 AG674 AG719 AG735 AG739 AG775 AG777 AG805 AG808 AG810:AG811 AG839 AG841 AG871 AG888 AG890 AG892 AG894 AG906 AG908 AG926 AG929 AG931 AG933 AG941 AG961 AG963 AG980 AG982 AG985 AG991 AG993 AG1004 AG1019 AG1021 AG1028:AG1029 AG1035 AG1042:AG1043 AG1045 AG1073 AG1093 AG1096:AG1097 AG1099 AG1147 AG1149 AG1163 AG1165 AG1169 AG1173 AG1190 AG1192 AG1204 AG1208">
    <cfRule type="cellIs" dxfId="64" priority="62" operator="equal">
      <formula>"N"</formula>
    </cfRule>
    <cfRule type="cellIs" dxfId="63" priority="63" operator="equal">
      <formula>"O"</formula>
    </cfRule>
    <cfRule type="cellIs" dxfId="62" priority="64" operator="equal">
      <formula>"D"</formula>
    </cfRule>
    <cfRule type="cellIs" dxfId="61" priority="65" operator="equal">
      <formula>"R"</formula>
    </cfRule>
  </conditionalFormatting>
  <conditionalFormatting sqref="AG6 AG8:AG11 AG13 AG35 AG38 AG60 AG62 AG64 AG66 AG75 AG79 AG82 AG84 AG87 AG93 AG95 AG97 AG99:AG101 AG116:AG117 AG119:AG121 AG124 AG128 AG131:AG132 AG251 AG266 AG268 AG270 AG285 AG287 AG289 AG291 AG293:AG294 AG296 AG298 AG334 AG340:AG341 AG343 AG352 AG354 AG368:AG369 AG374:AG375 AG379:AG380 AG382 AG399 AG404 AG408 AG410 AG420 AG422 AG445 AG448 AG462 AG464 AG469 AG475 AG480 AG484 AG486 AG489:AG490 AG504 AG515 AG517 AG535 AG562 AG571 AG574 AG586:AG587 AG591:AG592 AG596 AG599 AG622 AG624 AG628 AG635 AG658 AG660 AG674 AG719 AG735 AG739 AG775 AG777 AG805 AG808 AG810:AG811 AG839 AG841 AG871 AG888 AG890 AG892 AG894 AG906 AG908 AG926 AG929 AG931 AG933 AG941 AG961 AG963 AG980 AG982 AG985 AG991 AG993 AG1004 AG1019 AG1021 AG1028:AG1029 AG1035 AG1042:AG1043 AG1045 AG1073 AG1093 AG1096:AG1097 AG1099 AG1147 AG1149 AG1163 AG1165 AG1169 AG1173 AG1190 AG1192 AG1204 AG1208">
    <cfRule type="cellIs" dxfId="60" priority="61" operator="equal">
      <formula>"x"</formula>
    </cfRule>
  </conditionalFormatting>
  <conditionalFormatting sqref="AG59:AH59 AG86:AH86 AG88:AH89 AG98:AH98 AG114:AH114 AG118:AH118 AG264:AH264 AG290:AH290 AG351:AH351 AG377:AH377 AG397:AH397 AG405:AH405 AG443:AH443 AG477:AH477 AG533:AH533 AG561:AH561 AG569:AH569 AG585:AH585 AG590:AH590 AG621:AH621 AG633:AH633 AG734:AH734 AG868:AH868 AG891:AH891 AG905:AH905 AG960:AH960 AG981:AH981 AG1002:AH1002 AG1031:AH1031 AG1041:AH1041 AG1069:AH1069 AG1094:AH1094 AG1162:AH1162 AG1168:AH1168 AG1189:AH1189 AG72:AH73 AG76:AH76 AG125:AH126">
    <cfRule type="cellIs" dxfId="59" priority="57" operator="equal">
      <formula>"N"</formula>
    </cfRule>
    <cfRule type="cellIs" dxfId="58" priority="58" operator="equal">
      <formula>"O"</formula>
    </cfRule>
    <cfRule type="cellIs" dxfId="57" priority="59" operator="equal">
      <formula>"D"</formula>
    </cfRule>
    <cfRule type="cellIs" dxfId="56" priority="60" operator="equal">
      <formula>"R"</formula>
    </cfRule>
  </conditionalFormatting>
  <conditionalFormatting sqref="AG59:AH59 AG86:AH86 AG88:AH89 AG98:AH98 AG114:AH114 AG118:AH118 AG264:AH264 AG290:AH290 AG351:AH351 AG377:AH377 AG397:AH397 AG405:AH405 AG443:AH443 AG477:AH477 AG533:AH533 AG561:AH561 AG569:AH569 AG585:AH585 AG590:AH590 AG621:AH621 AG633:AH633 AG734:AH734 AG868:AH868 AG891:AH891 AG905:AH905 AG960:AH960 AG981:AH981 AG1002:AH1002 AG1031:AH1031 AG1041:AH1041 AG1069:AH1069 AG1094:AH1094 AG1162:AH1162 AG1168:AH1168 AG1189:AH1189 AG72:AH73 AG76:AH76 AG125:AH126">
    <cfRule type="cellIs" dxfId="55" priority="56" operator="equal">
      <formula>"x"</formula>
    </cfRule>
  </conditionalFormatting>
  <conditionalFormatting sqref="AG74:AH74 AG77:AH78 AG127:AH127 AG129:AH129 AG398:AH398 AG400:AH400 AG402:AH402">
    <cfRule type="cellIs" dxfId="54" priority="51" operator="equal">
      <formula>"x"</formula>
    </cfRule>
  </conditionalFormatting>
  <conditionalFormatting sqref="AG74:AH74 AG77:AH78 AG127:AH127 AG129:AH129 AG398:AH398 AG400:AH400 AG402:AH402">
    <cfRule type="cellIs" dxfId="53" priority="52" operator="equal">
      <formula>"N"</formula>
    </cfRule>
    <cfRule type="cellIs" dxfId="52" priority="53" operator="equal">
      <formula>"O"</formula>
    </cfRule>
    <cfRule type="cellIs" dxfId="51" priority="54" operator="equal">
      <formula>"D"</formula>
    </cfRule>
    <cfRule type="cellIs" dxfId="50" priority="55" operator="equal">
      <formula>"R"</formula>
    </cfRule>
  </conditionalFormatting>
  <conditionalFormatting sqref="AI20 AI1213 AI1197 AI1193 AI1181 AI1178 AI1174 AI1166 AI1161 AI1157 AI1150 AI1142 AI1138 AI1134 AI1132 AI1128 AI1124 AI1120 AI1116 AI1112 AI1108 AI1104 AI1100 AI1092 AI1088 AI1074 AI1068 AI1064 AI1052 AI1036 AI1030 AI1026 AI1017 AI1013 AI1007 AI1001 AI997 AI990 AI986 AI972 AI957 AI953 AI949 AI938 AI934 AI928 AI923 AI919 AI915 AI913 AI909 AI903 AI899 AI895 AI886 AI882 AI878 AI875 AI866 AI862 AI859 AI854 AI850 AI845 AI838 AI833 AI827 AI825 AI820 AI816 AI798 AI794 AI790 AI786 AI782 AI767 AI751 AI747 AI743 AI740 AI732 AI728 AI724 AI720 AI716 AI712 AI710 AI707 AI703 AI699 AI695 AI691 AI683 AI679 AI671 AI669 AI666 AI661 AI656 AI652 AI650 AI646 AI641 AI631 AI620 AI616 AI612 AI606 AI600 AI589 AI575 AI566 AI557 AI550 AI501 AI491 AI487 AI482 AI453 AI449 AI441 AI439 AI427 AI423 AI419 AI415 AI396 AI387 AI383 AI376 AI373 AI370 AI363 AI359 AI339 AI335 AI321 AI311 AI307 AI303 AI299 AI288 AI283 AI279 AI275 AI261 AI257 AI230 AI107 AI85 AI71 AI67 AI39 AI32 AI24 AI137 AI148 AI152 AI156 AI160 AI168 AI184 AI188 AI194 AI196 AI207 AI211 AI215 AI219 AI241 AI245 AI350 AI431 AI455 AI457 AI511 AI513 AI524 AI528 AI532 AI546 AI162 AI165 AI190 AI201 AI248 AI470 AI505 AI536">
    <cfRule type="cellIs" dxfId="49" priority="46" operator="equal">
      <formula>"x"</formula>
    </cfRule>
  </conditionalFormatting>
  <conditionalFormatting sqref="AI20 AI1213 AI1197 AI1193 AI1181 AI1178 AI1174 AI1166 AI1161 AI1157 AI1150 AI1142 AI1138 AI1134 AI1132 AI1128 AI1124 AI1120 AI1116 AI1112 AI1108 AI1104 AI1100 AI1092 AI1088 AI1074 AI1068 AI1064 AI1052 AI1036 AI1030 AI1026 AI1017 AI1013 AI1007 AI1001 AI997 AI990 AI986 AI972 AI957 AI953 AI949 AI938 AI934 AI928 AI923 AI919 AI915 AI913 AI909 AI903 AI899 AI895 AI886 AI882 AI878 AI875 AI866 AI862 AI859 AI854 AI850 AI845 AI838 AI833 AI827 AI825 AI820 AI816 AI798 AI794 AI790 AI786 AI782 AI767 AI751 AI747 AI743 AI740 AI732 AI728 AI724 AI720 AI716 AI712 AI710 AI707 AI703 AI699 AI695 AI691 AI683 AI679 AI671 AI669 AI666 AI661 AI656 AI652 AI650 AI646 AI641 AI631 AI620 AI616 AI612 AI606 AI600 AI589 AI575 AI566 AI557 AI550 AI546 AI536 AI532 AI528 AI524 AI513 AI511 AI505 AI501 AI491 AI487 AI482 AI470 AI457 AI455 AI453 AI449 AI441 AI439 AI431 AI427 AI423 AI419 AI415 AI396 AI387 AI383 AI376 AI373 AI370 AI363 AI359 AI350 AI339 AI335 AI321 AI311 AI307 AI303 AI299 AI288 AI283 AI279 AI275 AI261 AI257 AI248 AI245 AI241 AI230 AI219 AI215 AI211 AI207 AI201 AI196 AI194 AI190 AI188 AI184 AI168 AI165 AI162 AI160 AI156 AI152 AI148 AI137 AI107 AI85 AI71 AI67 AI39 AI32 AI24">
    <cfRule type="cellIs" dxfId="48" priority="47" operator="equal">
      <formula>"N"</formula>
    </cfRule>
    <cfRule type="cellIs" dxfId="47" priority="48" operator="equal">
      <formula>"O"</formula>
    </cfRule>
    <cfRule type="cellIs" dxfId="46" priority="49" operator="equal">
      <formula>"D"</formula>
    </cfRule>
    <cfRule type="cellIs" dxfId="45" priority="50" operator="equal">
      <formula>"R"</formula>
    </cfRule>
  </conditionalFormatting>
  <conditionalFormatting sqref="AI12 AI7 AI5 AI15:AI19 AI22 AI25:AI28 AI30 AI33:AI34 AI36:AI37 AI41:AI44 AI46:AI52 AI54 AI56:AI58 AI61 AI70 AI81 AI83 AI90 AI94 AI96 AI102 AI104:AI106 AI108:AI110 AI112:AI113 AI122:AI123 AI135 AI138:AI139 AI141:AI143 AI145:AI147 AI150 AI153:AI154 AI158:AI159 AI161 AI163:AI164 AI167 AI170 AI173 AI175:AI179 AI181:AI183 AI186 AI189 AI192:AI193 AI197:AI200 AI202 AI205 AI209 AI213 AI217 AI221:AI223 AI225:AI226 AI228 AI232:AI234 AI236 AI239 AI242 AI246:AI247 AI250 AI252 AI255:AI256 AI258 AI260 AI262:AI263 AI265 AI267 AI269 AI273 AI277:AI278 AI281 AI292 AI297 AI301 AI305 AI309 AI313 AI316:AI317 AI319:AI320 AI323 AI325:AI326 AI328:AI333 AI337 AI342 AI345 AI348 AI353 AI357 AI361 AI365:AI367 AI371:AI372 AI378 AI381 AI384 AI386 AI388:AI389 AI391:AI392 AI394 AI401 AI406:AI407 AI409 AI413 AI417 AI425 AI429 AI433 AI435:AI437 AI440 AI442 AI444 AI446:AI447 AI451 AI458:AI461 AI463 AI465:AI468 AI471:AI474 AI476 AI478:AI479 AI481 AI483 AI485 AI488 AI492 AI494:AI497 AI499 AI502:AI503 AI506 AI509 AI514 AI516 AI519:AI520 AI522 AI526:AI527 AI529 AI531 AI534 AI537:AI542 AI544 AI548 AI551:AI555 AI558:AI560 AI564 AI567:AI568 AI570 AI572:AI573 AI577:AI584 AI588 AI593:AI595 AI597:AI598 AI602 AI604 AI607:AI610 AI614 AI618 AI623 AI626 AI629:AI630 AI632 AI634 AI636:AI637 AI639 AI643 AI645 AI648 AI654 AI657 AI659 AI663:AI665 AI667:AI668 AI670 AI672:AI673 AI677:AI678 AI684:AI686 AI688 AI690 AI692:AI694 AI696:AI697 AI700:AI701 AI705 AI709 AI714 AI717:AI718 AI722 AI725 AI727 AI730 AI733 AI736 AI738 AI741:AI742 AI745 AI749 AI752:AI753 AI756 AI758:AI760 AI763:AI765 AI768 AI771 AI773:AI774 AI776 AI780 AI784 AI788 AI792 AI795 AI799:AI804 AI806:AI807 AI809 AI813:AI815 AI817 AI819 AI821:AI824 AI826 AI828 AI831 AI834:AI837 AI840 AI847:AI849 AI851 AI856 AI858 AI860 AI864 AI867 AI869:AI870 AI873 AI877 AI880 AI883:AI884 AI887 AI889 AI893 AI896:AI898 AI901 AI904 AI907 AI911 AI914 AI917 AI921 AI924:AI925 AI927 AI930 AI932 AI936 AI939 AI942:AI945 AI947 AI950 AI952 AI955 AI959 AI962 AI966:AI967 AI970 AI973:AI976 AI978:AI979 AI983 AI987 AI989 AI995 AI999 AI1003 AI1005:AI1006 AI1009 AI1011:AI1012 AI1015 AI1018 AI1020 AI1024 AI1027 AI1032:AI1034 AI1037:AI1040 AI1044 AI1047:AI1049 AI1051 AI1054:AI1055 AI1057:AI1060 AI1062 AI1065:AI1067 AI1070 AI1072 AI1075:AI1077 AI1079 AI1081:AI1084 AI1086 AI1090 AI1095 AI1098 AI1101:AI1103 AI1105:AI1106 AI1109:AI1110 AI1114 AI1118 AI1122 AI1126 AI1129:AI1130 AI1133 AI1135 AI1137 AI1139:AI1141 AI1144:AI1146 AI1148 AI1151:AI1154 AI1156 AI1158:AI1159 AI1164 AI1167 AI1170 AI1172 AI1176 AI1179:AI1180 AI1183:AI1184 AI1186 AI1188 AI1191 AI1194:AI1196 AI1198:AI1203 AI1206:AI1207 AI1210:AI1212">
    <cfRule type="cellIs" dxfId="44" priority="36" operator="equal">
      <formula>"x"</formula>
    </cfRule>
  </conditionalFormatting>
  <conditionalFormatting sqref="AI12 AI7 AI5 AI15:AI19 AI22 AI25:AI28 AI30 AI33:AI34 AI36:AI37 AI41:AI44 AI46:AI52 AI54 AI56:AI58 AI61 AI70 AI81 AI83 AI90 AI94 AI96 AI102 AI104:AI106 AI108:AI110 AI112:AI113 AI122:AI123 AI135 AI138:AI139 AI141:AI143 AI145:AI147 AI150 AI153:AI154 AI158:AI159 AI161 AI163:AI164 AI167 AI170 AI173 AI175:AI179 AI181:AI183 AI186 AI189 AI192:AI193 AI197:AI200 AI202 AI205 AI209 AI213 AI217 AI221:AI223 AI225:AI226 AI228 AI232:AI234 AI236 AI239 AI242 AI246:AI247 AI250 AI252 AI255:AI256 AI258 AI260 AI262:AI263 AI265 AI267 AI269 AI273 AI277:AI278 AI281 AI292 AI297 AI301 AI305 AI309 AI313 AI316:AI317 AI319:AI320 AI323 AI325:AI326 AI328:AI333 AI337 AI342 AI345 AI348 AI353 AI357 AI361 AI365:AI367 AI371:AI372 AI378 AI381 AI384 AI386 AI388:AI389 AI391:AI392 AI394 AI401 AI406:AI407 AI409 AI413 AI417 AI425 AI429 AI433 AI435:AI437 AI440 AI442 AI444 AI446:AI447 AI451 AI458:AI461 AI463 AI465:AI468 AI471:AI474 AI476 AI478:AI479 AI481 AI483 AI485 AI488 AI492 AI494:AI497 AI499 AI502:AI503 AI506 AI509 AI514 AI516 AI519:AI520 AI522 AI526:AI527 AI529 AI531 AI534 AI537:AI542 AI544 AI548 AI551:AI555 AI558:AI560 AI564 AI567:AI568 AI570 AI572:AI573 AI577:AI584 AI588 AI593:AI595 AI597:AI598 AI602 AI604 AI607:AI610 AI614 AI618 AI623 AI626 AI629:AI630 AI632 AI634 AI636:AI637 AI639 AI643 AI645 AI648 AI654 AI657 AI659 AI663:AI665 AI667:AI668 AI670 AI672:AI673 AI677:AI678 AI684:AI686 AI688 AI690 AI692:AI694 AI696:AI697 AI700:AI701 AI705 AI709 AI714 AI717:AI718 AI722 AI725 AI727 AI730 AI733 AI736 AI738 AI741:AI742 AI745 AI749 AI752:AI753 AI756 AI758:AI760 AI763:AI765 AI768 AI771 AI773:AI774 AI776 AI780 AI784 AI788 AI792 AI795 AI799:AI804 AI806:AI807 AI809 AI813:AI815 AI817 AI819 AI821:AI824 AI826 AI828 AI831 AI834:AI837 AI840 AI847:AI849 AI851 AI856 AI858 AI860 AI864 AI867 AI869:AI870 AI873 AI877 AI880 AI883:AI884 AI887 AI889 AI893 AI896:AI898 AI901 AI904 AI907 AI911 AI914 AI917 AI921 AI924:AI925 AI927 AI930 AI932 AI936 AI939 AI942:AI945 AI947 AI950 AI952 AI955 AI959 AI962 AI966:AI967 AI970 AI973:AI976 AI978:AI979 AI983 AI987 AI989 AI995 AI999 AI1003 AI1005:AI1006 AI1009 AI1011:AI1012 AI1015 AI1018 AI1020 AI1024 AI1027 AI1032:AI1034 AI1037:AI1040 AI1044 AI1047:AI1049 AI1051 AI1054:AI1055 AI1057:AI1060 AI1062 AI1065:AI1067 AI1070 AI1072 AI1075:AI1077 AI1079 AI1081:AI1084 AI1086 AI1090 AI1095 AI1098 AI1101:AI1103 AI1105:AI1106 AI1109:AI1110 AI1114 AI1118 AI1122 AI1126 AI1129:AI1130 AI1133 AI1135 AI1137 AI1139:AI1141 AI1144:AI1146 AI1148 AI1151:AI1154 AI1156 AI1158:AI1159 AI1164 AI1167 AI1170 AI1172 AI1176 AI1179:AI1180 AI1183:AI1184 AI1186 AI1188 AI1191 AI1194:AI1196 AI1198:AI1203 AI1206:AI1207 AI1210:AI1212">
    <cfRule type="cellIs" dxfId="43" priority="37" operator="equal">
      <formula>"N"</formula>
    </cfRule>
    <cfRule type="cellIs" dxfId="42" priority="38" operator="equal">
      <formula>"O"</formula>
    </cfRule>
    <cfRule type="cellIs" dxfId="41" priority="39" operator="equal">
      <formula>"D"</formula>
    </cfRule>
    <cfRule type="cellIs" dxfId="40" priority="40" operator="equal">
      <formula>"R"</formula>
    </cfRule>
  </conditionalFormatting>
  <conditionalFormatting sqref="AI14 AI21 AI23 AI29 AI31 AI40 AI45 AI53 AI55 AI63 AI65 AI68:AI69 AI80 AI91:AI92 AI103 AI111 AI115 AI130 AI133:AI134 AI136 AI140 AI144 AI149 AI151 AI155 AI157 AI166 AI169 AI171:AI172 AI174 AI180 AI185 AI187 AI191 AI195 AI203:AI204 AI206 AI208 AI210 AI212 AI214 AI216 AI218 AI220 AI224 AI227 AI229 AI231 AI235 AI237:AI238 AI240 AI243:AI244 AI249 AI253:AI254 AI259 AI271:AI272 AI274 AI276 AI280 AI282 AI284 AI286 AI295 AI300 AI302 AI304 AI306 AI308 AI310 AI312 AI314:AI315 AI318 AI322 AI324 AI327 AI336 AI338 AI344 AI346:AI347 AI349 AI355:AI356 AI358 AI360 AI362 AI364 AI385 AI390 AI393 AI395 AI403 AI411:AI412 AI414 AI416 AI418 AI421 AI424 AI426 AI428 AI430 AI432 AI434 AI438 AI450 AI452 AI454 AI456 AI493 AI498 AI500 AI507:AI508 AI510 AI512 AI518 AI521 AI523 AI525 AI530 AI543 AI545 AI547 AI549 AI556 AI563 AI565 AI576 AI601 AI603 AI605 AI611 AI613 AI615 AI617 AI619 AI625 AI627 AI638 AI640 AI642 AI644 AI647 AI649 AI651 AI653 AI655 AI662 AI675:AI676 AI680:AI682 AI687 AI689 AI698 AI702 AI704 AI706 AI708 AI711 AI713 AI715 AI721 AI723 AI726 AI729 AI731 AI737 AI744 AI746 AI748 AI750 AI754:AI755 AI757 AI761:AI762 AI766 AI769:AI770 AI772 AI778:AI779 AI781 AI783 AI785 AI787 AI789 AI791 AI793 AI796:AI797 AI812 AI818 AI829:AI830 AI832 AI842:AI844 AI846 AI852:AI853 AI855 AI857 AI861 AI863 AI865 AI872 AI874 AI876 AI879 AI881 AI885 AI900 AI902 AI910 AI912 AI916 AI918 AI920 AI922 AI935 AI937 AI940 AI946 AI948 AI951 AI954 AI956 AI958 AI964:AI965 AI968:AI969 AI971 AI977 AI984 AI988 AI992 AI994 AI996 AI998 AI1000 AI1008 AI1010 AI1014 AI1016 AI1022:AI1023 AI1025 AI1046 AI1050 AI1053 AI1056 AI1061 AI1063 AI1071 AI1078 AI1080 AI1085 AI1087 AI1089 AI1091 AI1107 AI1111 AI1113 AI1115 AI1117 AI1119 AI1121 AI1123 AI1125 AI1127 AI1131 AI1136 AI1143 AI1155 AI1160 AI1171 AI1175 AI1177 AI1182 AI1185 AI1187 AI1205 AI1209">
    <cfRule type="cellIs" dxfId="39" priority="41" operator="equal">
      <formula>"x"</formula>
    </cfRule>
  </conditionalFormatting>
  <conditionalFormatting sqref="AI14 AI21 AI23 AI29 AI31 AI40 AI45 AI53 AI55 AI63 AI65 AI68:AI69 AI80 AI91:AI92 AI103 AI111 AI115 AI130 AI133:AI134 AI136 AI140 AI144 AI149 AI151 AI155 AI157 AI166 AI169 AI171:AI172 AI174 AI180 AI185 AI187 AI191 AI195 AI203:AI204 AI206 AI208 AI210 AI212 AI214 AI216 AI218 AI220 AI224 AI227 AI229 AI231 AI235 AI237:AI238 AI240 AI243:AI244 AI249 AI253:AI254 AI259 AI271:AI272 AI274 AI276 AI280 AI282 AI284 AI286 AI295 AI300 AI302 AI304 AI306 AI308 AI310 AI312 AI314:AI315 AI318 AI322 AI324 AI327 AI336 AI338 AI344 AI346:AI347 AI349 AI355:AI356 AI358 AI360 AI362 AI364 AI385 AI390 AI393 AI395 AI403 AI411:AI412 AI414 AI416 AI418 AI421 AI424 AI426 AI428 AI430 AI432 AI434 AI438 AI450 AI452 AI454 AI456 AI493 AI498 AI500 AI507:AI508 AI510 AI512 AI518 AI521 AI523 AI525 AI530 AI543 AI545 AI547 AI549 AI556 AI563 AI565 AI576 AI601 AI603 AI605 AI611 AI613 AI615 AI617 AI619 AI625 AI627 AI638 AI640 AI642 AI644 AI647 AI649 AI651 AI653 AI655 AI662 AI675:AI676 AI680:AI682 AI687 AI689 AI698 AI702 AI704 AI706 AI708 AI711 AI713 AI715 AI721 AI723 AI726 AI729 AI731 AI737 AI744 AI746 AI748 AI750 AI754:AI755 AI757 AI761:AI762 AI766 AI769:AI770 AI772 AI778:AI779 AI781 AI783 AI785 AI787 AI789 AI791 AI793 AI796:AI797 AI812 AI818 AI829:AI830 AI832 AI842:AI844 AI846 AI852:AI853 AI855 AI857 AI861 AI863 AI865 AI872 AI874 AI876 AI879 AI881 AI885 AI900 AI902 AI910 AI912 AI916 AI918 AI920 AI922 AI935 AI937 AI940 AI946 AI948 AI951 AI954 AI956 AI958 AI964:AI965 AI968:AI969 AI971 AI977 AI984 AI988 AI992 AI994 AI996 AI998 AI1000 AI1008 AI1010 AI1014 AI1016 AI1022:AI1023 AI1025 AI1046 AI1050 AI1053 AI1056 AI1061 AI1063 AI1071 AI1078 AI1080 AI1085 AI1087 AI1089 AI1091 AI1107 AI1111 AI1113 AI1115 AI1117 AI1119 AI1121 AI1123 AI1125 AI1127 AI1131 AI1136 AI1143 AI1155 AI1160 AI1171 AI1175 AI1177 AI1182 AI1185 AI1187 AI1205 AI1209">
    <cfRule type="cellIs" dxfId="38" priority="42" operator="equal">
      <formula>"N"</formula>
    </cfRule>
    <cfRule type="cellIs" dxfId="37" priority="43" operator="equal">
      <formula>"O"</formula>
    </cfRule>
    <cfRule type="cellIs" dxfId="36" priority="44" operator="equal">
      <formula>"D"</formula>
    </cfRule>
    <cfRule type="cellIs" dxfId="35" priority="45" operator="equal">
      <formula>"R"</formula>
    </cfRule>
  </conditionalFormatting>
  <conditionalFormatting sqref="AI6 AI8:AI11 AI13 AI35 AI38 AI60 AI62 AI64 AI66 AI75 AI79 AI82 AI84 AI87 AI93 AI95 AI97 AI99:AI101 AI116:AI117 AI119:AI121 AI124 AI128 AI131:AI132 AI251 AI266 AI268 AI270 AI285 AI287 AI289 AI291 AI293:AI294 AI296 AI298 AI334 AI340:AI341 AI343 AI352 AI354 AI368:AI369 AI374:AI375 AI379:AI380 AI382 AI399 AI404 AI408 AI410 AI420 AI422 AI445 AI448 AI462 AI464 AI469 AI475 AI480 AI484 AI486 AI489:AI490 AI504 AI515 AI517 AI535 AI562 AI571 AI574 AI586:AI587 AI591:AI592 AI596 AI599 AI622 AI624 AI628 AI635 AI658 AI660 AI674 AI719 AI735 AI739 AI775 AI777 AI805 AI808 AI810:AI811 AI839 AI841 AI871 AI888 AI890 AI892 AI894 AI906 AI908 AI926 AI929 AI931 AI933 AI941 AI961 AI963 AI980 AI982 AI985 AI991 AI993 AI1004 AI1019 AI1021 AI1028:AI1029 AI1035 AI1042:AI1043 AI1045 AI1073 AI1093 AI1096:AI1097 AI1099 AI1147 AI1149 AI1163 AI1165 AI1169 AI1173 AI1190 AI1192 AI1204 AI1208">
    <cfRule type="cellIs" dxfId="34" priority="31" operator="equal">
      <formula>"x"</formula>
    </cfRule>
  </conditionalFormatting>
  <conditionalFormatting sqref="AI6 AI8:AI11 AI13 AI35 AI38 AI60 AI62 AI64 AI66 AI75 AI79 AI82 AI84 AI87 AI93 AI95 AI97 AI99:AI101 AI116:AI117 AI119:AI121 AI124 AI128 AI131:AI132 AI251 AI266 AI268 AI270 AI285 AI287 AI289 AI291 AI293:AI294 AI296 AI298 AI334 AI340:AI341 AI343 AI352 AI354 AI368:AI369 AI374:AI375 AI379:AI380 AI382 AI399 AI404 AI408 AI410 AI420 AI422 AI445 AI448 AI462 AI464 AI469 AI475 AI480 AI484 AI486 AI489:AI490 AI504 AI515 AI517 AI535 AI562 AI571 AI574 AI586:AI587 AI591:AI592 AI596 AI599 AI622 AI624 AI628 AI635 AI658 AI660 AI674 AI719 AI735 AI739 AI775 AI777 AI805 AI808 AI810:AI811 AI839 AI841 AI871 AI888 AI890 AI892 AI894 AI906 AI908 AI926 AI929 AI931 AI933 AI941 AI961 AI963 AI980 AI982 AI985 AI991 AI993 AI1004 AI1019 AI1021 AI1028:AI1029 AI1035 AI1042:AI1043 AI1045 AI1073 AI1093 AI1096:AI1097 AI1099 AI1147 AI1149 AI1163 AI1165 AI1169 AI1173 AI1190 AI1192 AI1204 AI1208">
    <cfRule type="cellIs" dxfId="33" priority="32" operator="equal">
      <formula>"N"</formula>
    </cfRule>
    <cfRule type="cellIs" dxfId="32" priority="33" operator="equal">
      <formula>"O"</formula>
    </cfRule>
    <cfRule type="cellIs" dxfId="31" priority="34" operator="equal">
      <formula>"D"</formula>
    </cfRule>
    <cfRule type="cellIs" dxfId="30" priority="35" operator="equal">
      <formula>"R"</formula>
    </cfRule>
  </conditionalFormatting>
  <conditionalFormatting sqref="AI59 AI86 AI88:AI89 AI98 AI114 AI118 AI264 AI290 AI351 AI377 AI397 AI405 AI443 AI477 AI533 AI561 AI569 AI585 AI590 AI621 AI633 AI734 AI868 AI891 AI905 AI960 AI981 AI1002 AI1031 AI1041 AI1069 AI1094 AI1162 AI1168 AI1189 AI72:AI73 AI76 AI125:AI126">
    <cfRule type="cellIs" dxfId="29" priority="27" operator="equal">
      <formula>"N"</formula>
    </cfRule>
    <cfRule type="cellIs" dxfId="28" priority="28" operator="equal">
      <formula>"O"</formula>
    </cfRule>
    <cfRule type="cellIs" dxfId="27" priority="29" operator="equal">
      <formula>"D"</formula>
    </cfRule>
    <cfRule type="cellIs" dxfId="26" priority="30" operator="equal">
      <formula>"R"</formula>
    </cfRule>
  </conditionalFormatting>
  <conditionalFormatting sqref="AI59 AI86 AI88:AI89 AI98 AI114 AI118 AI264 AI290 AI351 AI377 AI397 AI405 AI443 AI477 AI533 AI561 AI569 AI585 AI590 AI621 AI633 AI734 AI868 AI891 AI905 AI960 AI981 AI1002 AI1031 AI1041 AI1069 AI1094 AI1162 AI1168 AI1189 AI72:AI73 AI76 AI125:AI126">
    <cfRule type="cellIs" dxfId="25" priority="26" operator="equal">
      <formula>"x"</formula>
    </cfRule>
  </conditionalFormatting>
  <conditionalFormatting sqref="AI74 AI77:AI78 AI127 AI129 AI398 AI400 AI402">
    <cfRule type="cellIs" dxfId="24" priority="21" operator="equal">
      <formula>"x"</formula>
    </cfRule>
  </conditionalFormatting>
  <conditionalFormatting sqref="AI74 AI77:AI78 AI127 AI129 AI398 AI400 AI402">
    <cfRule type="cellIs" dxfId="23" priority="22" operator="equal">
      <formula>"N"</formula>
    </cfRule>
    <cfRule type="cellIs" dxfId="22" priority="23" operator="equal">
      <formula>"O"</formula>
    </cfRule>
    <cfRule type="cellIs" dxfId="21" priority="24" operator="equal">
      <formula>"D"</formula>
    </cfRule>
    <cfRule type="cellIs" dxfId="20" priority="25" operator="equal">
      <formula>"R"</formula>
    </cfRule>
  </conditionalFormatting>
  <conditionalFormatting sqref="P1216">
    <cfRule type="cellIs" dxfId="19" priority="16" operator="equal">
      <formula>"x"</formula>
    </cfRule>
  </conditionalFormatting>
  <conditionalFormatting sqref="P1216">
    <cfRule type="cellIs" dxfId="18" priority="17" operator="equal">
      <formula>"N"</formula>
    </cfRule>
    <cfRule type="cellIs" dxfId="17" priority="18" operator="equal">
      <formula>"O"</formula>
    </cfRule>
    <cfRule type="cellIs" dxfId="16" priority="19" operator="equal">
      <formula>"D"</formula>
    </cfRule>
    <cfRule type="cellIs" dxfId="15" priority="20" operator="equal">
      <formula>"R"</formula>
    </cfRule>
  </conditionalFormatting>
  <conditionalFormatting sqref="P1215">
    <cfRule type="cellIs" dxfId="14" priority="11" operator="equal">
      <formula>"x"</formula>
    </cfRule>
  </conditionalFormatting>
  <conditionalFormatting sqref="P1215">
    <cfRule type="cellIs" dxfId="13" priority="12" operator="equal">
      <formula>"N"</formula>
    </cfRule>
    <cfRule type="cellIs" dxfId="12" priority="13" operator="equal">
      <formula>"O"</formula>
    </cfRule>
    <cfRule type="cellIs" dxfId="11" priority="14" operator="equal">
      <formula>"D"</formula>
    </cfRule>
    <cfRule type="cellIs" dxfId="10" priority="15" operator="equal">
      <formula>"R"</formula>
    </cfRule>
  </conditionalFormatting>
  <conditionalFormatting sqref="AH15">
    <cfRule type="cellIs" dxfId="9" priority="6" operator="equal">
      <formula>"x"</formula>
    </cfRule>
  </conditionalFormatting>
  <conditionalFormatting sqref="AH15">
    <cfRule type="cellIs" dxfId="8" priority="7" operator="equal">
      <formula>"N"</formula>
    </cfRule>
    <cfRule type="cellIs" dxfId="7" priority="8" operator="equal">
      <formula>"O"</formula>
    </cfRule>
    <cfRule type="cellIs" dxfId="6" priority="9" operator="equal">
      <formula>"D"</formula>
    </cfRule>
    <cfRule type="cellIs" dxfId="5" priority="10" operator="equal">
      <formula>"R"</formula>
    </cfRule>
  </conditionalFormatting>
  <conditionalFormatting sqref="AA1216">
    <cfRule type="cellIs" dxfId="4" priority="1" operator="equal">
      <formula>"x"</formula>
    </cfRule>
  </conditionalFormatting>
  <conditionalFormatting sqref="AA1216">
    <cfRule type="cellIs" dxfId="3" priority="2" operator="equal">
      <formula>"N"</formula>
    </cfRule>
    <cfRule type="cellIs" dxfId="2" priority="3" operator="equal">
      <formula>"O"</formula>
    </cfRule>
    <cfRule type="cellIs" dxfId="1" priority="4" operator="equal">
      <formula>"D"</formula>
    </cfRule>
    <cfRule type="cellIs" dxfId="0" priority="5" operator="equal">
      <formula>"R"</formula>
    </cfRule>
  </conditionalFormatting>
  <pageMargins left="0.70866141732283472" right="0.70866141732283472" top="0.98425196850393704" bottom="0.78740157480314965" header="0.31496062992125984" footer="0.31496062992125984"/>
  <pageSetup paperSize="9" scale="30" fitToHeight="0" orientation="landscape" r:id="rId1"/>
  <headerFooter>
    <oddHeader xml:space="preserve">&amp;RPříloha č. 2 – Technické podmínky
Smlouvy o poskytování služeb úklidu venkovních prostor železničních stanic, zastávek, administrativních a provozních prostor SŽDC v oblasti OŘ Brno
Tabulková část
</oddHeader>
  </headerFooter>
  <rowBreaks count="1" manualBreakCount="1">
    <brk id="1122" max="3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election activeCell="B16" sqref="B16"/>
    </sheetView>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13</vt:i4>
      </vt:variant>
    </vt:vector>
  </HeadingPairs>
  <TitlesOfParts>
    <vt:vector size="21" baseType="lpstr">
      <vt:lpstr>příloha č.2 obsah</vt:lpstr>
      <vt:lpstr>ZADÁVACÍ LIST</vt:lpstr>
      <vt:lpstr>A1 - Seznam míst plnění vnější</vt:lpstr>
      <vt:lpstr>A2 - Seznam míst plnění vnitřní</vt:lpstr>
      <vt:lpstr>B - Zajištění úklidu</vt:lpstr>
      <vt:lpstr>C - Sazby a jednotkové ceny</vt:lpstr>
      <vt:lpstr>D - Harmonogram úklidu</vt:lpstr>
      <vt:lpstr>List5</vt:lpstr>
      <vt:lpstr>'A2 - Seznam míst plnění vnitřní'!Excel_BuiltIn__FilterDatabase_1_1</vt:lpstr>
      <vt:lpstr>'A2 - Seznam míst plnění vnitřní'!Excel_BuiltIn__FilterDatabase_1_2</vt:lpstr>
      <vt:lpstr>'A2 - Seznam míst plnění vnitřní'!Názvy_tisku</vt:lpstr>
      <vt:lpstr>'C - Sazby a jednotkové ceny'!Názvy_tisku</vt:lpstr>
      <vt:lpstr>'D - Harmonogram úklidu'!Názvy_tisku</vt:lpstr>
      <vt:lpstr>'ZADÁVACÍ LIST'!Názvy_tisku</vt:lpstr>
      <vt:lpstr>'A1 - Seznam míst plnění vnější'!Oblast_tisku</vt:lpstr>
      <vt:lpstr>'A2 - Seznam míst plnění vnitřní'!Oblast_tisku</vt:lpstr>
      <vt:lpstr>'B - Zajištění úklidu'!Oblast_tisku</vt:lpstr>
      <vt:lpstr>'C - Sazby a jednotkové ceny'!Oblast_tisku</vt:lpstr>
      <vt:lpstr>'D - Harmonogram úklidu'!Oblast_tisku</vt:lpstr>
      <vt:lpstr>'příloha č.2 obsah'!Oblast_tisku</vt:lpstr>
      <vt:lpstr>'ZADÁVACÍ LIST'!Oblast_tisku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Beneš Miloslav</dc:creator>
  <cp:lastModifiedBy>Venera Tomáš</cp:lastModifiedBy>
  <cp:lastPrinted>2019-11-28T10:55:29Z</cp:lastPrinted>
  <dcterms:created xsi:type="dcterms:W3CDTF">2012-08-01T05:09:44Z</dcterms:created>
  <dcterms:modified xsi:type="dcterms:W3CDTF">2020-02-13T11:14:42Z</dcterms:modified>
</cp:coreProperties>
</file>